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60" windowWidth="11880" windowHeight="3315" tabRatio="767" firstSheet="21" activeTab="2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 name="Referencia" sheetId="51" r:id="rId29"/>
  </sheets>
  <definedNames>
    <definedName name="_xlnm._FilterDatabase" localSheetId="3" hidden="1">'1. TALLERES SEMINARIOS'!$C$11:$C$235</definedName>
    <definedName name="_xlnm._FilterDatabase" localSheetId="4" hidden="1">'2. CONTRATACION DE PERSONAL'!$C$12:$C$972</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21">'11. Gestion Administrativa'!$A$5:$U$24</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I18" i="12" l="1"/>
  <c r="I19" i="12"/>
  <c r="I20" i="12"/>
  <c r="I21" i="12"/>
  <c r="I22" i="12"/>
  <c r="I23" i="12"/>
  <c r="I24" i="12"/>
  <c r="I25" i="12"/>
  <c r="I26" i="12"/>
  <c r="I27" i="12"/>
  <c r="I28" i="12"/>
  <c r="I29" i="12"/>
  <c r="I30" i="12"/>
  <c r="I31" i="12"/>
  <c r="I32" i="12"/>
  <c r="I33" i="12"/>
  <c r="I34" i="12"/>
  <c r="F18" i="12"/>
  <c r="F19" i="12"/>
  <c r="F20" i="12"/>
  <c r="F21" i="12"/>
  <c r="F22" i="12"/>
  <c r="F26" i="12"/>
  <c r="F27" i="12"/>
  <c r="F28" i="12"/>
  <c r="F29" i="12"/>
  <c r="F30" i="12"/>
  <c r="F31" i="12"/>
  <c r="E18" i="12"/>
  <c r="E19" i="12"/>
  <c r="E20" i="12"/>
  <c r="E21" i="12"/>
  <c r="E22" i="12"/>
  <c r="E23" i="12"/>
  <c r="F23" i="12" s="1"/>
  <c r="E24" i="12"/>
  <c r="F24" i="12" s="1"/>
  <c r="E25" i="12"/>
  <c r="F25" i="12" s="1"/>
  <c r="E26" i="12"/>
  <c r="E27" i="12"/>
  <c r="E28" i="12"/>
  <c r="E29" i="12"/>
  <c r="E30" i="12"/>
  <c r="E31" i="12"/>
  <c r="E32" i="12"/>
  <c r="F32" i="12" s="1"/>
  <c r="E33" i="12"/>
  <c r="F33" i="12" s="1"/>
  <c r="E34" i="12"/>
  <c r="F34" i="12" s="1"/>
  <c r="J372" i="8"/>
  <c r="J371" i="8"/>
  <c r="J370" i="8"/>
  <c r="J369" i="8"/>
  <c r="G369" i="8"/>
  <c r="F372" i="8" s="1"/>
  <c r="G372" i="8" s="1"/>
  <c r="K368" i="8"/>
  <c r="J368" i="8"/>
  <c r="G368" i="8"/>
  <c r="K367" i="8"/>
  <c r="J367" i="8"/>
  <c r="G367" i="8"/>
  <c r="K366" i="8"/>
  <c r="J366" i="8"/>
  <c r="G366" i="8"/>
  <c r="K365" i="8"/>
  <c r="J365" i="8"/>
  <c r="K364" i="8"/>
  <c r="J364" i="8"/>
  <c r="K363" i="8"/>
  <c r="J363" i="8"/>
  <c r="G363" i="8"/>
  <c r="F365" i="8" s="1"/>
  <c r="G365" i="8" s="1"/>
  <c r="K362" i="8"/>
  <c r="J362" i="8"/>
  <c r="K361" i="8"/>
  <c r="J361" i="8"/>
  <c r="K360" i="8"/>
  <c r="J360" i="8"/>
  <c r="F360" i="8"/>
  <c r="G360" i="8" s="1"/>
  <c r="K359" i="8"/>
  <c r="J359" i="8"/>
  <c r="K358" i="8"/>
  <c r="J358" i="8"/>
  <c r="K357" i="8"/>
  <c r="J357" i="8"/>
  <c r="F357" i="8"/>
  <c r="G357" i="8" s="1"/>
  <c r="K356" i="8"/>
  <c r="J356" i="8"/>
  <c r="K355" i="8"/>
  <c r="J355" i="8"/>
  <c r="K354" i="8"/>
  <c r="J354" i="8"/>
  <c r="F354" i="8"/>
  <c r="G354" i="8" s="1"/>
  <c r="K353" i="8"/>
  <c r="J353" i="8"/>
  <c r="K352" i="8"/>
  <c r="J352" i="8"/>
  <c r="K351" i="8"/>
  <c r="J351" i="8"/>
  <c r="F351" i="8"/>
  <c r="G351" i="8" s="1"/>
  <c r="K350" i="8"/>
  <c r="J350" i="8"/>
  <c r="K349" i="8"/>
  <c r="J349" i="8"/>
  <c r="K348" i="8"/>
  <c r="J348" i="8"/>
  <c r="F348" i="8"/>
  <c r="G348" i="8" s="1"/>
  <c r="K347" i="8"/>
  <c r="J347" i="8"/>
  <c r="K346" i="8"/>
  <c r="J346" i="8"/>
  <c r="K345" i="8"/>
  <c r="J345" i="8"/>
  <c r="F345" i="8"/>
  <c r="G345" i="8" s="1"/>
  <c r="K344" i="8"/>
  <c r="J344" i="8"/>
  <c r="K343" i="8"/>
  <c r="J343" i="8"/>
  <c r="K342" i="8"/>
  <c r="J342" i="8"/>
  <c r="F342" i="8"/>
  <c r="G342" i="8" s="1"/>
  <c r="K341" i="8"/>
  <c r="J341" i="8"/>
  <c r="K340" i="8"/>
  <c r="J340" i="8"/>
  <c r="K339" i="8"/>
  <c r="J339" i="8"/>
  <c r="F339" i="8"/>
  <c r="G339" i="8" s="1"/>
  <c r="K338" i="8"/>
  <c r="J338" i="8"/>
  <c r="K337" i="8"/>
  <c r="J337" i="8"/>
  <c r="K336" i="8"/>
  <c r="J336" i="8"/>
  <c r="F336" i="8"/>
  <c r="G336" i="8" s="1"/>
  <c r="K335" i="8"/>
  <c r="J335" i="8"/>
  <c r="K334" i="8"/>
  <c r="J334" i="8"/>
  <c r="K333" i="8"/>
  <c r="J333" i="8"/>
  <c r="F333" i="8"/>
  <c r="G333" i="8" s="1"/>
  <c r="K332" i="8"/>
  <c r="J332" i="8"/>
  <c r="K331" i="8"/>
  <c r="J331" i="8"/>
  <c r="K330" i="8"/>
  <c r="J330" i="8"/>
  <c r="F330" i="8"/>
  <c r="G330" i="8" s="1"/>
  <c r="K329" i="8"/>
  <c r="J329" i="8"/>
  <c r="K328" i="8"/>
  <c r="J328" i="8"/>
  <c r="K327" i="8"/>
  <c r="J327" i="8"/>
  <c r="F327" i="8"/>
  <c r="G327" i="8" s="1"/>
  <c r="K326" i="8"/>
  <c r="J326" i="8"/>
  <c r="K325" i="8"/>
  <c r="J325" i="8"/>
  <c r="K324" i="8"/>
  <c r="J324" i="8"/>
  <c r="F324" i="8"/>
  <c r="G324" i="8" s="1"/>
  <c r="K323" i="8"/>
  <c r="J323" i="8"/>
  <c r="K322" i="8"/>
  <c r="J322" i="8"/>
  <c r="J321" i="8"/>
  <c r="G321" i="8"/>
  <c r="F323" i="8" s="1"/>
  <c r="G323" i="8" s="1"/>
  <c r="F321" i="8"/>
  <c r="C318" i="8"/>
  <c r="J311" i="8"/>
  <c r="J310" i="8"/>
  <c r="J309" i="8"/>
  <c r="J308" i="8"/>
  <c r="G308" i="8"/>
  <c r="F311" i="8" s="1"/>
  <c r="G311" i="8" s="1"/>
  <c r="K307" i="8"/>
  <c r="J307" i="8"/>
  <c r="G307" i="8"/>
  <c r="K306" i="8"/>
  <c r="J306" i="8"/>
  <c r="G306" i="8"/>
  <c r="K305" i="8"/>
  <c r="J305" i="8"/>
  <c r="G305" i="8"/>
  <c r="K304" i="8"/>
  <c r="J304" i="8"/>
  <c r="K303" i="8"/>
  <c r="J303" i="8"/>
  <c r="K302" i="8"/>
  <c r="J302" i="8"/>
  <c r="G302" i="8"/>
  <c r="F304" i="8" s="1"/>
  <c r="G304" i="8" s="1"/>
  <c r="K301" i="8"/>
  <c r="J301" i="8"/>
  <c r="K300" i="8"/>
  <c r="J300" i="8"/>
  <c r="K299" i="8"/>
  <c r="J299" i="8"/>
  <c r="F299" i="8"/>
  <c r="G299" i="8" s="1"/>
  <c r="K298" i="8"/>
  <c r="J298" i="8"/>
  <c r="K297" i="8"/>
  <c r="J297" i="8"/>
  <c r="K296" i="8"/>
  <c r="J296" i="8"/>
  <c r="F296" i="8"/>
  <c r="G296" i="8" s="1"/>
  <c r="K295" i="8"/>
  <c r="J295" i="8"/>
  <c r="K294" i="8"/>
  <c r="J294" i="8"/>
  <c r="K293" i="8"/>
  <c r="J293" i="8"/>
  <c r="F293" i="8"/>
  <c r="G293" i="8" s="1"/>
  <c r="K292" i="8"/>
  <c r="J292" i="8"/>
  <c r="K291" i="8"/>
  <c r="J291" i="8"/>
  <c r="K290" i="8"/>
  <c r="J290" i="8"/>
  <c r="F290" i="8"/>
  <c r="G290" i="8" s="1"/>
  <c r="K289" i="8"/>
  <c r="J289" i="8"/>
  <c r="K288" i="8"/>
  <c r="J288" i="8"/>
  <c r="K287" i="8"/>
  <c r="J287" i="8"/>
  <c r="F287" i="8"/>
  <c r="G287" i="8" s="1"/>
  <c r="K286" i="8"/>
  <c r="J286" i="8"/>
  <c r="K285" i="8"/>
  <c r="J285" i="8"/>
  <c r="K284" i="8"/>
  <c r="J284" i="8"/>
  <c r="F284" i="8"/>
  <c r="G284" i="8" s="1"/>
  <c r="K283" i="8"/>
  <c r="J283" i="8"/>
  <c r="K282" i="8"/>
  <c r="J282" i="8"/>
  <c r="K281" i="8"/>
  <c r="J281" i="8"/>
  <c r="F281" i="8"/>
  <c r="G281" i="8" s="1"/>
  <c r="K280" i="8"/>
  <c r="J280" i="8"/>
  <c r="K279" i="8"/>
  <c r="J279" i="8"/>
  <c r="K278" i="8"/>
  <c r="J278" i="8"/>
  <c r="F278" i="8"/>
  <c r="G278" i="8" s="1"/>
  <c r="K277" i="8"/>
  <c r="J277" i="8"/>
  <c r="K276" i="8"/>
  <c r="J276" i="8"/>
  <c r="K275" i="8"/>
  <c r="J275" i="8"/>
  <c r="F275" i="8"/>
  <c r="G275" i="8" s="1"/>
  <c r="K274" i="8"/>
  <c r="J274" i="8"/>
  <c r="K273" i="8"/>
  <c r="J273" i="8"/>
  <c r="K272" i="8"/>
  <c r="J272" i="8"/>
  <c r="F272" i="8"/>
  <c r="G272" i="8" s="1"/>
  <c r="K271" i="8"/>
  <c r="J271" i="8"/>
  <c r="K270" i="8"/>
  <c r="J270" i="8"/>
  <c r="K269" i="8"/>
  <c r="J269" i="8"/>
  <c r="F269" i="8"/>
  <c r="G269" i="8" s="1"/>
  <c r="K268" i="8"/>
  <c r="J268" i="8"/>
  <c r="K267" i="8"/>
  <c r="J267" i="8"/>
  <c r="K266" i="8"/>
  <c r="J266" i="8"/>
  <c r="F266" i="8"/>
  <c r="G266" i="8" s="1"/>
  <c r="K265" i="8"/>
  <c r="J265" i="8"/>
  <c r="K264" i="8"/>
  <c r="J264" i="8"/>
  <c r="K263" i="8"/>
  <c r="J263" i="8"/>
  <c r="F263" i="8"/>
  <c r="G263" i="8" s="1"/>
  <c r="K262" i="8"/>
  <c r="J262" i="8"/>
  <c r="K261" i="8"/>
  <c r="J261" i="8"/>
  <c r="J260" i="8"/>
  <c r="G260" i="8"/>
  <c r="F261" i="8" s="1"/>
  <c r="G261" i="8" s="1"/>
  <c r="F260" i="8"/>
  <c r="C257" i="8"/>
  <c r="J250" i="8"/>
  <c r="J249" i="8"/>
  <c r="J248" i="8"/>
  <c r="J247" i="8"/>
  <c r="G247" i="8"/>
  <c r="F250" i="8" s="1"/>
  <c r="G250" i="8" s="1"/>
  <c r="K246" i="8"/>
  <c r="J246" i="8"/>
  <c r="G246" i="8"/>
  <c r="K245" i="8"/>
  <c r="J245" i="8"/>
  <c r="G245" i="8"/>
  <c r="K244" i="8"/>
  <c r="J244" i="8"/>
  <c r="G244" i="8"/>
  <c r="K243" i="8"/>
  <c r="J243" i="8"/>
  <c r="K242" i="8"/>
  <c r="J242" i="8"/>
  <c r="K241" i="8"/>
  <c r="J241" i="8"/>
  <c r="G241" i="8"/>
  <c r="F243" i="8" s="1"/>
  <c r="G243" i="8" s="1"/>
  <c r="K240" i="8"/>
  <c r="J240" i="8"/>
  <c r="K239" i="8"/>
  <c r="J239" i="8"/>
  <c r="K238" i="8"/>
  <c r="J238" i="8"/>
  <c r="F238" i="8"/>
  <c r="G238" i="8" s="1"/>
  <c r="K237" i="8"/>
  <c r="J237" i="8"/>
  <c r="K236" i="8"/>
  <c r="J236" i="8"/>
  <c r="K235" i="8"/>
  <c r="J235" i="8"/>
  <c r="F235" i="8"/>
  <c r="G235" i="8" s="1"/>
  <c r="K234" i="8"/>
  <c r="J234" i="8"/>
  <c r="K233" i="8"/>
  <c r="J233" i="8"/>
  <c r="K232" i="8"/>
  <c r="J232" i="8"/>
  <c r="F232" i="8"/>
  <c r="G232" i="8" s="1"/>
  <c r="K231" i="8"/>
  <c r="J231" i="8"/>
  <c r="K230" i="8"/>
  <c r="J230" i="8"/>
  <c r="K229" i="8"/>
  <c r="J229" i="8"/>
  <c r="F229" i="8"/>
  <c r="G229" i="8" s="1"/>
  <c r="K228" i="8"/>
  <c r="J228" i="8"/>
  <c r="K227" i="8"/>
  <c r="J227" i="8"/>
  <c r="K226" i="8"/>
  <c r="J226" i="8"/>
  <c r="F226" i="8"/>
  <c r="G226" i="8" s="1"/>
  <c r="K225" i="8"/>
  <c r="J225" i="8"/>
  <c r="K224" i="8"/>
  <c r="J224" i="8"/>
  <c r="K223" i="8"/>
  <c r="J223" i="8"/>
  <c r="F223" i="8"/>
  <c r="G223" i="8" s="1"/>
  <c r="K222" i="8"/>
  <c r="J222" i="8"/>
  <c r="K221" i="8"/>
  <c r="J221" i="8"/>
  <c r="K220" i="8"/>
  <c r="J220" i="8"/>
  <c r="F220" i="8"/>
  <c r="G220" i="8" s="1"/>
  <c r="K219" i="8"/>
  <c r="J219" i="8"/>
  <c r="K218" i="8"/>
  <c r="J218" i="8"/>
  <c r="K217" i="8"/>
  <c r="J217" i="8"/>
  <c r="F217" i="8"/>
  <c r="G217" i="8" s="1"/>
  <c r="K216" i="8"/>
  <c r="J216" i="8"/>
  <c r="K215" i="8"/>
  <c r="J215" i="8"/>
  <c r="K214" i="8"/>
  <c r="J214" i="8"/>
  <c r="F214" i="8"/>
  <c r="G214" i="8" s="1"/>
  <c r="K213" i="8"/>
  <c r="J213" i="8"/>
  <c r="K212" i="8"/>
  <c r="J212" i="8"/>
  <c r="K211" i="8"/>
  <c r="J211" i="8"/>
  <c r="F211" i="8"/>
  <c r="G211" i="8" s="1"/>
  <c r="K210" i="8"/>
  <c r="J210" i="8"/>
  <c r="K209" i="8"/>
  <c r="J209" i="8"/>
  <c r="K208" i="8"/>
  <c r="J208" i="8"/>
  <c r="F208" i="8"/>
  <c r="G208" i="8" s="1"/>
  <c r="K207" i="8"/>
  <c r="J207" i="8"/>
  <c r="K206" i="8"/>
  <c r="J206" i="8"/>
  <c r="K205" i="8"/>
  <c r="J205" i="8"/>
  <c r="F205" i="8"/>
  <c r="G205" i="8" s="1"/>
  <c r="K204" i="8"/>
  <c r="J204" i="8"/>
  <c r="K203" i="8"/>
  <c r="J203" i="8"/>
  <c r="K202" i="8"/>
  <c r="J202" i="8"/>
  <c r="F202" i="8"/>
  <c r="G202" i="8" s="1"/>
  <c r="K201" i="8"/>
  <c r="J201" i="8"/>
  <c r="K200" i="8"/>
  <c r="J200" i="8"/>
  <c r="J199" i="8"/>
  <c r="G199" i="8"/>
  <c r="F201" i="8" s="1"/>
  <c r="G201" i="8" s="1"/>
  <c r="F199" i="8"/>
  <c r="C196" i="8"/>
  <c r="J189" i="8"/>
  <c r="J188" i="8"/>
  <c r="J187" i="8"/>
  <c r="J186" i="8"/>
  <c r="G186" i="8"/>
  <c r="F189" i="8" s="1"/>
  <c r="G189" i="8" s="1"/>
  <c r="K185" i="8"/>
  <c r="J185" i="8"/>
  <c r="G185" i="8"/>
  <c r="K184" i="8"/>
  <c r="J184" i="8"/>
  <c r="G184" i="8"/>
  <c r="K183" i="8"/>
  <c r="J183" i="8"/>
  <c r="G183" i="8"/>
  <c r="K182" i="8"/>
  <c r="J182" i="8"/>
  <c r="K181" i="8"/>
  <c r="J181" i="8"/>
  <c r="K180" i="8"/>
  <c r="J180" i="8"/>
  <c r="G180" i="8"/>
  <c r="F182" i="8" s="1"/>
  <c r="G182" i="8" s="1"/>
  <c r="K179" i="8"/>
  <c r="J179" i="8"/>
  <c r="K178" i="8"/>
  <c r="J178" i="8"/>
  <c r="K177" i="8"/>
  <c r="J177" i="8"/>
  <c r="F177" i="8"/>
  <c r="G177" i="8" s="1"/>
  <c r="K176" i="8"/>
  <c r="J176" i="8"/>
  <c r="K175" i="8"/>
  <c r="J175" i="8"/>
  <c r="K174" i="8"/>
  <c r="J174" i="8"/>
  <c r="F174" i="8"/>
  <c r="G174" i="8" s="1"/>
  <c r="K173" i="8"/>
  <c r="J173" i="8"/>
  <c r="K172" i="8"/>
  <c r="J172" i="8"/>
  <c r="K171" i="8"/>
  <c r="J171" i="8"/>
  <c r="F171" i="8"/>
  <c r="G171" i="8" s="1"/>
  <c r="K170" i="8"/>
  <c r="J170" i="8"/>
  <c r="K169" i="8"/>
  <c r="J169" i="8"/>
  <c r="K168" i="8"/>
  <c r="J168" i="8"/>
  <c r="F168" i="8"/>
  <c r="G168" i="8" s="1"/>
  <c r="K167" i="8"/>
  <c r="J167" i="8"/>
  <c r="K166" i="8"/>
  <c r="J166" i="8"/>
  <c r="K165" i="8"/>
  <c r="J165" i="8"/>
  <c r="F165" i="8"/>
  <c r="G165" i="8" s="1"/>
  <c r="K164" i="8"/>
  <c r="J164" i="8"/>
  <c r="K163" i="8"/>
  <c r="J163" i="8"/>
  <c r="K162" i="8"/>
  <c r="J162" i="8"/>
  <c r="F162" i="8"/>
  <c r="G162" i="8" s="1"/>
  <c r="K161" i="8"/>
  <c r="J161" i="8"/>
  <c r="K160" i="8"/>
  <c r="J160" i="8"/>
  <c r="K159" i="8"/>
  <c r="J159" i="8"/>
  <c r="F159" i="8"/>
  <c r="G159" i="8" s="1"/>
  <c r="K158" i="8"/>
  <c r="J158" i="8"/>
  <c r="K157" i="8"/>
  <c r="J157" i="8"/>
  <c r="K156" i="8"/>
  <c r="J156" i="8"/>
  <c r="F156" i="8"/>
  <c r="G156" i="8" s="1"/>
  <c r="K155" i="8"/>
  <c r="J155" i="8"/>
  <c r="K154" i="8"/>
  <c r="J154" i="8"/>
  <c r="K153" i="8"/>
  <c r="J153" i="8"/>
  <c r="F153" i="8"/>
  <c r="G153" i="8" s="1"/>
  <c r="K152" i="8"/>
  <c r="J152" i="8"/>
  <c r="K151" i="8"/>
  <c r="J151" i="8"/>
  <c r="K150" i="8"/>
  <c r="J150" i="8"/>
  <c r="F150" i="8"/>
  <c r="G150" i="8" s="1"/>
  <c r="K149" i="8"/>
  <c r="J149" i="8"/>
  <c r="K148" i="8"/>
  <c r="J148" i="8"/>
  <c r="K147" i="8"/>
  <c r="J147" i="8"/>
  <c r="F147" i="8"/>
  <c r="G147" i="8" s="1"/>
  <c r="K146" i="8"/>
  <c r="J146" i="8"/>
  <c r="K145" i="8"/>
  <c r="J145" i="8"/>
  <c r="K144" i="8"/>
  <c r="J144" i="8"/>
  <c r="F144" i="8"/>
  <c r="G144" i="8" s="1"/>
  <c r="K143" i="8"/>
  <c r="J143" i="8"/>
  <c r="K142" i="8"/>
  <c r="J142" i="8"/>
  <c r="K141" i="8"/>
  <c r="J141" i="8"/>
  <c r="F141" i="8"/>
  <c r="G141" i="8" s="1"/>
  <c r="K140" i="8"/>
  <c r="J140" i="8"/>
  <c r="K139" i="8"/>
  <c r="J139" i="8"/>
  <c r="J138" i="8"/>
  <c r="G138" i="8"/>
  <c r="F138" i="8"/>
  <c r="C135" i="8"/>
  <c r="F325" i="8" l="1"/>
  <c r="G325" i="8" s="1"/>
  <c r="F326" i="8"/>
  <c r="G326" i="8" s="1"/>
  <c r="F331" i="8"/>
  <c r="G331" i="8" s="1"/>
  <c r="F332" i="8"/>
  <c r="G332" i="8" s="1"/>
  <c r="F338" i="8"/>
  <c r="G338" i="8" s="1"/>
  <c r="F337" i="8"/>
  <c r="G337" i="8" s="1"/>
  <c r="F344" i="8"/>
  <c r="G344" i="8" s="1"/>
  <c r="F343" i="8"/>
  <c r="G343" i="8" s="1"/>
  <c r="F349" i="8"/>
  <c r="G349" i="8" s="1"/>
  <c r="F350" i="8"/>
  <c r="G350" i="8" s="1"/>
  <c r="F356" i="8"/>
  <c r="G356" i="8" s="1"/>
  <c r="F355" i="8"/>
  <c r="G355" i="8" s="1"/>
  <c r="F362" i="8"/>
  <c r="G362" i="8" s="1"/>
  <c r="F361" i="8"/>
  <c r="G361" i="8" s="1"/>
  <c r="F328" i="8"/>
  <c r="G328" i="8" s="1"/>
  <c r="F329" i="8"/>
  <c r="G329" i="8" s="1"/>
  <c r="F335" i="8"/>
  <c r="G335" i="8" s="1"/>
  <c r="F334" i="8"/>
  <c r="G334" i="8" s="1"/>
  <c r="F341" i="8"/>
  <c r="G341" i="8" s="1"/>
  <c r="F340" i="8"/>
  <c r="G340" i="8" s="1"/>
  <c r="F347" i="8"/>
  <c r="G347" i="8" s="1"/>
  <c r="F346" i="8"/>
  <c r="G346" i="8" s="1"/>
  <c r="F353" i="8"/>
  <c r="G353" i="8" s="1"/>
  <c r="F352" i="8"/>
  <c r="G352" i="8" s="1"/>
  <c r="F359" i="8"/>
  <c r="G359" i="8" s="1"/>
  <c r="F358" i="8"/>
  <c r="G358" i="8" s="1"/>
  <c r="F364" i="8"/>
  <c r="G364" i="8" s="1"/>
  <c r="F371" i="8"/>
  <c r="G371" i="8" s="1"/>
  <c r="F322" i="8"/>
  <c r="G322" i="8" s="1"/>
  <c r="F370" i="8"/>
  <c r="G370" i="8" s="1"/>
  <c r="F264" i="8"/>
  <c r="G264" i="8" s="1"/>
  <c r="F265" i="8"/>
  <c r="G265" i="8" s="1"/>
  <c r="F271" i="8"/>
  <c r="G271" i="8" s="1"/>
  <c r="F270" i="8"/>
  <c r="G270" i="8" s="1"/>
  <c r="F276" i="8"/>
  <c r="G276" i="8" s="1"/>
  <c r="F277" i="8"/>
  <c r="G277" i="8" s="1"/>
  <c r="F282" i="8"/>
  <c r="G282" i="8" s="1"/>
  <c r="F283" i="8"/>
  <c r="G283" i="8" s="1"/>
  <c r="F289" i="8"/>
  <c r="G289" i="8" s="1"/>
  <c r="F288" i="8"/>
  <c r="G288" i="8" s="1"/>
  <c r="F294" i="8"/>
  <c r="G294" i="8" s="1"/>
  <c r="F295" i="8"/>
  <c r="G295" i="8" s="1"/>
  <c r="F301" i="8"/>
  <c r="G301" i="8" s="1"/>
  <c r="F300" i="8"/>
  <c r="G300" i="8" s="1"/>
  <c r="F268" i="8"/>
  <c r="G268" i="8" s="1"/>
  <c r="F267" i="8"/>
  <c r="G267" i="8" s="1"/>
  <c r="F274" i="8"/>
  <c r="G274" i="8" s="1"/>
  <c r="F273" i="8"/>
  <c r="G273" i="8" s="1"/>
  <c r="F279" i="8"/>
  <c r="G279" i="8" s="1"/>
  <c r="F280" i="8"/>
  <c r="G280" i="8" s="1"/>
  <c r="F285" i="8"/>
  <c r="G285" i="8" s="1"/>
  <c r="F286" i="8"/>
  <c r="G286" i="8" s="1"/>
  <c r="F292" i="8"/>
  <c r="G292" i="8" s="1"/>
  <c r="F291" i="8"/>
  <c r="G291" i="8" s="1"/>
  <c r="F298" i="8"/>
  <c r="G298" i="8" s="1"/>
  <c r="F297" i="8"/>
  <c r="G297" i="8" s="1"/>
  <c r="F262" i="8"/>
  <c r="G262" i="8" s="1"/>
  <c r="F303" i="8"/>
  <c r="G303" i="8" s="1"/>
  <c r="F310" i="8"/>
  <c r="G310" i="8" s="1"/>
  <c r="F309" i="8"/>
  <c r="G309" i="8" s="1"/>
  <c r="F204" i="8"/>
  <c r="G204" i="8" s="1"/>
  <c r="F203" i="8"/>
  <c r="G203" i="8" s="1"/>
  <c r="F210" i="8"/>
  <c r="G210" i="8" s="1"/>
  <c r="F209" i="8"/>
  <c r="G209" i="8" s="1"/>
  <c r="F215" i="8"/>
  <c r="G215" i="8" s="1"/>
  <c r="F216" i="8"/>
  <c r="G216" i="8" s="1"/>
  <c r="F221" i="8"/>
  <c r="G221" i="8" s="1"/>
  <c r="F222" i="8"/>
  <c r="G222" i="8" s="1"/>
  <c r="F227" i="8"/>
  <c r="G227" i="8" s="1"/>
  <c r="F228" i="8"/>
  <c r="G228" i="8" s="1"/>
  <c r="F234" i="8"/>
  <c r="G234" i="8" s="1"/>
  <c r="F233" i="8"/>
  <c r="G233" i="8" s="1"/>
  <c r="F240" i="8"/>
  <c r="G240" i="8" s="1"/>
  <c r="F239" i="8"/>
  <c r="G239" i="8" s="1"/>
  <c r="F207" i="8"/>
  <c r="G207" i="8" s="1"/>
  <c r="F206" i="8"/>
  <c r="G206" i="8" s="1"/>
  <c r="F213" i="8"/>
  <c r="G213" i="8" s="1"/>
  <c r="F212" i="8"/>
  <c r="G212" i="8" s="1"/>
  <c r="F218" i="8"/>
  <c r="G218" i="8" s="1"/>
  <c r="F219" i="8"/>
  <c r="G219" i="8" s="1"/>
  <c r="F224" i="8"/>
  <c r="G224" i="8" s="1"/>
  <c r="F225" i="8"/>
  <c r="G225" i="8" s="1"/>
  <c r="F230" i="8"/>
  <c r="G230" i="8" s="1"/>
  <c r="F231" i="8"/>
  <c r="G231" i="8" s="1"/>
  <c r="F237" i="8"/>
  <c r="G237" i="8" s="1"/>
  <c r="F236" i="8"/>
  <c r="G236" i="8" s="1"/>
  <c r="F200" i="8"/>
  <c r="G200" i="8" s="1"/>
  <c r="F242" i="8"/>
  <c r="G242" i="8" s="1"/>
  <c r="F249" i="8"/>
  <c r="G249" i="8" s="1"/>
  <c r="D192" i="8" s="1"/>
  <c r="F248" i="8"/>
  <c r="G248" i="8" s="1"/>
  <c r="F146" i="8"/>
  <c r="G146" i="8" s="1"/>
  <c r="F145" i="8"/>
  <c r="G145" i="8" s="1"/>
  <c r="F143" i="8"/>
  <c r="G143" i="8" s="1"/>
  <c r="F142" i="8"/>
  <c r="G142" i="8" s="1"/>
  <c r="F149" i="8"/>
  <c r="G149" i="8" s="1"/>
  <c r="F148" i="8"/>
  <c r="G148" i="8" s="1"/>
  <c r="F155" i="8"/>
  <c r="G155" i="8" s="1"/>
  <c r="F154" i="8"/>
  <c r="G154" i="8" s="1"/>
  <c r="F161" i="8"/>
  <c r="G161" i="8" s="1"/>
  <c r="F160" i="8"/>
  <c r="G160" i="8" s="1"/>
  <c r="F167" i="8"/>
  <c r="G167" i="8" s="1"/>
  <c r="F166" i="8"/>
  <c r="G166" i="8" s="1"/>
  <c r="F173" i="8"/>
  <c r="G173" i="8" s="1"/>
  <c r="F172" i="8"/>
  <c r="G172" i="8" s="1"/>
  <c r="F179" i="8"/>
  <c r="G179" i="8" s="1"/>
  <c r="F178" i="8"/>
  <c r="G178" i="8" s="1"/>
  <c r="F152" i="8"/>
  <c r="G152" i="8" s="1"/>
  <c r="F151" i="8"/>
  <c r="G151" i="8" s="1"/>
  <c r="F158" i="8"/>
  <c r="G158" i="8" s="1"/>
  <c r="F157" i="8"/>
  <c r="G157" i="8" s="1"/>
  <c r="F164" i="8"/>
  <c r="G164" i="8" s="1"/>
  <c r="F163" i="8"/>
  <c r="G163" i="8" s="1"/>
  <c r="F170" i="8"/>
  <c r="G170" i="8" s="1"/>
  <c r="F169" i="8"/>
  <c r="G169" i="8" s="1"/>
  <c r="F176" i="8"/>
  <c r="G176" i="8" s="1"/>
  <c r="F175" i="8"/>
  <c r="G175" i="8" s="1"/>
  <c r="F139" i="8"/>
  <c r="G139" i="8" s="1"/>
  <c r="F140" i="8"/>
  <c r="G140" i="8" s="1"/>
  <c r="F187" i="8"/>
  <c r="G187" i="8" s="1"/>
  <c r="D131" i="8" s="1"/>
  <c r="F181" i="8"/>
  <c r="G181" i="8" s="1"/>
  <c r="F188" i="8"/>
  <c r="G188" i="8" s="1"/>
  <c r="I62" i="12"/>
  <c r="D314" i="8" l="1"/>
  <c r="D253" i="8"/>
  <c r="G65" i="8"/>
  <c r="F68" i="8" s="1"/>
  <c r="G68" i="8" s="1"/>
  <c r="J68" i="8"/>
  <c r="J128" i="8"/>
  <c r="P11" i="24"/>
  <c r="O14" i="24" l="1"/>
  <c r="P14" i="24"/>
  <c r="O15" i="24"/>
  <c r="P15" i="24"/>
  <c r="O16" i="24"/>
  <c r="P16" i="24"/>
  <c r="O17" i="24"/>
  <c r="P17" i="24"/>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9" i="8"/>
  <c r="C859" i="8"/>
  <c r="C799" i="8"/>
  <c r="C739" i="8"/>
  <c r="C679" i="8"/>
  <c r="C619" i="8"/>
  <c r="C559" i="8"/>
  <c r="C499" i="8"/>
  <c r="C439" i="8"/>
  <c r="C379" i="8"/>
  <c r="C74" i="8"/>
  <c r="C14" i="8"/>
  <c r="C223" i="7"/>
  <c r="C204" i="7"/>
  <c r="C185" i="7"/>
  <c r="C166" i="7"/>
  <c r="C147" i="7"/>
  <c r="C128" i="7"/>
  <c r="C109" i="7"/>
  <c r="C90" i="7"/>
  <c r="C71" i="7"/>
  <c r="C52" i="7"/>
  <c r="C33" i="7"/>
  <c r="C14" i="7"/>
  <c r="O16" i="50"/>
  <c r="P16" i="50"/>
  <c r="O17" i="50"/>
  <c r="P17" i="50"/>
  <c r="O18" i="50"/>
  <c r="P18" i="50"/>
  <c r="O19" i="50"/>
  <c r="P19" i="50"/>
  <c r="O20" i="50"/>
  <c r="P20" i="50"/>
  <c r="O21" i="50"/>
  <c r="P21" i="50"/>
  <c r="O22" i="50"/>
  <c r="P22" i="50"/>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N71" i="50"/>
  <c r="M71" i="50"/>
  <c r="L71" i="50"/>
  <c r="K71" i="50"/>
  <c r="J71" i="50"/>
  <c r="I71" i="50"/>
  <c r="H71" i="50"/>
  <c r="G71" i="50"/>
  <c r="P70" i="50"/>
  <c r="O70" i="50"/>
  <c r="P15" i="50"/>
  <c r="O15" i="50"/>
  <c r="P14" i="50"/>
  <c r="O14" i="50"/>
  <c r="P13" i="50"/>
  <c r="O13" i="50"/>
  <c r="P12" i="50"/>
  <c r="O12" i="50"/>
  <c r="P11" i="50"/>
  <c r="O11" i="50"/>
  <c r="O71" i="50" l="1"/>
  <c r="P71"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3" i="44"/>
  <c r="O13" i="44"/>
  <c r="P12" i="44"/>
  <c r="O12" i="44"/>
  <c r="O9" i="44"/>
  <c r="P9" i="44"/>
  <c r="O10" i="44"/>
  <c r="P10" i="44"/>
  <c r="O11" i="44"/>
  <c r="P11" i="44"/>
  <c r="O14" i="44"/>
  <c r="P14"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1" i="46"/>
  <c r="P11" i="46"/>
  <c r="O12" i="46"/>
  <c r="P12" i="46"/>
  <c r="O13" i="46"/>
  <c r="P13" i="46"/>
  <c r="O14" i="46"/>
  <c r="P14" i="46"/>
  <c r="O15" i="46"/>
  <c r="P15" i="46"/>
  <c r="O16" i="46"/>
  <c r="P16"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O36" i="46"/>
  <c r="P36" i="46"/>
  <c r="O37" i="46"/>
  <c r="P37" i="46"/>
  <c r="O38" i="46"/>
  <c r="P38" i="46"/>
  <c r="O39" i="46"/>
  <c r="P39" i="46"/>
  <c r="O40" i="46"/>
  <c r="P40" i="46"/>
  <c r="O41" i="46"/>
  <c r="P41" i="46"/>
  <c r="O42" i="46"/>
  <c r="P42" i="46"/>
  <c r="O43" i="46"/>
  <c r="P43" i="46"/>
  <c r="O44" i="46"/>
  <c r="P44" i="46"/>
  <c r="O45" i="46"/>
  <c r="P45" i="46"/>
  <c r="O46" i="46"/>
  <c r="P46" i="46"/>
  <c r="O47" i="46"/>
  <c r="P47" i="46"/>
  <c r="O48" i="46"/>
  <c r="P48" i="46"/>
  <c r="O49" i="46"/>
  <c r="P49" i="46"/>
  <c r="O50" i="46"/>
  <c r="P50" i="46"/>
  <c r="O51" i="46"/>
  <c r="P51"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15" i="44"/>
  <c r="P15" i="44"/>
  <c r="O16" i="44"/>
  <c r="P16" i="44"/>
  <c r="O17" i="44"/>
  <c r="P17" i="44"/>
  <c r="O18" i="44"/>
  <c r="P18" i="44"/>
  <c r="O19" i="44"/>
  <c r="P19" i="44"/>
  <c r="P8" i="44"/>
  <c r="O8" i="44"/>
  <c r="P10" i="24"/>
  <c r="O12" i="24"/>
  <c r="P12" i="24"/>
  <c r="O13" i="24"/>
  <c r="P13" i="24"/>
  <c r="O18" i="24"/>
  <c r="P18" i="24"/>
  <c r="O19" i="24"/>
  <c r="P19" i="24"/>
  <c r="O20" i="24"/>
  <c r="P20" i="24"/>
  <c r="O21" i="24"/>
  <c r="P21" i="24"/>
  <c r="O22" i="24"/>
  <c r="P22" i="24"/>
  <c r="O23" i="24"/>
  <c r="P23" i="24"/>
  <c r="O24" i="24"/>
  <c r="P24" i="24"/>
  <c r="O26" i="24"/>
  <c r="P26" i="24"/>
  <c r="O27" i="24"/>
  <c r="P27" i="24"/>
  <c r="O28" i="24"/>
  <c r="P28" i="24"/>
  <c r="O29" i="24"/>
  <c r="P29" i="24"/>
  <c r="O30" i="24"/>
  <c r="P30" i="24"/>
  <c r="O31" i="24"/>
  <c r="P31" i="24"/>
  <c r="P32" i="24"/>
  <c r="O33" i="24"/>
  <c r="P33" i="24"/>
  <c r="O34" i="24"/>
  <c r="P34" i="24"/>
  <c r="O35" i="24"/>
  <c r="P35" i="24"/>
  <c r="O36" i="24"/>
  <c r="P36" i="24"/>
  <c r="P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P8"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F40"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D124"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s="1"/>
  <c r="I83" i="9"/>
  <c r="F83" i="9"/>
  <c r="I82" i="9"/>
  <c r="F82" i="9"/>
  <c r="I81" i="9"/>
  <c r="F81" i="9"/>
  <c r="I80" i="9"/>
  <c r="F80" i="9"/>
  <c r="I79" i="9"/>
  <c r="F79" i="9"/>
  <c r="I78" i="9"/>
  <c r="F78" i="9"/>
  <c r="I77" i="9"/>
  <c r="F77" i="9"/>
  <c r="I76" i="9"/>
  <c r="F76" i="9"/>
  <c r="I75" i="9"/>
  <c r="F75" i="9"/>
  <c r="I74" i="9"/>
  <c r="F74" i="9"/>
  <c r="D67" i="9" s="1"/>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72" i="8"/>
  <c r="K971" i="8"/>
  <c r="K970" i="8"/>
  <c r="K969" i="8"/>
  <c r="K968" i="8"/>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12" i="8"/>
  <c r="K911" i="8"/>
  <c r="K910" i="8"/>
  <c r="K909" i="8"/>
  <c r="K90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52" i="8"/>
  <c r="K851" i="8"/>
  <c r="K850" i="8"/>
  <c r="K849" i="8"/>
  <c r="K84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792" i="8"/>
  <c r="K791" i="8"/>
  <c r="K790" i="8"/>
  <c r="K789" i="8"/>
  <c r="K78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32" i="8"/>
  <c r="K731" i="8"/>
  <c r="K730" i="8"/>
  <c r="K729" i="8"/>
  <c r="K72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72" i="8"/>
  <c r="K671" i="8"/>
  <c r="K670" i="8"/>
  <c r="K669" i="8"/>
  <c r="K66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12" i="8"/>
  <c r="K611" i="8"/>
  <c r="K610" i="8"/>
  <c r="K609" i="8"/>
  <c r="K60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52" i="8"/>
  <c r="K551" i="8"/>
  <c r="K550" i="8"/>
  <c r="K549" i="8"/>
  <c r="K54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492" i="8"/>
  <c r="K491" i="8"/>
  <c r="K490" i="8"/>
  <c r="K489" i="8"/>
  <c r="K48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J972" i="8"/>
  <c r="J971" i="8"/>
  <c r="J970" i="8"/>
  <c r="G970" i="8"/>
  <c r="F972" i="8" s="1"/>
  <c r="G972" i="8" s="1"/>
  <c r="J969" i="8"/>
  <c r="G969" i="8"/>
  <c r="J968" i="8"/>
  <c r="G968" i="8"/>
  <c r="J967" i="8"/>
  <c r="G967" i="8"/>
  <c r="J966" i="8"/>
  <c r="J965" i="8"/>
  <c r="J964" i="8"/>
  <c r="G964" i="8"/>
  <c r="F966" i="8" s="1"/>
  <c r="G966" i="8" s="1"/>
  <c r="J963" i="8"/>
  <c r="J962" i="8"/>
  <c r="J961" i="8"/>
  <c r="F961" i="8"/>
  <c r="G961" i="8" s="1"/>
  <c r="J960" i="8"/>
  <c r="J959" i="8"/>
  <c r="J958" i="8"/>
  <c r="F958" i="8"/>
  <c r="G958" i="8" s="1"/>
  <c r="J957" i="8"/>
  <c r="J956" i="8"/>
  <c r="J955" i="8"/>
  <c r="F955" i="8"/>
  <c r="G955" i="8" s="1"/>
  <c r="J954" i="8"/>
  <c r="J953" i="8"/>
  <c r="J952" i="8"/>
  <c r="F952" i="8"/>
  <c r="G952" i="8" s="1"/>
  <c r="J951" i="8"/>
  <c r="J950" i="8"/>
  <c r="J949" i="8"/>
  <c r="F949" i="8"/>
  <c r="G949" i="8" s="1"/>
  <c r="J948" i="8"/>
  <c r="J947" i="8"/>
  <c r="J946" i="8"/>
  <c r="F946" i="8"/>
  <c r="G946" i="8" s="1"/>
  <c r="J945" i="8"/>
  <c r="J944" i="8"/>
  <c r="J943" i="8"/>
  <c r="F943" i="8"/>
  <c r="G943" i="8" s="1"/>
  <c r="J942" i="8"/>
  <c r="J941" i="8"/>
  <c r="J940" i="8"/>
  <c r="F940" i="8"/>
  <c r="G940" i="8" s="1"/>
  <c r="J939" i="8"/>
  <c r="J938" i="8"/>
  <c r="J937" i="8"/>
  <c r="F937" i="8"/>
  <c r="G937" i="8" s="1"/>
  <c r="J936" i="8"/>
  <c r="J935" i="8"/>
  <c r="J934" i="8"/>
  <c r="F934" i="8"/>
  <c r="G934" i="8" s="1"/>
  <c r="J933" i="8"/>
  <c r="J932" i="8"/>
  <c r="J931" i="8"/>
  <c r="F931" i="8"/>
  <c r="G931" i="8" s="1"/>
  <c r="J930" i="8"/>
  <c r="J929" i="8"/>
  <c r="J928" i="8"/>
  <c r="F928" i="8"/>
  <c r="G928" i="8" s="1"/>
  <c r="J927" i="8"/>
  <c r="J926" i="8"/>
  <c r="J925" i="8"/>
  <c r="F925" i="8"/>
  <c r="G925" i="8" s="1"/>
  <c r="J924" i="8"/>
  <c r="J923" i="8"/>
  <c r="J922" i="8"/>
  <c r="F922" i="8"/>
  <c r="G922" i="8" s="1"/>
  <c r="J912" i="8"/>
  <c r="J911" i="8"/>
  <c r="J910" i="8"/>
  <c r="G910" i="8"/>
  <c r="F911" i="8" s="1"/>
  <c r="G911" i="8" s="1"/>
  <c r="J909" i="8"/>
  <c r="G909" i="8"/>
  <c r="J908" i="8"/>
  <c r="G908" i="8"/>
  <c r="J907" i="8"/>
  <c r="G907" i="8"/>
  <c r="J906" i="8"/>
  <c r="J905" i="8"/>
  <c r="J904" i="8"/>
  <c r="G904" i="8"/>
  <c r="F905" i="8" s="1"/>
  <c r="G905" i="8" s="1"/>
  <c r="J903" i="8"/>
  <c r="J902" i="8"/>
  <c r="J901" i="8"/>
  <c r="F901" i="8"/>
  <c r="G901" i="8" s="1"/>
  <c r="J900" i="8"/>
  <c r="J899" i="8"/>
  <c r="J898" i="8"/>
  <c r="F898" i="8"/>
  <c r="G898" i="8" s="1"/>
  <c r="J897" i="8"/>
  <c r="J896" i="8"/>
  <c r="J895" i="8"/>
  <c r="F895" i="8"/>
  <c r="G895" i="8" s="1"/>
  <c r="J894" i="8"/>
  <c r="J893" i="8"/>
  <c r="J892" i="8"/>
  <c r="F892" i="8"/>
  <c r="G892" i="8" s="1"/>
  <c r="J891" i="8"/>
  <c r="J890" i="8"/>
  <c r="J889" i="8"/>
  <c r="F889" i="8"/>
  <c r="G889" i="8" s="1"/>
  <c r="J888" i="8"/>
  <c r="J887" i="8"/>
  <c r="J886" i="8"/>
  <c r="F886" i="8"/>
  <c r="G886" i="8" s="1"/>
  <c r="J885" i="8"/>
  <c r="J884" i="8"/>
  <c r="J883" i="8"/>
  <c r="F883" i="8"/>
  <c r="G883" i="8" s="1"/>
  <c r="J882" i="8"/>
  <c r="J881" i="8"/>
  <c r="J880" i="8"/>
  <c r="F880" i="8"/>
  <c r="G880" i="8" s="1"/>
  <c r="J879" i="8"/>
  <c r="J878" i="8"/>
  <c r="J877" i="8"/>
  <c r="F877" i="8"/>
  <c r="G877" i="8" s="1"/>
  <c r="J876" i="8"/>
  <c r="J875" i="8"/>
  <c r="J874" i="8"/>
  <c r="F874" i="8"/>
  <c r="G874" i="8" s="1"/>
  <c r="J873" i="8"/>
  <c r="J872" i="8"/>
  <c r="J871" i="8"/>
  <c r="F871" i="8"/>
  <c r="G871" i="8" s="1"/>
  <c r="J870" i="8"/>
  <c r="J869" i="8"/>
  <c r="J868" i="8"/>
  <c r="F868" i="8"/>
  <c r="G868" i="8" s="1"/>
  <c r="J867" i="8"/>
  <c r="J866" i="8"/>
  <c r="J865" i="8"/>
  <c r="F865" i="8"/>
  <c r="G865" i="8" s="1"/>
  <c r="J864" i="8"/>
  <c r="J863" i="8"/>
  <c r="J862" i="8"/>
  <c r="F862" i="8"/>
  <c r="G862" i="8" s="1"/>
  <c r="J852" i="8"/>
  <c r="J851" i="8"/>
  <c r="J850" i="8"/>
  <c r="G850" i="8"/>
  <c r="F852" i="8" s="1"/>
  <c r="G852" i="8" s="1"/>
  <c r="J849" i="8"/>
  <c r="G849" i="8"/>
  <c r="J848" i="8"/>
  <c r="G848" i="8"/>
  <c r="J847" i="8"/>
  <c r="G847" i="8"/>
  <c r="J846" i="8"/>
  <c r="J845" i="8"/>
  <c r="J844" i="8"/>
  <c r="G844" i="8"/>
  <c r="F846" i="8" s="1"/>
  <c r="G846" i="8" s="1"/>
  <c r="J843" i="8"/>
  <c r="J842" i="8"/>
  <c r="J841" i="8"/>
  <c r="F841" i="8"/>
  <c r="G841" i="8" s="1"/>
  <c r="J840" i="8"/>
  <c r="J839" i="8"/>
  <c r="J838" i="8"/>
  <c r="F838" i="8"/>
  <c r="G838" i="8" s="1"/>
  <c r="J837" i="8"/>
  <c r="J836" i="8"/>
  <c r="J835" i="8"/>
  <c r="F835" i="8"/>
  <c r="G835" i="8" s="1"/>
  <c r="J834" i="8"/>
  <c r="J833" i="8"/>
  <c r="J832" i="8"/>
  <c r="F832" i="8"/>
  <c r="G832" i="8" s="1"/>
  <c r="J831" i="8"/>
  <c r="J830" i="8"/>
  <c r="J829" i="8"/>
  <c r="F829" i="8"/>
  <c r="G829" i="8" s="1"/>
  <c r="J828" i="8"/>
  <c r="J827" i="8"/>
  <c r="J826" i="8"/>
  <c r="F826" i="8"/>
  <c r="G826" i="8" s="1"/>
  <c r="J825" i="8"/>
  <c r="J824" i="8"/>
  <c r="J823" i="8"/>
  <c r="F823" i="8"/>
  <c r="G823" i="8" s="1"/>
  <c r="J822" i="8"/>
  <c r="J821" i="8"/>
  <c r="J820" i="8"/>
  <c r="F820" i="8"/>
  <c r="G820" i="8" s="1"/>
  <c r="J819" i="8"/>
  <c r="J818" i="8"/>
  <c r="J817" i="8"/>
  <c r="F817" i="8"/>
  <c r="G817" i="8" s="1"/>
  <c r="J816" i="8"/>
  <c r="J815" i="8"/>
  <c r="J814" i="8"/>
  <c r="F814" i="8"/>
  <c r="G814" i="8" s="1"/>
  <c r="J813" i="8"/>
  <c r="J812" i="8"/>
  <c r="J811" i="8"/>
  <c r="F811" i="8"/>
  <c r="G811" i="8" s="1"/>
  <c r="J810" i="8"/>
  <c r="J809" i="8"/>
  <c r="J808" i="8"/>
  <c r="F808" i="8"/>
  <c r="G808" i="8" s="1"/>
  <c r="F810" i="8" s="1"/>
  <c r="G810" i="8" s="1"/>
  <c r="J807" i="8"/>
  <c r="J806" i="8"/>
  <c r="J805" i="8"/>
  <c r="F805" i="8"/>
  <c r="G805" i="8" s="1"/>
  <c r="F806" i="8" s="1"/>
  <c r="G806" i="8" s="1"/>
  <c r="J804" i="8"/>
  <c r="J803" i="8"/>
  <c r="J802" i="8"/>
  <c r="F802" i="8"/>
  <c r="G802" i="8" s="1"/>
  <c r="F803" i="8" s="1"/>
  <c r="G803" i="8" s="1"/>
  <c r="J792" i="8"/>
  <c r="J791" i="8"/>
  <c r="J790" i="8"/>
  <c r="G790" i="8"/>
  <c r="J789" i="8"/>
  <c r="G789" i="8"/>
  <c r="J788" i="8"/>
  <c r="G788" i="8"/>
  <c r="J787" i="8"/>
  <c r="G787" i="8"/>
  <c r="J786" i="8"/>
  <c r="J785" i="8"/>
  <c r="J784" i="8"/>
  <c r="G784" i="8"/>
  <c r="J783" i="8"/>
  <c r="J782" i="8"/>
  <c r="J781" i="8"/>
  <c r="F781" i="8"/>
  <c r="G781" i="8" s="1"/>
  <c r="F783" i="8" s="1"/>
  <c r="G783" i="8" s="1"/>
  <c r="J780" i="8"/>
  <c r="J779" i="8"/>
  <c r="J778" i="8"/>
  <c r="F778" i="8"/>
  <c r="G778" i="8" s="1"/>
  <c r="F780" i="8" s="1"/>
  <c r="G780" i="8" s="1"/>
  <c r="J777" i="8"/>
  <c r="J776" i="8"/>
  <c r="J775" i="8"/>
  <c r="F775" i="8"/>
  <c r="G775" i="8" s="1"/>
  <c r="F776" i="8" s="1"/>
  <c r="G776" i="8" s="1"/>
  <c r="J774" i="8"/>
  <c r="J773" i="8"/>
  <c r="J772" i="8"/>
  <c r="F772" i="8"/>
  <c r="G772" i="8" s="1"/>
  <c r="F774" i="8" s="1"/>
  <c r="G774" i="8" s="1"/>
  <c r="J771" i="8"/>
  <c r="J770" i="8"/>
  <c r="J769" i="8"/>
  <c r="F769" i="8"/>
  <c r="G769" i="8" s="1"/>
  <c r="F770" i="8" s="1"/>
  <c r="G770" i="8" s="1"/>
  <c r="J768" i="8"/>
  <c r="J767" i="8"/>
  <c r="J766" i="8"/>
  <c r="F766" i="8"/>
  <c r="G766" i="8" s="1"/>
  <c r="F768" i="8" s="1"/>
  <c r="G768" i="8" s="1"/>
  <c r="J765" i="8"/>
  <c r="J764" i="8"/>
  <c r="J763" i="8"/>
  <c r="F763" i="8"/>
  <c r="G763" i="8" s="1"/>
  <c r="F764" i="8" s="1"/>
  <c r="G764" i="8" s="1"/>
  <c r="J762" i="8"/>
  <c r="J761" i="8"/>
  <c r="J760" i="8"/>
  <c r="F760" i="8"/>
  <c r="G760" i="8" s="1"/>
  <c r="F762" i="8" s="1"/>
  <c r="G762" i="8" s="1"/>
  <c r="J759" i="8"/>
  <c r="J758" i="8"/>
  <c r="J757" i="8"/>
  <c r="F757" i="8"/>
  <c r="G757" i="8" s="1"/>
  <c r="F759" i="8" s="1"/>
  <c r="G759" i="8" s="1"/>
  <c r="J756" i="8"/>
  <c r="J755" i="8"/>
  <c r="J754" i="8"/>
  <c r="F754" i="8"/>
  <c r="G754" i="8" s="1"/>
  <c r="F756" i="8" s="1"/>
  <c r="G756" i="8" s="1"/>
  <c r="J753" i="8"/>
  <c r="J752" i="8"/>
  <c r="J751" i="8"/>
  <c r="F751" i="8"/>
  <c r="G751" i="8" s="1"/>
  <c r="F752" i="8" s="1"/>
  <c r="G752" i="8" s="1"/>
  <c r="J750" i="8"/>
  <c r="J749" i="8"/>
  <c r="J748" i="8"/>
  <c r="F748" i="8"/>
  <c r="G748" i="8" s="1"/>
  <c r="F749" i="8" s="1"/>
  <c r="G749" i="8" s="1"/>
  <c r="J747" i="8"/>
  <c r="J746" i="8"/>
  <c r="J745" i="8"/>
  <c r="F745" i="8"/>
  <c r="G745" i="8" s="1"/>
  <c r="F747" i="8" s="1"/>
  <c r="G747" i="8" s="1"/>
  <c r="J744" i="8"/>
  <c r="J743" i="8"/>
  <c r="J742" i="8"/>
  <c r="F742" i="8"/>
  <c r="G742" i="8" s="1"/>
  <c r="F743" i="8" s="1"/>
  <c r="G743" i="8" s="1"/>
  <c r="J732" i="8"/>
  <c r="J731" i="8"/>
  <c r="J730" i="8"/>
  <c r="G730" i="8"/>
  <c r="F732" i="8" s="1"/>
  <c r="G732" i="8" s="1"/>
  <c r="J729" i="8"/>
  <c r="G729" i="8"/>
  <c r="J728" i="8"/>
  <c r="G728" i="8"/>
  <c r="J727" i="8"/>
  <c r="G727" i="8"/>
  <c r="J726" i="8"/>
  <c r="J725" i="8"/>
  <c r="J724" i="8"/>
  <c r="G724" i="8"/>
  <c r="F726" i="8" s="1"/>
  <c r="G726" i="8" s="1"/>
  <c r="J723" i="8"/>
  <c r="J722" i="8"/>
  <c r="J721" i="8"/>
  <c r="F721" i="8"/>
  <c r="G721" i="8" s="1"/>
  <c r="F723" i="8" s="1"/>
  <c r="G723" i="8" s="1"/>
  <c r="J720" i="8"/>
  <c r="J719" i="8"/>
  <c r="J718" i="8"/>
  <c r="F718" i="8"/>
  <c r="G718" i="8" s="1"/>
  <c r="F720" i="8" s="1"/>
  <c r="G720" i="8" s="1"/>
  <c r="J717" i="8"/>
  <c r="J716" i="8"/>
  <c r="J715" i="8"/>
  <c r="F715" i="8"/>
  <c r="G715" i="8" s="1"/>
  <c r="F717" i="8" s="1"/>
  <c r="G717" i="8" s="1"/>
  <c r="J714" i="8"/>
  <c r="J713" i="8"/>
  <c r="J712" i="8"/>
  <c r="F712" i="8"/>
  <c r="G712" i="8" s="1"/>
  <c r="F714" i="8" s="1"/>
  <c r="G714" i="8" s="1"/>
  <c r="J711" i="8"/>
  <c r="J710" i="8"/>
  <c r="J709" i="8"/>
  <c r="F709" i="8"/>
  <c r="G709" i="8" s="1"/>
  <c r="F711" i="8" s="1"/>
  <c r="G711" i="8" s="1"/>
  <c r="J708" i="8"/>
  <c r="J707" i="8"/>
  <c r="J706" i="8"/>
  <c r="F706" i="8"/>
  <c r="G706" i="8" s="1"/>
  <c r="F708" i="8" s="1"/>
  <c r="G708" i="8" s="1"/>
  <c r="J705" i="8"/>
  <c r="J704" i="8"/>
  <c r="J703" i="8"/>
  <c r="F703" i="8"/>
  <c r="G703" i="8" s="1"/>
  <c r="F705" i="8" s="1"/>
  <c r="G705" i="8" s="1"/>
  <c r="J702" i="8"/>
  <c r="J701" i="8"/>
  <c r="J700" i="8"/>
  <c r="F700" i="8"/>
  <c r="G700" i="8" s="1"/>
  <c r="F702" i="8" s="1"/>
  <c r="G702" i="8" s="1"/>
  <c r="J699" i="8"/>
  <c r="J698" i="8"/>
  <c r="J697" i="8"/>
  <c r="F697" i="8"/>
  <c r="G697" i="8" s="1"/>
  <c r="F699" i="8" s="1"/>
  <c r="G699" i="8" s="1"/>
  <c r="J696" i="8"/>
  <c r="J695" i="8"/>
  <c r="J694" i="8"/>
  <c r="F694" i="8"/>
  <c r="G694" i="8" s="1"/>
  <c r="F696" i="8" s="1"/>
  <c r="G696" i="8" s="1"/>
  <c r="J693" i="8"/>
  <c r="J692" i="8"/>
  <c r="J691" i="8"/>
  <c r="F691" i="8"/>
  <c r="G691" i="8" s="1"/>
  <c r="F693" i="8" s="1"/>
  <c r="G693" i="8" s="1"/>
  <c r="J690" i="8"/>
  <c r="J689" i="8"/>
  <c r="J688" i="8"/>
  <c r="F688" i="8"/>
  <c r="G688" i="8" s="1"/>
  <c r="F690" i="8" s="1"/>
  <c r="G690" i="8" s="1"/>
  <c r="J687" i="8"/>
  <c r="J686" i="8"/>
  <c r="J685" i="8"/>
  <c r="F685" i="8"/>
  <c r="G685" i="8" s="1"/>
  <c r="F687" i="8" s="1"/>
  <c r="G687" i="8" s="1"/>
  <c r="J684" i="8"/>
  <c r="J683" i="8"/>
  <c r="J682" i="8"/>
  <c r="F682" i="8"/>
  <c r="G682" i="8" s="1"/>
  <c r="J672" i="8"/>
  <c r="J671" i="8"/>
  <c r="J670" i="8"/>
  <c r="G670" i="8"/>
  <c r="F671" i="8" s="1"/>
  <c r="G671" i="8" s="1"/>
  <c r="J669" i="8"/>
  <c r="G669" i="8"/>
  <c r="J668" i="8"/>
  <c r="G668" i="8"/>
  <c r="J667" i="8"/>
  <c r="G667" i="8"/>
  <c r="J666" i="8"/>
  <c r="J665" i="8"/>
  <c r="J664" i="8"/>
  <c r="G664" i="8"/>
  <c r="F665" i="8" s="1"/>
  <c r="G665" i="8" s="1"/>
  <c r="J663" i="8"/>
  <c r="J662" i="8"/>
  <c r="J661" i="8"/>
  <c r="F661" i="8"/>
  <c r="G661" i="8" s="1"/>
  <c r="F663" i="8" s="1"/>
  <c r="G663" i="8" s="1"/>
  <c r="J660" i="8"/>
  <c r="J659" i="8"/>
  <c r="J658" i="8"/>
  <c r="F658" i="8"/>
  <c r="G658" i="8" s="1"/>
  <c r="F660" i="8" s="1"/>
  <c r="G660" i="8" s="1"/>
  <c r="J657" i="8"/>
  <c r="J656" i="8"/>
  <c r="J655" i="8"/>
  <c r="F655" i="8"/>
  <c r="G655" i="8" s="1"/>
  <c r="F657" i="8" s="1"/>
  <c r="G657" i="8" s="1"/>
  <c r="J654" i="8"/>
  <c r="J653" i="8"/>
  <c r="J652" i="8"/>
  <c r="F652" i="8"/>
  <c r="G652" i="8" s="1"/>
  <c r="F654" i="8" s="1"/>
  <c r="G654" i="8" s="1"/>
  <c r="J651" i="8"/>
  <c r="J650" i="8"/>
  <c r="J649" i="8"/>
  <c r="F649" i="8"/>
  <c r="G649" i="8" s="1"/>
  <c r="F651" i="8" s="1"/>
  <c r="G651" i="8" s="1"/>
  <c r="J648" i="8"/>
  <c r="J647" i="8"/>
  <c r="J646" i="8"/>
  <c r="F646" i="8"/>
  <c r="G646" i="8" s="1"/>
  <c r="F648" i="8" s="1"/>
  <c r="G648" i="8" s="1"/>
  <c r="J645" i="8"/>
  <c r="J644" i="8"/>
  <c r="J643" i="8"/>
  <c r="F643" i="8"/>
  <c r="G643" i="8" s="1"/>
  <c r="F645" i="8" s="1"/>
  <c r="G645" i="8" s="1"/>
  <c r="J642" i="8"/>
  <c r="J641" i="8"/>
  <c r="J640" i="8"/>
  <c r="F640" i="8"/>
  <c r="G640" i="8" s="1"/>
  <c r="F642" i="8" s="1"/>
  <c r="G642" i="8" s="1"/>
  <c r="J639" i="8"/>
  <c r="J638" i="8"/>
  <c r="J637" i="8"/>
  <c r="F637" i="8"/>
  <c r="G637" i="8" s="1"/>
  <c r="F639" i="8" s="1"/>
  <c r="G639" i="8" s="1"/>
  <c r="J636" i="8"/>
  <c r="J635" i="8"/>
  <c r="J634" i="8"/>
  <c r="F634" i="8"/>
  <c r="G634" i="8" s="1"/>
  <c r="F636" i="8" s="1"/>
  <c r="G636" i="8" s="1"/>
  <c r="J633" i="8"/>
  <c r="J632" i="8"/>
  <c r="J631" i="8"/>
  <c r="F631" i="8"/>
  <c r="G631" i="8" s="1"/>
  <c r="F633" i="8" s="1"/>
  <c r="G633" i="8" s="1"/>
  <c r="J630" i="8"/>
  <c r="J629" i="8"/>
  <c r="J628" i="8"/>
  <c r="F628" i="8"/>
  <c r="G628" i="8" s="1"/>
  <c r="F630" i="8" s="1"/>
  <c r="G630" i="8" s="1"/>
  <c r="J627" i="8"/>
  <c r="J626" i="8"/>
  <c r="J625" i="8"/>
  <c r="F625" i="8"/>
  <c r="G625" i="8" s="1"/>
  <c r="F627" i="8" s="1"/>
  <c r="G627" i="8" s="1"/>
  <c r="J624" i="8"/>
  <c r="J623" i="8"/>
  <c r="J622" i="8"/>
  <c r="F622" i="8"/>
  <c r="G622" i="8" s="1"/>
  <c r="J612" i="8"/>
  <c r="J611" i="8"/>
  <c r="J610" i="8"/>
  <c r="G610" i="8"/>
  <c r="F612" i="8" s="1"/>
  <c r="G612" i="8" s="1"/>
  <c r="J609" i="8"/>
  <c r="G609" i="8"/>
  <c r="J608" i="8"/>
  <c r="G608" i="8"/>
  <c r="J607" i="8"/>
  <c r="G607" i="8"/>
  <c r="J606" i="8"/>
  <c r="J605" i="8"/>
  <c r="J604" i="8"/>
  <c r="G604" i="8"/>
  <c r="F606" i="8" s="1"/>
  <c r="G606" i="8" s="1"/>
  <c r="J603" i="8"/>
  <c r="J602" i="8"/>
  <c r="J601" i="8"/>
  <c r="F601" i="8"/>
  <c r="G601" i="8" s="1"/>
  <c r="J600" i="8"/>
  <c r="J599" i="8"/>
  <c r="J598" i="8"/>
  <c r="F598" i="8"/>
  <c r="G598" i="8" s="1"/>
  <c r="J597" i="8"/>
  <c r="J596" i="8"/>
  <c r="J595" i="8"/>
  <c r="F595" i="8"/>
  <c r="G595" i="8" s="1"/>
  <c r="J594" i="8"/>
  <c r="J593" i="8"/>
  <c r="J592" i="8"/>
  <c r="F592" i="8"/>
  <c r="G592" i="8" s="1"/>
  <c r="J591" i="8"/>
  <c r="J590" i="8"/>
  <c r="J589" i="8"/>
  <c r="F589" i="8"/>
  <c r="G589" i="8" s="1"/>
  <c r="J588" i="8"/>
  <c r="J587" i="8"/>
  <c r="J586" i="8"/>
  <c r="F586" i="8"/>
  <c r="G586" i="8" s="1"/>
  <c r="J585" i="8"/>
  <c r="J584" i="8"/>
  <c r="J583" i="8"/>
  <c r="F583" i="8"/>
  <c r="G583" i="8" s="1"/>
  <c r="J582" i="8"/>
  <c r="J581" i="8"/>
  <c r="J580" i="8"/>
  <c r="F580" i="8"/>
  <c r="G580" i="8" s="1"/>
  <c r="J579" i="8"/>
  <c r="J578" i="8"/>
  <c r="J577" i="8"/>
  <c r="F577" i="8"/>
  <c r="G577" i="8" s="1"/>
  <c r="F579" i="8" s="1"/>
  <c r="G579" i="8" s="1"/>
  <c r="J576" i="8"/>
  <c r="J575" i="8"/>
  <c r="J574" i="8"/>
  <c r="F574" i="8"/>
  <c r="G574" i="8" s="1"/>
  <c r="F576" i="8" s="1"/>
  <c r="G576" i="8" s="1"/>
  <c r="J573" i="8"/>
  <c r="J572" i="8"/>
  <c r="J571" i="8"/>
  <c r="F571" i="8"/>
  <c r="G571" i="8" s="1"/>
  <c r="F573" i="8" s="1"/>
  <c r="G573" i="8" s="1"/>
  <c r="J570" i="8"/>
  <c r="J569" i="8"/>
  <c r="J568" i="8"/>
  <c r="F568" i="8"/>
  <c r="G568" i="8" s="1"/>
  <c r="F570" i="8" s="1"/>
  <c r="G570" i="8" s="1"/>
  <c r="J567" i="8"/>
  <c r="J566" i="8"/>
  <c r="J565" i="8"/>
  <c r="F565" i="8"/>
  <c r="G565" i="8" s="1"/>
  <c r="F567" i="8" s="1"/>
  <c r="G567" i="8" s="1"/>
  <c r="J564" i="8"/>
  <c r="J563" i="8"/>
  <c r="J562" i="8"/>
  <c r="F562" i="8"/>
  <c r="G562" i="8" s="1"/>
  <c r="F564" i="8" s="1"/>
  <c r="G564" i="8" s="1"/>
  <c r="J552" i="8"/>
  <c r="J551" i="8"/>
  <c r="J550" i="8"/>
  <c r="G550" i="8"/>
  <c r="F551" i="8" s="1"/>
  <c r="G551" i="8" s="1"/>
  <c r="J549" i="8"/>
  <c r="G549" i="8"/>
  <c r="J548" i="8"/>
  <c r="G548" i="8"/>
  <c r="J547" i="8"/>
  <c r="G547" i="8"/>
  <c r="J546" i="8"/>
  <c r="J545" i="8"/>
  <c r="J544" i="8"/>
  <c r="G544" i="8"/>
  <c r="F546" i="8" s="1"/>
  <c r="G546" i="8" s="1"/>
  <c r="J543" i="8"/>
  <c r="J542" i="8"/>
  <c r="J541" i="8"/>
  <c r="F541" i="8"/>
  <c r="G541" i="8" s="1"/>
  <c r="F543" i="8" s="1"/>
  <c r="G543" i="8" s="1"/>
  <c r="J540" i="8"/>
  <c r="J539" i="8"/>
  <c r="J538" i="8"/>
  <c r="F538" i="8"/>
  <c r="G538" i="8" s="1"/>
  <c r="F540" i="8" s="1"/>
  <c r="G540" i="8" s="1"/>
  <c r="J537" i="8"/>
  <c r="J536" i="8"/>
  <c r="J535" i="8"/>
  <c r="F535" i="8"/>
  <c r="G535" i="8" s="1"/>
  <c r="F537" i="8" s="1"/>
  <c r="G537" i="8" s="1"/>
  <c r="J534" i="8"/>
  <c r="J533" i="8"/>
  <c r="J532" i="8"/>
  <c r="F532" i="8"/>
  <c r="G532" i="8" s="1"/>
  <c r="F534" i="8" s="1"/>
  <c r="G534" i="8" s="1"/>
  <c r="J531" i="8"/>
  <c r="J530" i="8"/>
  <c r="J529" i="8"/>
  <c r="F529" i="8"/>
  <c r="G529" i="8" s="1"/>
  <c r="F531" i="8" s="1"/>
  <c r="G531" i="8" s="1"/>
  <c r="J528" i="8"/>
  <c r="J527" i="8"/>
  <c r="J526" i="8"/>
  <c r="F526" i="8"/>
  <c r="G526" i="8" s="1"/>
  <c r="F528" i="8" s="1"/>
  <c r="G528" i="8" s="1"/>
  <c r="J525" i="8"/>
  <c r="J524" i="8"/>
  <c r="J523" i="8"/>
  <c r="F523" i="8"/>
  <c r="G523" i="8" s="1"/>
  <c r="F525" i="8" s="1"/>
  <c r="G525" i="8" s="1"/>
  <c r="J522" i="8"/>
  <c r="J521" i="8"/>
  <c r="J520" i="8"/>
  <c r="F520" i="8"/>
  <c r="G520" i="8" s="1"/>
  <c r="F522" i="8" s="1"/>
  <c r="G522" i="8" s="1"/>
  <c r="J519" i="8"/>
  <c r="J518" i="8"/>
  <c r="J517" i="8"/>
  <c r="F517" i="8"/>
  <c r="G517" i="8" s="1"/>
  <c r="F519" i="8" s="1"/>
  <c r="G519" i="8" s="1"/>
  <c r="J516" i="8"/>
  <c r="J515" i="8"/>
  <c r="J514" i="8"/>
  <c r="F514" i="8"/>
  <c r="G514" i="8" s="1"/>
  <c r="F516" i="8" s="1"/>
  <c r="G516" i="8" s="1"/>
  <c r="J513" i="8"/>
  <c r="J512" i="8"/>
  <c r="J511" i="8"/>
  <c r="F511" i="8"/>
  <c r="G511" i="8" s="1"/>
  <c r="F513" i="8" s="1"/>
  <c r="G513" i="8" s="1"/>
  <c r="J510" i="8"/>
  <c r="J509" i="8"/>
  <c r="J508" i="8"/>
  <c r="F508" i="8"/>
  <c r="G508" i="8" s="1"/>
  <c r="F510" i="8" s="1"/>
  <c r="G510" i="8" s="1"/>
  <c r="J507" i="8"/>
  <c r="J506" i="8"/>
  <c r="J505" i="8"/>
  <c r="F505" i="8"/>
  <c r="G505" i="8" s="1"/>
  <c r="F507" i="8" s="1"/>
  <c r="G507" i="8" s="1"/>
  <c r="J504" i="8"/>
  <c r="J503" i="8"/>
  <c r="J502" i="8"/>
  <c r="F502" i="8"/>
  <c r="G502" i="8" s="1"/>
  <c r="F504" i="8" s="1"/>
  <c r="G504" i="8" s="1"/>
  <c r="J492" i="8"/>
  <c r="J491" i="8"/>
  <c r="J490" i="8"/>
  <c r="G490" i="8"/>
  <c r="F491" i="8" s="1"/>
  <c r="G491" i="8" s="1"/>
  <c r="J489" i="8"/>
  <c r="G489" i="8"/>
  <c r="J488" i="8"/>
  <c r="G488" i="8"/>
  <c r="J487" i="8"/>
  <c r="G487" i="8"/>
  <c r="J486" i="8"/>
  <c r="J485" i="8"/>
  <c r="J484" i="8"/>
  <c r="G484" i="8"/>
  <c r="F485" i="8" s="1"/>
  <c r="G485" i="8" s="1"/>
  <c r="J483" i="8"/>
  <c r="J482" i="8"/>
  <c r="J481" i="8"/>
  <c r="F481" i="8"/>
  <c r="G481" i="8" s="1"/>
  <c r="J480" i="8"/>
  <c r="J479" i="8"/>
  <c r="J478" i="8"/>
  <c r="F478" i="8"/>
  <c r="G478" i="8" s="1"/>
  <c r="J477" i="8"/>
  <c r="J476" i="8"/>
  <c r="J475" i="8"/>
  <c r="F475" i="8"/>
  <c r="G475" i="8" s="1"/>
  <c r="J474" i="8"/>
  <c r="J473" i="8"/>
  <c r="J472" i="8"/>
  <c r="F472" i="8"/>
  <c r="G472" i="8" s="1"/>
  <c r="J471" i="8"/>
  <c r="J470" i="8"/>
  <c r="J469" i="8"/>
  <c r="F469" i="8"/>
  <c r="G469" i="8" s="1"/>
  <c r="J468" i="8"/>
  <c r="J467" i="8"/>
  <c r="J466" i="8"/>
  <c r="F466" i="8"/>
  <c r="G466" i="8" s="1"/>
  <c r="J465" i="8"/>
  <c r="J464" i="8"/>
  <c r="J463" i="8"/>
  <c r="F463" i="8"/>
  <c r="G463" i="8" s="1"/>
  <c r="J462" i="8"/>
  <c r="J461" i="8"/>
  <c r="J460" i="8"/>
  <c r="F460" i="8"/>
  <c r="G460" i="8" s="1"/>
  <c r="J459" i="8"/>
  <c r="J458" i="8"/>
  <c r="J457" i="8"/>
  <c r="F457" i="8"/>
  <c r="G457" i="8" s="1"/>
  <c r="J456" i="8"/>
  <c r="J455" i="8"/>
  <c r="J454" i="8"/>
  <c r="F454" i="8"/>
  <c r="G454" i="8" s="1"/>
  <c r="J453" i="8"/>
  <c r="J452" i="8"/>
  <c r="J451" i="8"/>
  <c r="F451" i="8"/>
  <c r="G451" i="8" s="1"/>
  <c r="J450" i="8"/>
  <c r="J449" i="8"/>
  <c r="J448" i="8"/>
  <c r="F448" i="8"/>
  <c r="G448" i="8" s="1"/>
  <c r="J447" i="8"/>
  <c r="J446" i="8"/>
  <c r="J445" i="8"/>
  <c r="F445" i="8"/>
  <c r="G445" i="8" s="1"/>
  <c r="J444" i="8"/>
  <c r="J443" i="8"/>
  <c r="J442" i="8"/>
  <c r="F442" i="8"/>
  <c r="G442" i="8" s="1"/>
  <c r="J432" i="8"/>
  <c r="J431" i="8"/>
  <c r="J430" i="8"/>
  <c r="G430" i="8"/>
  <c r="F432" i="8" s="1"/>
  <c r="G432" i="8" s="1"/>
  <c r="J429" i="8"/>
  <c r="G429" i="8"/>
  <c r="J428" i="8"/>
  <c r="G428" i="8"/>
  <c r="J427" i="8"/>
  <c r="G427" i="8"/>
  <c r="J426" i="8"/>
  <c r="J425" i="8"/>
  <c r="F425" i="8"/>
  <c r="G425" i="8" s="1"/>
  <c r="J424" i="8"/>
  <c r="G424" i="8"/>
  <c r="F426" i="8" s="1"/>
  <c r="G426" i="8" s="1"/>
  <c r="J423" i="8"/>
  <c r="J422" i="8"/>
  <c r="J421" i="8"/>
  <c r="F421" i="8"/>
  <c r="G421" i="8" s="1"/>
  <c r="J420" i="8"/>
  <c r="J419" i="8"/>
  <c r="J418" i="8"/>
  <c r="F418" i="8"/>
  <c r="G418" i="8" s="1"/>
  <c r="J417" i="8"/>
  <c r="J416" i="8"/>
  <c r="J415" i="8"/>
  <c r="F415" i="8"/>
  <c r="G415" i="8" s="1"/>
  <c r="J414" i="8"/>
  <c r="J413" i="8"/>
  <c r="J412" i="8"/>
  <c r="F412" i="8"/>
  <c r="G412" i="8" s="1"/>
  <c r="J411" i="8"/>
  <c r="J410" i="8"/>
  <c r="J409" i="8"/>
  <c r="F409" i="8"/>
  <c r="G409" i="8" s="1"/>
  <c r="J408" i="8"/>
  <c r="J407" i="8"/>
  <c r="J406" i="8"/>
  <c r="F406" i="8"/>
  <c r="G406" i="8" s="1"/>
  <c r="J405" i="8"/>
  <c r="J404" i="8"/>
  <c r="J403" i="8"/>
  <c r="F403" i="8"/>
  <c r="G403" i="8" s="1"/>
  <c r="J402" i="8"/>
  <c r="J401" i="8"/>
  <c r="J400" i="8"/>
  <c r="F400" i="8"/>
  <c r="G400" i="8" s="1"/>
  <c r="J399" i="8"/>
  <c r="J398" i="8"/>
  <c r="J397" i="8"/>
  <c r="F397" i="8"/>
  <c r="G397" i="8" s="1"/>
  <c r="J396" i="8"/>
  <c r="J395" i="8"/>
  <c r="J394" i="8"/>
  <c r="F394" i="8"/>
  <c r="G394" i="8" s="1"/>
  <c r="J393" i="8"/>
  <c r="J392" i="8"/>
  <c r="J391" i="8"/>
  <c r="F391" i="8"/>
  <c r="G391" i="8" s="1"/>
  <c r="J390" i="8"/>
  <c r="J389" i="8"/>
  <c r="J388" i="8"/>
  <c r="F388" i="8"/>
  <c r="G388" i="8" s="1"/>
  <c r="J387" i="8"/>
  <c r="J386" i="8"/>
  <c r="J385" i="8"/>
  <c r="F385" i="8"/>
  <c r="G385" i="8" s="1"/>
  <c r="J384" i="8"/>
  <c r="J383" i="8"/>
  <c r="J382" i="8"/>
  <c r="F382" i="8"/>
  <c r="G382" i="8" s="1"/>
  <c r="J127" i="8"/>
  <c r="J126" i="8"/>
  <c r="J125" i="8"/>
  <c r="G125" i="8"/>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G43" i="7"/>
  <c r="J42" i="7"/>
  <c r="G42" i="7"/>
  <c r="J41" i="7"/>
  <c r="G41" i="7"/>
  <c r="J40" i="7"/>
  <c r="G40" i="7"/>
  <c r="J39" i="7"/>
  <c r="G39" i="7"/>
  <c r="J38" i="7"/>
  <c r="G38" i="7"/>
  <c r="J37" i="7"/>
  <c r="G37" i="7"/>
  <c r="J36" i="7"/>
  <c r="G36" i="7"/>
  <c r="F126" i="8" l="1"/>
  <c r="G126" i="8" s="1"/>
  <c r="F128" i="8"/>
  <c r="G128" i="8" s="1"/>
  <c r="E30" i="38" s="1"/>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143" i="9"/>
  <c r="D200" i="9"/>
  <c r="D219" i="9"/>
  <c r="D96" i="43"/>
  <c r="D40" i="42"/>
  <c r="D160" i="42"/>
  <c r="D70" i="42"/>
  <c r="D41" i="40"/>
  <c r="D54" i="12"/>
  <c r="D142" i="12"/>
  <c r="D230" i="12"/>
  <c r="D495" i="12"/>
  <c r="D583" i="12"/>
  <c r="D671" i="12"/>
  <c r="D847" i="12"/>
  <c r="D363" i="12"/>
  <c r="D715" i="12"/>
  <c r="D803" i="12"/>
  <c r="D181" i="9"/>
  <c r="D105" i="9"/>
  <c r="D29" i="9"/>
  <c r="D48" i="9"/>
  <c r="D162" i="9"/>
  <c r="F431" i="8"/>
  <c r="G431" i="8" s="1"/>
  <c r="F121" i="8"/>
  <c r="G121" i="8" s="1"/>
  <c r="F127" i="8"/>
  <c r="G127" i="8" s="1"/>
  <c r="D70" i="8" s="1"/>
  <c r="F486" i="8"/>
  <c r="G486" i="8" s="1"/>
  <c r="F492" i="8"/>
  <c r="G492" i="8" s="1"/>
  <c r="F552" i="8"/>
  <c r="G552" i="8" s="1"/>
  <c r="F605" i="8"/>
  <c r="G605" i="8" s="1"/>
  <c r="F611" i="8"/>
  <c r="G611" i="8" s="1"/>
  <c r="F666" i="8"/>
  <c r="G666" i="8" s="1"/>
  <c r="F672" i="8"/>
  <c r="G672" i="8" s="1"/>
  <c r="F725" i="8"/>
  <c r="G725" i="8" s="1"/>
  <c r="F731" i="8"/>
  <c r="G731" i="8" s="1"/>
  <c r="F845" i="8"/>
  <c r="G845" i="8" s="1"/>
  <c r="F851" i="8"/>
  <c r="G851" i="8" s="1"/>
  <c r="F906" i="8"/>
  <c r="G906" i="8" s="1"/>
  <c r="F912" i="8"/>
  <c r="G912" i="8" s="1"/>
  <c r="F965" i="8"/>
  <c r="G965" i="8" s="1"/>
  <c r="F971" i="8"/>
  <c r="G971" i="8" s="1"/>
  <c r="F746" i="8"/>
  <c r="G746" i="8" s="1"/>
  <c r="F782" i="8"/>
  <c r="G782" i="8" s="1"/>
  <c r="F755" i="8"/>
  <c r="G755" i="8" s="1"/>
  <c r="D105" i="7"/>
  <c r="D33" i="10"/>
  <c r="D56" i="10"/>
  <c r="D148" i="10"/>
  <c r="D240" i="10"/>
  <c r="D263" i="10"/>
  <c r="D102" i="10"/>
  <c r="D194" i="10"/>
  <c r="F773" i="8"/>
  <c r="G773" i="8" s="1"/>
  <c r="F809" i="8"/>
  <c r="G809" i="8" s="1"/>
  <c r="F761" i="8"/>
  <c r="G761" i="8" s="1"/>
  <c r="F758" i="8"/>
  <c r="G758" i="8" s="1"/>
  <c r="F767" i="8"/>
  <c r="G767" i="8" s="1"/>
  <c r="F750" i="8"/>
  <c r="G750" i="8" s="1"/>
  <c r="F771" i="8"/>
  <c r="G771" i="8" s="1"/>
  <c r="F779" i="8"/>
  <c r="G779"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5" i="8"/>
  <c r="G765" i="8" s="1"/>
  <c r="F777" i="8"/>
  <c r="G777" i="8" s="1"/>
  <c r="F807" i="8"/>
  <c r="G807" i="8" s="1"/>
  <c r="F813" i="8"/>
  <c r="G813" i="8" s="1"/>
  <c r="F812" i="8"/>
  <c r="G812" i="8" s="1"/>
  <c r="F819" i="8"/>
  <c r="G819" i="8" s="1"/>
  <c r="F818" i="8"/>
  <c r="G818" i="8" s="1"/>
  <c r="F753" i="8"/>
  <c r="G753" i="8" s="1"/>
  <c r="F744" i="8"/>
  <c r="G744" i="8" s="1"/>
  <c r="F786" i="8"/>
  <c r="G786" i="8" s="1"/>
  <c r="F785" i="8"/>
  <c r="G785" i="8" s="1"/>
  <c r="F864" i="8"/>
  <c r="G864" i="8" s="1"/>
  <c r="F863" i="8"/>
  <c r="G863" i="8" s="1"/>
  <c r="F792" i="8"/>
  <c r="G792" i="8" s="1"/>
  <c r="F791" i="8"/>
  <c r="G791" i="8" s="1"/>
  <c r="F804" i="8"/>
  <c r="G804" i="8" s="1"/>
  <c r="F816" i="8"/>
  <c r="G816" i="8" s="1"/>
  <c r="F815" i="8"/>
  <c r="G815" i="8" s="1"/>
  <c r="F924" i="8"/>
  <c r="G924" i="8" s="1"/>
  <c r="F923" i="8"/>
  <c r="G923" i="8" s="1"/>
  <c r="F825" i="8"/>
  <c r="G825" i="8" s="1"/>
  <c r="F824" i="8"/>
  <c r="G824" i="8" s="1"/>
  <c r="F831" i="8"/>
  <c r="G831" i="8" s="1"/>
  <c r="F830" i="8"/>
  <c r="G830" i="8" s="1"/>
  <c r="F837" i="8"/>
  <c r="G837" i="8" s="1"/>
  <c r="F836" i="8"/>
  <c r="G836" i="8" s="1"/>
  <c r="F843" i="8"/>
  <c r="G843" i="8" s="1"/>
  <c r="F842" i="8"/>
  <c r="G842" i="8" s="1"/>
  <c r="F867" i="8"/>
  <c r="G867" i="8" s="1"/>
  <c r="F866" i="8"/>
  <c r="G866" i="8" s="1"/>
  <c r="F873" i="8"/>
  <c r="G873" i="8" s="1"/>
  <c r="F872" i="8"/>
  <c r="G872" i="8" s="1"/>
  <c r="F879" i="8"/>
  <c r="G879" i="8" s="1"/>
  <c r="F878" i="8"/>
  <c r="G878" i="8" s="1"/>
  <c r="F885" i="8"/>
  <c r="G885" i="8" s="1"/>
  <c r="F884" i="8"/>
  <c r="G884" i="8" s="1"/>
  <c r="F891" i="8"/>
  <c r="G891" i="8" s="1"/>
  <c r="F890" i="8"/>
  <c r="G890" i="8" s="1"/>
  <c r="F897" i="8"/>
  <c r="G897" i="8" s="1"/>
  <c r="F896" i="8"/>
  <c r="G896" i="8" s="1"/>
  <c r="F903" i="8"/>
  <c r="G903" i="8" s="1"/>
  <c r="F902" i="8"/>
  <c r="G902" i="8" s="1"/>
  <c r="F927" i="8"/>
  <c r="G927" i="8" s="1"/>
  <c r="F926" i="8"/>
  <c r="G926" i="8" s="1"/>
  <c r="F933" i="8"/>
  <c r="G933" i="8" s="1"/>
  <c r="F932" i="8"/>
  <c r="G932" i="8" s="1"/>
  <c r="F939" i="8"/>
  <c r="G939" i="8" s="1"/>
  <c r="F938" i="8"/>
  <c r="G938" i="8" s="1"/>
  <c r="F945" i="8"/>
  <c r="G945" i="8" s="1"/>
  <c r="F944" i="8"/>
  <c r="G944" i="8" s="1"/>
  <c r="F951" i="8"/>
  <c r="G951" i="8" s="1"/>
  <c r="F950" i="8"/>
  <c r="G950" i="8" s="1"/>
  <c r="F957" i="8"/>
  <c r="G957" i="8" s="1"/>
  <c r="F956" i="8"/>
  <c r="G956" i="8" s="1"/>
  <c r="F963" i="8"/>
  <c r="G963" i="8" s="1"/>
  <c r="F962" i="8"/>
  <c r="G962" i="8" s="1"/>
  <c r="F822" i="8"/>
  <c r="G822" i="8" s="1"/>
  <c r="F821" i="8"/>
  <c r="G821" i="8" s="1"/>
  <c r="F834" i="8"/>
  <c r="G834" i="8" s="1"/>
  <c r="F833" i="8"/>
  <c r="G833" i="8" s="1"/>
  <c r="F870" i="8"/>
  <c r="G870" i="8" s="1"/>
  <c r="F869" i="8"/>
  <c r="G869" i="8" s="1"/>
  <c r="F876" i="8"/>
  <c r="G876" i="8" s="1"/>
  <c r="F875" i="8"/>
  <c r="G875" i="8" s="1"/>
  <c r="F882" i="8"/>
  <c r="G882" i="8" s="1"/>
  <c r="F881" i="8"/>
  <c r="G881" i="8" s="1"/>
  <c r="F888" i="8"/>
  <c r="G888" i="8" s="1"/>
  <c r="F887" i="8"/>
  <c r="G887" i="8" s="1"/>
  <c r="F894" i="8"/>
  <c r="G894" i="8" s="1"/>
  <c r="F893" i="8"/>
  <c r="G893" i="8" s="1"/>
  <c r="F900" i="8"/>
  <c r="G900" i="8" s="1"/>
  <c r="F899" i="8"/>
  <c r="G899" i="8" s="1"/>
  <c r="F930" i="8"/>
  <c r="G930" i="8" s="1"/>
  <c r="F929" i="8"/>
  <c r="G929" i="8" s="1"/>
  <c r="F936" i="8"/>
  <c r="G936" i="8" s="1"/>
  <c r="F935" i="8"/>
  <c r="G935" i="8" s="1"/>
  <c r="F942" i="8"/>
  <c r="G942" i="8" s="1"/>
  <c r="F941" i="8"/>
  <c r="G941" i="8" s="1"/>
  <c r="F948" i="8"/>
  <c r="G948" i="8" s="1"/>
  <c r="F947" i="8"/>
  <c r="G947" i="8" s="1"/>
  <c r="F954" i="8"/>
  <c r="G954" i="8" s="1"/>
  <c r="F953" i="8"/>
  <c r="G953" i="8" s="1"/>
  <c r="F960" i="8"/>
  <c r="G960" i="8" s="1"/>
  <c r="F959" i="8"/>
  <c r="G959" i="8" s="1"/>
  <c r="F828" i="8"/>
  <c r="G828" i="8" s="1"/>
  <c r="F827" i="8"/>
  <c r="G827" i="8" s="1"/>
  <c r="F840" i="8"/>
  <c r="G840" i="8" s="1"/>
  <c r="F839" i="8"/>
  <c r="G839" i="8" s="1"/>
  <c r="F585" i="8"/>
  <c r="G585" i="8" s="1"/>
  <c r="F584" i="8"/>
  <c r="G584" i="8" s="1"/>
  <c r="F591" i="8"/>
  <c r="G591" i="8" s="1"/>
  <c r="F590" i="8"/>
  <c r="G590" i="8" s="1"/>
  <c r="F597" i="8"/>
  <c r="G597" i="8" s="1"/>
  <c r="F596" i="8"/>
  <c r="G596" i="8" s="1"/>
  <c r="F603" i="8"/>
  <c r="G603" i="8" s="1"/>
  <c r="F602" i="8"/>
  <c r="G602" i="8" s="1"/>
  <c r="F545" i="8"/>
  <c r="G545" i="8" s="1"/>
  <c r="F503" i="8"/>
  <c r="G503" i="8" s="1"/>
  <c r="F506" i="8"/>
  <c r="G506" i="8" s="1"/>
  <c r="F509" i="8"/>
  <c r="G509" i="8" s="1"/>
  <c r="F512" i="8"/>
  <c r="G512" i="8" s="1"/>
  <c r="F515" i="8"/>
  <c r="G515" i="8" s="1"/>
  <c r="F518" i="8"/>
  <c r="G518" i="8" s="1"/>
  <c r="F521" i="8"/>
  <c r="G521" i="8" s="1"/>
  <c r="F524" i="8"/>
  <c r="G524" i="8" s="1"/>
  <c r="F527" i="8"/>
  <c r="G527" i="8" s="1"/>
  <c r="F530" i="8"/>
  <c r="G530" i="8" s="1"/>
  <c r="F533" i="8"/>
  <c r="G533" i="8" s="1"/>
  <c r="F536" i="8"/>
  <c r="G536" i="8" s="1"/>
  <c r="F539" i="8"/>
  <c r="G539" i="8" s="1"/>
  <c r="F542" i="8"/>
  <c r="G542" i="8" s="1"/>
  <c r="F563" i="8"/>
  <c r="G563" i="8" s="1"/>
  <c r="F566" i="8"/>
  <c r="G566" i="8" s="1"/>
  <c r="F569" i="8"/>
  <c r="G569" i="8" s="1"/>
  <c r="F572" i="8"/>
  <c r="G572" i="8" s="1"/>
  <c r="F575" i="8"/>
  <c r="G575" i="8" s="1"/>
  <c r="F578" i="8"/>
  <c r="G578" i="8" s="1"/>
  <c r="F582" i="8"/>
  <c r="G582" i="8" s="1"/>
  <c r="F581" i="8"/>
  <c r="G581" i="8" s="1"/>
  <c r="F588" i="8"/>
  <c r="G588" i="8" s="1"/>
  <c r="F587" i="8"/>
  <c r="G587" i="8" s="1"/>
  <c r="F594" i="8"/>
  <c r="G594" i="8" s="1"/>
  <c r="F593" i="8"/>
  <c r="G593" i="8" s="1"/>
  <c r="F600" i="8"/>
  <c r="G600" i="8" s="1"/>
  <c r="F599" i="8"/>
  <c r="G599" i="8" s="1"/>
  <c r="F624" i="8"/>
  <c r="G624" i="8" s="1"/>
  <c r="F623" i="8"/>
  <c r="G623" i="8" s="1"/>
  <c r="F684" i="8"/>
  <c r="G684" i="8" s="1"/>
  <c r="F683" i="8"/>
  <c r="G683" i="8" s="1"/>
  <c r="F626" i="8"/>
  <c r="G626" i="8" s="1"/>
  <c r="F629" i="8"/>
  <c r="G629" i="8" s="1"/>
  <c r="F632" i="8"/>
  <c r="G632" i="8" s="1"/>
  <c r="F635" i="8"/>
  <c r="G635" i="8" s="1"/>
  <c r="F638" i="8"/>
  <c r="G638" i="8" s="1"/>
  <c r="F641" i="8"/>
  <c r="G641" i="8" s="1"/>
  <c r="F644" i="8"/>
  <c r="G644" i="8" s="1"/>
  <c r="F647" i="8"/>
  <c r="G647" i="8" s="1"/>
  <c r="F650" i="8"/>
  <c r="G650" i="8" s="1"/>
  <c r="F653" i="8"/>
  <c r="G653" i="8" s="1"/>
  <c r="F656" i="8"/>
  <c r="G656" i="8" s="1"/>
  <c r="F659" i="8"/>
  <c r="G659" i="8" s="1"/>
  <c r="F662" i="8"/>
  <c r="G662" i="8" s="1"/>
  <c r="F686" i="8"/>
  <c r="G686" i="8" s="1"/>
  <c r="F689" i="8"/>
  <c r="G689" i="8" s="1"/>
  <c r="F692" i="8"/>
  <c r="G692" i="8" s="1"/>
  <c r="F695" i="8"/>
  <c r="G695" i="8" s="1"/>
  <c r="F698" i="8"/>
  <c r="G698" i="8" s="1"/>
  <c r="F701" i="8"/>
  <c r="G701" i="8" s="1"/>
  <c r="F704" i="8"/>
  <c r="G704" i="8" s="1"/>
  <c r="F707" i="8"/>
  <c r="G707" i="8" s="1"/>
  <c r="F710" i="8"/>
  <c r="G710" i="8" s="1"/>
  <c r="F713" i="8"/>
  <c r="G713" i="8" s="1"/>
  <c r="F716" i="8"/>
  <c r="G716" i="8" s="1"/>
  <c r="F719" i="8"/>
  <c r="G719" i="8" s="1"/>
  <c r="F722" i="8"/>
  <c r="G722" i="8" s="1"/>
  <c r="F384" i="8"/>
  <c r="G384" i="8" s="1"/>
  <c r="F383" i="8"/>
  <c r="G383" i="8" s="1"/>
  <c r="F447" i="8"/>
  <c r="G447" i="8" s="1"/>
  <c r="F446" i="8"/>
  <c r="G446" i="8" s="1"/>
  <c r="F453" i="8"/>
  <c r="G453" i="8" s="1"/>
  <c r="F452" i="8"/>
  <c r="G452" i="8" s="1"/>
  <c r="F459" i="8"/>
  <c r="G459" i="8" s="1"/>
  <c r="F458" i="8"/>
  <c r="G458" i="8" s="1"/>
  <c r="F465" i="8"/>
  <c r="G465" i="8" s="1"/>
  <c r="F464" i="8"/>
  <c r="G464" i="8" s="1"/>
  <c r="F471" i="8"/>
  <c r="G471" i="8" s="1"/>
  <c r="F470" i="8"/>
  <c r="G470" i="8" s="1"/>
  <c r="F477" i="8"/>
  <c r="G477" i="8" s="1"/>
  <c r="F476" i="8"/>
  <c r="G476" i="8" s="1"/>
  <c r="F483" i="8"/>
  <c r="G483" i="8" s="1"/>
  <c r="F482" i="8"/>
  <c r="G482" i="8" s="1"/>
  <c r="F387" i="8"/>
  <c r="G387" i="8" s="1"/>
  <c r="F386" i="8"/>
  <c r="G386" i="8" s="1"/>
  <c r="F393" i="8"/>
  <c r="G393" i="8" s="1"/>
  <c r="F392" i="8"/>
  <c r="G392" i="8" s="1"/>
  <c r="F399" i="8"/>
  <c r="G399" i="8" s="1"/>
  <c r="F398" i="8"/>
  <c r="G398" i="8" s="1"/>
  <c r="F405" i="8"/>
  <c r="G405" i="8" s="1"/>
  <c r="F404" i="8"/>
  <c r="G404" i="8" s="1"/>
  <c r="F411" i="8"/>
  <c r="G411" i="8" s="1"/>
  <c r="F410" i="8"/>
  <c r="G410" i="8" s="1"/>
  <c r="F417" i="8"/>
  <c r="G417" i="8" s="1"/>
  <c r="F416" i="8"/>
  <c r="G416" i="8" s="1"/>
  <c r="F423" i="8"/>
  <c r="G423" i="8" s="1"/>
  <c r="F422" i="8"/>
  <c r="G422" i="8" s="1"/>
  <c r="F450" i="8"/>
  <c r="G450" i="8" s="1"/>
  <c r="F449" i="8"/>
  <c r="G449" i="8" s="1"/>
  <c r="F456" i="8"/>
  <c r="G456" i="8" s="1"/>
  <c r="F455" i="8"/>
  <c r="G455" i="8" s="1"/>
  <c r="F462" i="8"/>
  <c r="G462" i="8" s="1"/>
  <c r="F461" i="8"/>
  <c r="G461" i="8" s="1"/>
  <c r="F468" i="8"/>
  <c r="G468" i="8" s="1"/>
  <c r="F467" i="8"/>
  <c r="G467" i="8" s="1"/>
  <c r="F474" i="8"/>
  <c r="G474" i="8" s="1"/>
  <c r="F473" i="8"/>
  <c r="G473" i="8" s="1"/>
  <c r="F480" i="8"/>
  <c r="G480" i="8" s="1"/>
  <c r="F479" i="8"/>
  <c r="G479" i="8" s="1"/>
  <c r="F390" i="8"/>
  <c r="G390" i="8" s="1"/>
  <c r="F389" i="8"/>
  <c r="G389" i="8" s="1"/>
  <c r="F396" i="8"/>
  <c r="G396" i="8" s="1"/>
  <c r="F395" i="8"/>
  <c r="G395" i="8" s="1"/>
  <c r="F402" i="8"/>
  <c r="G402" i="8" s="1"/>
  <c r="F401" i="8"/>
  <c r="G401" i="8" s="1"/>
  <c r="F408" i="8"/>
  <c r="G408" i="8" s="1"/>
  <c r="F407" i="8"/>
  <c r="G407" i="8" s="1"/>
  <c r="F414" i="8"/>
  <c r="G414" i="8" s="1"/>
  <c r="F413" i="8"/>
  <c r="G413" i="8" s="1"/>
  <c r="F420" i="8"/>
  <c r="G420" i="8" s="1"/>
  <c r="F419" i="8"/>
  <c r="G419" i="8" s="1"/>
  <c r="F444" i="8"/>
  <c r="G444" i="8" s="1"/>
  <c r="F443" i="8"/>
  <c r="G443"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G52" i="46"/>
  <c r="H52" i="46"/>
  <c r="I52" i="46"/>
  <c r="J52" i="46"/>
  <c r="K52" i="46"/>
  <c r="L52" i="46"/>
  <c r="M52" i="46"/>
  <c r="N52" i="46"/>
  <c r="O52" i="46"/>
  <c r="P52" i="46"/>
  <c r="I21" i="27" s="1"/>
  <c r="G34" i="45"/>
  <c r="H34" i="45"/>
  <c r="I34" i="45"/>
  <c r="J34" i="45"/>
  <c r="K34" i="45"/>
  <c r="L34" i="45"/>
  <c r="M34" i="45"/>
  <c r="N34" i="45"/>
  <c r="O34" i="45"/>
  <c r="P34" i="45"/>
  <c r="I10" i="27" s="1"/>
  <c r="G47" i="21"/>
  <c r="H47" i="21"/>
  <c r="I47" i="21"/>
  <c r="J47" i="21"/>
  <c r="K47" i="21"/>
  <c r="L47" i="21"/>
  <c r="M47" i="21"/>
  <c r="N47" i="21"/>
  <c r="P47" i="21"/>
  <c r="I5" i="27" s="1"/>
  <c r="O47" i="21"/>
  <c r="H74" i="22"/>
  <c r="I74" i="22"/>
  <c r="J74" i="22"/>
  <c r="K74" i="22"/>
  <c r="L74" i="22"/>
  <c r="M74" i="22"/>
  <c r="N74" i="22"/>
  <c r="O74" i="22"/>
  <c r="P74" i="22"/>
  <c r="I6" i="27" s="1"/>
  <c r="G74" i="22"/>
  <c r="D495" i="8" l="1"/>
  <c r="D735" i="8"/>
  <c r="D555" i="8"/>
  <c r="D915" i="8"/>
  <c r="D855" i="8"/>
  <c r="D795" i="8"/>
  <c r="D435" i="8"/>
  <c r="D375" i="8"/>
  <c r="D675" i="8"/>
  <c r="D615"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1" i="10"/>
  <c r="J18" i="10"/>
  <c r="J25" i="9"/>
  <c r="J24" i="9"/>
  <c r="J23" i="9"/>
  <c r="J22" i="9"/>
  <c r="J21" i="9"/>
  <c r="J20" i="9"/>
  <c r="J19" i="9"/>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8" i="7"/>
  <c r="P43" i="48"/>
  <c r="I13" i="27" s="1"/>
  <c r="O43" i="48"/>
  <c r="N43" i="48"/>
  <c r="M43" i="48"/>
  <c r="L43" i="48"/>
  <c r="K43" i="48"/>
  <c r="J43" i="48"/>
  <c r="I43" i="48"/>
  <c r="H43" i="48"/>
  <c r="G43" i="48"/>
  <c r="K122" i="8" l="1"/>
  <c r="K118" i="8"/>
  <c r="K114" i="8"/>
  <c r="K110" i="8"/>
  <c r="K106" i="8"/>
  <c r="K102" i="8"/>
  <c r="K98" i="8"/>
  <c r="K94" i="8"/>
  <c r="K90" i="8"/>
  <c r="K86" i="8"/>
  <c r="K82" i="8"/>
  <c r="K78"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D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M341" i="38" l="1"/>
  <c r="AQ341" i="38"/>
  <c r="AE341" i="38"/>
  <c r="AI341" i="38"/>
  <c r="F341" i="38"/>
  <c r="J341" i="38" s="1"/>
  <c r="O20" i="44"/>
  <c r="P20" i="44"/>
  <c r="I19" i="27" s="1"/>
  <c r="O27" i="23"/>
  <c r="P27" i="23"/>
  <c r="I9" i="27" s="1"/>
  <c r="O36" i="33"/>
  <c r="P36" i="33"/>
  <c r="I11" i="27" s="1"/>
  <c r="O21" i="31"/>
  <c r="P21" i="31"/>
  <c r="I20" i="27" s="1"/>
  <c r="O37" i="24"/>
  <c r="P37" i="24"/>
  <c r="I18" i="27" s="1"/>
  <c r="O43" i="30"/>
  <c r="P43" i="30"/>
  <c r="I8" i="27" s="1"/>
  <c r="O21" i="29"/>
  <c r="P21" i="29"/>
  <c r="I7" i="27" s="1"/>
  <c r="O28" i="28"/>
  <c r="AR341" i="38" l="1"/>
  <c r="H341" i="38"/>
  <c r="J38" i="40"/>
  <c r="N37" i="24" l="1"/>
  <c r="M37" i="24"/>
  <c r="L37" i="24"/>
  <c r="K37" i="24"/>
  <c r="J37" i="24"/>
  <c r="I37" i="24"/>
  <c r="H37" i="24"/>
  <c r="G37" i="24"/>
  <c r="E18" i="10" l="1"/>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9" i="8" l="1"/>
  <c r="K425" i="8"/>
  <c r="K421" i="8"/>
  <c r="K417" i="8"/>
  <c r="K413" i="8"/>
  <c r="K409" i="8"/>
  <c r="K405" i="8"/>
  <c r="K401" i="8"/>
  <c r="K397" i="8"/>
  <c r="K393" i="8"/>
  <c r="K389" i="8"/>
  <c r="K385" i="8"/>
  <c r="K426" i="8"/>
  <c r="K410" i="8"/>
  <c r="K394" i="8"/>
  <c r="K432" i="8"/>
  <c r="K428" i="8"/>
  <c r="K424" i="8"/>
  <c r="K420" i="8"/>
  <c r="K416" i="8"/>
  <c r="K412" i="8"/>
  <c r="K408" i="8"/>
  <c r="K404" i="8"/>
  <c r="K400" i="8"/>
  <c r="K396" i="8"/>
  <c r="K392" i="8"/>
  <c r="K388" i="8"/>
  <c r="K384" i="8"/>
  <c r="K430" i="8"/>
  <c r="K418" i="8"/>
  <c r="K414" i="8"/>
  <c r="K402" i="8"/>
  <c r="K398" i="8"/>
  <c r="K386" i="8"/>
  <c r="K431" i="8"/>
  <c r="K427" i="8"/>
  <c r="K423" i="8"/>
  <c r="K419" i="8"/>
  <c r="K415" i="8"/>
  <c r="K411" i="8"/>
  <c r="K407" i="8"/>
  <c r="K403" i="8"/>
  <c r="K399" i="8"/>
  <c r="K395" i="8"/>
  <c r="K391" i="8"/>
  <c r="K387" i="8"/>
  <c r="K383" i="8"/>
  <c r="K422" i="8"/>
  <c r="K406" i="8"/>
  <c r="K390"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AM27"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E267" i="38"/>
  <c r="AM235" i="38"/>
  <c r="AQ107" i="38"/>
  <c r="G106" i="38"/>
  <c r="I106" i="38"/>
  <c r="AM107" i="38"/>
  <c r="AO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AR244" i="38"/>
  <c r="H244" i="38"/>
  <c r="J244" i="38"/>
  <c r="H235" i="38"/>
  <c r="AM223" i="38"/>
  <c r="J206" i="38"/>
  <c r="H206" i="38"/>
  <c r="AR200" i="38"/>
  <c r="J213" i="38"/>
  <c r="H213" i="38"/>
  <c r="AP106" i="38"/>
  <c r="E106" i="38"/>
  <c r="AN106" i="38"/>
  <c r="AI149" i="38"/>
  <c r="AR134" i="38"/>
  <c r="J148" i="38"/>
  <c r="H148" i="38"/>
  <c r="AI107" i="38"/>
  <c r="AR107" i="38" s="1"/>
  <c r="J117" i="38"/>
  <c r="H117" i="38"/>
  <c r="AR90" i="38"/>
  <c r="H51" i="38"/>
  <c r="J51" i="38"/>
  <c r="J207" i="38"/>
  <c r="H207" i="38"/>
  <c r="J485" i="38"/>
  <c r="H485" i="38"/>
  <c r="J467" i="38"/>
  <c r="H467" i="38"/>
  <c r="D499" i="38"/>
  <c r="F499" i="38" s="1"/>
  <c r="F500" i="38"/>
  <c r="J489" i="38"/>
  <c r="H489" i="38"/>
  <c r="F267" i="38"/>
  <c r="AN12" i="38"/>
  <c r="F107" i="38"/>
  <c r="AF12"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AR389" i="38"/>
  <c r="J312" i="38"/>
  <c r="AQ397" i="38"/>
  <c r="H118" i="38"/>
  <c r="AR96" i="38"/>
  <c r="AR526" i="38"/>
  <c r="AR499" i="38"/>
  <c r="J328" i="38"/>
  <c r="H328" i="38"/>
  <c r="H499" i="38"/>
  <c r="J499" i="38"/>
  <c r="H527" i="38"/>
  <c r="J527" i="38"/>
  <c r="J267" i="38"/>
  <c r="H267"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0" i="44"/>
  <c r="M20" i="44"/>
  <c r="L20" i="44"/>
  <c r="K20" i="44"/>
  <c r="J20" i="44"/>
  <c r="I20" i="44"/>
  <c r="H20" i="44"/>
  <c r="G20" i="44"/>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D79" i="27" l="1"/>
  <c r="G17" i="8"/>
  <c r="E15" i="38" s="1"/>
  <c r="F15" i="38" s="1"/>
  <c r="G59" i="8"/>
  <c r="G56" i="8"/>
  <c r="D56" i="27"/>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P28" i="28"/>
  <c r="I4" i="27" s="1"/>
  <c r="I14" i="27" s="1"/>
  <c r="G26" i="7"/>
  <c r="AC201" i="38" s="1"/>
  <c r="Y526" i="38" l="1"/>
  <c r="Y327" i="38"/>
  <c r="Y397" i="38"/>
  <c r="Y222" i="38"/>
  <c r="Y499" i="38"/>
  <c r="Z12" i="38"/>
  <c r="Z526" i="38"/>
  <c r="Z327" i="38"/>
  <c r="Z397" i="38"/>
  <c r="Z222" i="38"/>
  <c r="Z190" i="38"/>
  <c r="Z106" i="38" s="1"/>
  <c r="AC199" i="38"/>
  <c r="H397" i="38"/>
  <c r="J397" i="38"/>
  <c r="H398" i="38"/>
  <c r="J398" i="38"/>
  <c r="AR397" i="38"/>
  <c r="J25" i="7"/>
  <c r="G25" i="7"/>
  <c r="Z566" i="38" l="1"/>
  <c r="AC190" i="38"/>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G18" i="7"/>
  <c r="J18" i="7"/>
  <c r="G19" i="7"/>
  <c r="J19" i="7"/>
  <c r="G20" i="7"/>
  <c r="J20" i="7"/>
  <c r="G21" i="7"/>
  <c r="D248" i="38" s="1"/>
  <c r="J21" i="7"/>
  <c r="G22" i="7"/>
  <c r="J22" i="7"/>
  <c r="G23" i="7"/>
  <c r="J23" i="7"/>
  <c r="G24" i="7"/>
  <c r="J24" i="7"/>
  <c r="J26" i="7"/>
  <c r="E225" i="38" l="1"/>
  <c r="AD225" i="38"/>
  <c r="F248" i="38"/>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AE225" i="38" l="1"/>
  <c r="AD223" i="38"/>
  <c r="AE223" i="38" s="1"/>
  <c r="F225" i="38"/>
  <c r="E223" i="38"/>
  <c r="D222" i="38"/>
  <c r="F243" i="38"/>
  <c r="J248" i="38"/>
  <c r="H248" i="38"/>
  <c r="AF560" i="38"/>
  <c r="AC164" i="38"/>
  <c r="AE164" i="38" s="1"/>
  <c r="AR164" i="38" s="1"/>
  <c r="AC243" i="38"/>
  <c r="AE243" i="38" s="1"/>
  <c r="AR243" i="38" s="1"/>
  <c r="F158" i="38"/>
  <c r="D149" i="38"/>
  <c r="AI225" i="38"/>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17" i="12"/>
  <c r="F30" i="10"/>
  <c r="F29" i="10"/>
  <c r="F28" i="10"/>
  <c r="D100" i="27" s="1"/>
  <c r="F27" i="10"/>
  <c r="F26" i="10"/>
  <c r="D98" i="27" s="1"/>
  <c r="F25" i="10"/>
  <c r="F24" i="10"/>
  <c r="F23" i="10"/>
  <c r="D95" i="27" s="1"/>
  <c r="F22" i="10"/>
  <c r="D94" i="27" s="1"/>
  <c r="F21" i="10"/>
  <c r="D93" i="27" s="1"/>
  <c r="F20" i="10"/>
  <c r="F18" i="10"/>
  <c r="F17" i="10"/>
  <c r="E366" i="38" s="1"/>
  <c r="F26" i="9"/>
  <c r="F25" i="9"/>
  <c r="F24" i="9"/>
  <c r="F23" i="9"/>
  <c r="F22" i="9"/>
  <c r="D74" i="27" s="1"/>
  <c r="F21" i="9"/>
  <c r="D73" i="27" s="1"/>
  <c r="F20" i="9"/>
  <c r="F19" i="9"/>
  <c r="F18" i="9"/>
  <c r="F17" i="9"/>
  <c r="F66" i="8"/>
  <c r="G66" i="8" s="1"/>
  <c r="G64" i="8"/>
  <c r="G63" i="8"/>
  <c r="G61" i="8"/>
  <c r="AJ64" i="38" s="1"/>
  <c r="T10" i="4"/>
  <c r="T31" i="4" s="1"/>
  <c r="D201" i="38" l="1"/>
  <c r="AD201" i="38"/>
  <c r="AJ28" i="38"/>
  <c r="AJ13" i="38" s="1"/>
  <c r="AM13" i="38" s="1"/>
  <c r="AH28" i="38"/>
  <c r="AM28" i="38"/>
  <c r="AR225" i="38"/>
  <c r="AB28" i="38"/>
  <c r="E222" i="38"/>
  <c r="F222" i="38" s="1"/>
  <c r="J222" i="38" s="1"/>
  <c r="F223" i="38"/>
  <c r="J225" i="38"/>
  <c r="H225" i="38"/>
  <c r="I22" i="27"/>
  <c r="I25" i="27" s="1"/>
  <c r="I27" i="27" s="1"/>
  <c r="Y162" i="38"/>
  <c r="Y149" i="38" s="1"/>
  <c r="Y106" i="38" s="1"/>
  <c r="J243" i="38"/>
  <c r="H243" i="38"/>
  <c r="AD317" i="38"/>
  <c r="AE317" i="38" s="1"/>
  <c r="AR317" i="38" s="1"/>
  <c r="D99" i="27"/>
  <c r="AP348" i="38"/>
  <c r="AQ348" i="38" s="1"/>
  <c r="E348" i="38"/>
  <c r="F348" i="38" s="1"/>
  <c r="F366" i="38"/>
  <c r="AB366" i="38"/>
  <c r="AC106" i="38"/>
  <c r="O29" i="34"/>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D10" i="10"/>
  <c r="D5" i="10" s="1"/>
  <c r="C7" i="27" s="1"/>
  <c r="AD199" i="38" l="1"/>
  <c r="AE201" i="38"/>
  <c r="AR201" i="38" s="1"/>
  <c r="F201" i="38"/>
  <c r="D199" i="38"/>
  <c r="D10" i="8"/>
  <c r="AP29" i="38"/>
  <c r="AQ29" i="38" s="1"/>
  <c r="AH13" i="38"/>
  <c r="AI28" i="38"/>
  <c r="AB29" i="38"/>
  <c r="AB13" i="38" s="1"/>
  <c r="E29" i="38"/>
  <c r="F29" i="38" s="1"/>
  <c r="H222" i="38"/>
  <c r="H223" i="38"/>
  <c r="J223" i="38"/>
  <c r="AB64" i="38"/>
  <c r="AE64" i="38" s="1"/>
  <c r="AR64" i="38" s="1"/>
  <c r="Y64" i="38"/>
  <c r="Y47" i="38" s="1"/>
  <c r="AP345" i="38"/>
  <c r="AP327" i="38" s="1"/>
  <c r="E345" i="38"/>
  <c r="E327" i="38" s="1"/>
  <c r="F327" i="38" s="1"/>
  <c r="J348" i="38"/>
  <c r="H348" i="38"/>
  <c r="J366" i="38"/>
  <c r="H366" i="38"/>
  <c r="D12" i="38"/>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J27" i="38"/>
  <c r="H27" i="38"/>
  <c r="D190" i="38" l="1"/>
  <c r="F199" i="38"/>
  <c r="J201" i="38"/>
  <c r="H201" i="38"/>
  <c r="AD190" i="38"/>
  <c r="AE199" i="38"/>
  <c r="AR199" i="38" s="1"/>
  <c r="AH12" i="38"/>
  <c r="AI13" i="38"/>
  <c r="J29" i="38"/>
  <c r="H29" i="38"/>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M12" i="38"/>
  <c r="AP12" i="38"/>
  <c r="AP566" i="38" s="1"/>
  <c r="AQ13" i="38"/>
  <c r="AD106" i="38" l="1"/>
  <c r="AE190" i="38"/>
  <c r="AR190" i="38" s="1"/>
  <c r="H199" i="38"/>
  <c r="J199" i="38"/>
  <c r="AE106" i="38"/>
  <c r="AR106" i="38" s="1"/>
  <c r="F190" i="38"/>
  <c r="D106" i="38"/>
  <c r="AI12" i="38"/>
  <c r="AH566" i="38"/>
  <c r="AB12" i="38"/>
  <c r="AB566" i="38" s="1"/>
  <c r="H345" i="38"/>
  <c r="AJ566" i="38"/>
  <c r="AR345" i="38"/>
  <c r="AQ327" i="38"/>
  <c r="AR327" i="38" s="1"/>
  <c r="AQ12" i="38"/>
  <c r="D5" i="9"/>
  <c r="C6" i="27" s="1"/>
  <c r="C80" i="27"/>
  <c r="J190" i="38" l="1"/>
  <c r="H190" i="38"/>
  <c r="F106" i="38"/>
  <c r="D566" i="38"/>
  <c r="F8" i="27" s="1"/>
  <c r="D40" i="27"/>
  <c r="D57" i="27" s="1"/>
  <c r="F19" i="8"/>
  <c r="G19" i="8" s="1"/>
  <c r="F18" i="8"/>
  <c r="G18" i="8" s="1"/>
  <c r="Y28" i="38" s="1"/>
  <c r="H106" i="38" l="1"/>
  <c r="J106" i="38"/>
  <c r="AD29" i="38"/>
  <c r="AE29" i="38" s="1"/>
  <c r="AR29" i="38" s="1"/>
  <c r="Y29" i="38"/>
  <c r="Y13" i="38" s="1"/>
  <c r="Y12" i="38" s="1"/>
  <c r="Y566" i="38" s="1"/>
  <c r="AC28" i="38"/>
  <c r="AE28" i="38" s="1"/>
  <c r="AR28" i="38" s="1"/>
  <c r="E28" i="38"/>
  <c r="F28" i="38" s="1"/>
  <c r="AC21" i="38"/>
  <c r="D5" i="8"/>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<sst xmlns="http://schemas.openxmlformats.org/spreadsheetml/2006/main" count="13777" uniqueCount="1596">
  <si>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</si>
  <si>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</si>
  <si>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</si>
  <si>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</si>
  <si>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</si>
  <si>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</si>
  <si>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</si>
  <si>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</si>
  <si>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</si>
  <si>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</si>
  <si>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</si>
  <si>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</si>
  <si>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</si>
  <si>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</si>
  <si>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</si>
  <si>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</si>
  <si>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</si>
  <si>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</si>
  <si>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</si>
  <si>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</si>
  <si>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</si>
  <si>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</si>
  <si>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</si>
  <si>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</si>
  <si>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</si>
  <si>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</si>
  <si>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</si>
  <si>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</si>
  <si>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</si>
  <si>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</si>
  <si>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</si>
  <si>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</si>
  <si>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</si>
  <si>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</si>
  <si>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</si>
  <si>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</si>
  <si>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</si>
  <si>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</si>
  <si>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</si>
  <si>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</si>
  <si>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</si>
  <si>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</si>
  <si>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</si>
  <si>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</si>
  <si>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</si>
  <si>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</si>
  <si>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</si>
  <si>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</si>
  <si>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</si>
  <si>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</si>
  <si>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</si>
  <si>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</si>
  <si>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</si>
  <si>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</si>
  <si>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</si>
  <si>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</si>
  <si>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</si>
  <si>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</si>
  <si>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</si>
  <si>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</si>
  <si>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</si>
  <si>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</si>
  <si>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</si>
  <si>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</si>
  <si>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</si>
  <si>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</si>
  <si>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</si>
  <si>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</si>
  <si>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</si>
  <si>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</si>
  <si>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</si>
  <si>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</si>
  <si>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</si>
  <si>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</si>
  <si>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</si>
  <si>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</si>
  <si>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</si>
  <si>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</si>
  <si>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</si>
  <si>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</si>
  <si>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</si>
  <si>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</si>
  <si>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</si>
  <si>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</si>
  <si>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</si>
  <si>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</si>
  <si>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</si>
  <si>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</si>
  <si>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</si>
  <si>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</si>
  <si>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</si>
  <si>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</si>
  <si>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</si>
  <si>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</si>
  <si>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</si>
  <si>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</si>
  <si>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</si>
  <si>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</si>
  <si>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</si>
  <si>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</si>
  <si>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</si>
  <si>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</si>
  <si>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</si>
  <si>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</si>
  <si>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</si>
  <si>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</si>
  <si>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</si>
  <si>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</si>
  <si>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</si>
  <si>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</si>
  <si>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</si>
  <si>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</si>
  <si>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</si>
  <si>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</si>
  <si>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</si>
  <si>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</si>
  <si>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</si>
  <si>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</si>
  <si>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</si>
  <si>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</si>
  <si>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</si>
  <si>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</si>
  <si>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</si>
  <si>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</si>
  <si>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</si>
  <si>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</si>
  <si>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</si>
  <si>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</si>
  <si>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</si>
  <si>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</si>
  <si>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</si>
  <si>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</si>
  <si>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</si>
  <si>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</si>
  <si>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</si>
  <si>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</si>
  <si>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</si>
  <si>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</si>
  <si>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</si>
  <si>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</si>
  <si>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</si>
  <si>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</si>
  <si>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</si>
  <si>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</si>
  <si>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</si>
  <si>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</si>
  <si>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</si>
  <si>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</si>
  <si>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</si>
  <si>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</si>
  <si>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</si>
  <si>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</si>
  <si>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</si>
  <si>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</si>
  <si>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</si>
  <si>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</si>
  <si>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</si>
  <si>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</si>
  <si>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</si>
  <si>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</si>
  <si>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</si>
  <si>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</si>
  <si>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</si>
  <si>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</si>
  <si>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</si>
  <si>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</si>
  <si>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</si>
  <si>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</si>
  <si>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</si>
  <si>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</si>
  <si>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</si>
  <si>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</si>
  <si>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</si>
  <si>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</si>
  <si>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</si>
  <si>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</si>
  <si>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</si>
  <si>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</si>
  <si>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</si>
  <si>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</si>
  <si>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</si>
  <si>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</si>
  <si>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</si>
  <si>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</si>
  <si>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</si>
  <si>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</si>
  <si>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</si>
  <si>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</si>
  <si>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</si>
  <si>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</si>
  <si>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</si>
  <si>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</si>
  <si>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</si>
  <si>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</si>
  <si>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</si>
  <si>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</si>
  <si>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</si>
  <si>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</si>
  <si>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</si>
  <si>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</si>
  <si>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</si>
  <si>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</si>
  <si>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</si>
  <si>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</si>
  <si>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</si>
  <si>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</si>
  <si>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</si>
  <si>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</si>
  <si>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</si>
  <si>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</si>
  <si>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</si>
  <si>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</si>
  <si>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</si>
  <si>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</si>
  <si>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</si>
  <si>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</si>
  <si>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</si>
  <si>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</si>
  <si>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</si>
  <si>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</si>
  <si>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</si>
  <si>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</si>
  <si>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</si>
  <si>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</si>
  <si>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</si>
  <si>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</si>
  <si>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</si>
  <si>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</si>
  <si>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</si>
  <si>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</si>
  <si>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</si>
  <si>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</si>
  <si>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</si>
  <si>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</si>
  <si>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</si>
  <si>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</si>
  <si>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</si>
  <si>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</si>
  <si>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</si>
  <si>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</si>
  <si>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</si>
  <si>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</si>
  <si>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</si>
  <si>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</si>
  <si>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</si>
  <si>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</si>
  <si>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</si>
  <si>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</si>
  <si>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</si>
  <si>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</si>
  <si>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</si>
  <si>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</si>
  <si>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</si>
  <si>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</si>
  <si>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</si>
  <si>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</si>
  <si>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</si>
  <si>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</si>
  <si>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</si>
  <si>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</si>
  <si>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</si>
  <si>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</si>
  <si>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</si>
  <si>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</si>
  <si>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</si>
  <si>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</si>
  <si>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</si>
  <si>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</si>
  <si>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</si>
  <si>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</si>
  <si>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</si>
  <si>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</si>
  <si>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</si>
  <si>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</si>
  <si>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</si>
  <si>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</si>
  <si>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</si>
  <si>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</si>
  <si>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</si>
  <si>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</si>
  <si>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</si>
  <si>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</si>
  <si>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</si>
  <si>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</si>
  <si>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</si>
  <si>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</si>
  <si>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</si>
  <si>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</si>
  <si>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</si>
  <si>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</si>
  <si>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</si>
  <si>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</si>
  <si>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</si>
  <si>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</si>
  <si>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</si>
  <si>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</si>
  <si>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</si>
  <si>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</si>
  <si>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</si>
  <si>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</si>
  <si>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</si>
  <si>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</si>
  <si>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</si>
  <si>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</si>
  <si>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</si>
  <si>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</si>
  <si>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</si>
  <si>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</si>
  <si>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</si>
  <si>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</si>
  <si>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</si>
  <si>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</si>
  <si>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</si>
  <si>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</si>
  <si>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</si>
  <si>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</si>
  <si>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</si>
  <si>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</si>
  <si>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</si>
  <si>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</si>
  <si>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</si>
  <si>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</si>
  <si>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</si>
  <si>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</si>
  <si>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</si>
  <si>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</si>
  <si>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</si>
  <si>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</si>
  <si>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</si>
  <si>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</si>
  <si>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</si>
  <si>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</si>
  <si>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</si>
  <si>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</si>
  <si>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</si>
  <si>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</si>
  <si>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</si>
  <si>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</si>
  <si>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</si>
  <si>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</si>
  <si>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</si>
  <si>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</si>
  <si>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</si>
  <si>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</si>
  <si>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</si>
  <si>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</si>
  <si>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</si>
  <si>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</si>
  <si>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</si>
  <si>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</si>
  <si>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</si>
  <si>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</si>
  <si>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</si>
  <si>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</si>
  <si>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</si>
  <si>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</si>
  <si>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</si>
  <si>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</si>
  <si>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</si>
  <si>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</si>
  <si>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</si>
  <si>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</si>
  <si>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</si>
  <si>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</si>
  <si>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</si>
  <si>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</si>
  <si>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</si>
  <si>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</si>
  <si>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</si>
  <si>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</si>
  <si>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</si>
  <si>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</si>
  <si>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</si>
  <si>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</si>
  <si>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</si>
  <si>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</si>
  <si>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</si>
  <si>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</si>
  <si>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</si>
  <si>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</si>
  <si>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</si>
  <si>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</si>
  <si>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</si>
  <si>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</si>
  <si>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</si>
  <si>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</si>
  <si>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</si>
  <si>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</si>
  <si>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</si>
  <si>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</si>
  <si>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</si>
  <si>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</si>
  <si>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</si>
  <si>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</si>
  <si>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</si>
  <si>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</si>
  <si>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</si>
  <si>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</si>
  <si>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</si>
  <si>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</si>
  <si>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</si>
  <si>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</si>
  <si>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</si>
  <si>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</si>
  <si>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</si>
  <si>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</si>
  <si>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</si>
  <si>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</si>
  <si>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</si>
  <si>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</si>
  <si>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</si>
  <si>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</si>
  <si>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</si>
  <si>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</si>
  <si>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</si>
  <si>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</si>
  <si>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</si>
  <si>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</si>
  <si>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</si>
  <si>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</si>
  <si>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</si>
  <si>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</si>
  <si>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</si>
  <si>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</si>
  <si>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</si>
  <si>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</si>
  <si>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</si>
  <si>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</si>
  <si>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</si>
  <si>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</si>
  <si>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</si>
  <si>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</si>
  <si>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</si>
  <si>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</si>
  <si>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</si>
  <si>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</si>
  <si>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</si>
  <si>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</si>
  <si>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</si>
  <si>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</si>
  <si>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</si>
  <si>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</si>
  <si>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</si>
  <si>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</si>
  <si>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</si>
  <si>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</si>
  <si>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</si>
  <si>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</si>
  <si>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</si>
  <si>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</si>
  <si>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</si>
  <si>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</si>
  <si>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</si>
  <si>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</si>
  <si>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</si>
  <si>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</si>
  <si>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</si>
  <si>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</si>
  <si>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</si>
  <si>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</si>
  <si>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</si>
  <si>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</si>
  <si>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</si>
  <si>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</si>
  <si>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</si>
  <si>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</si>
  <si>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</si>
  <si>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</si>
  <si>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</si>
  <si>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</si>
  <si>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</si>
  <si>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</si>
  <si>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</si>
  <si>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</si>
  <si>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</si>
  <si>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</si>
  <si>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</si>
  <si>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</si>
  <si>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</si>
  <si>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</si>
  <si>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</si>
  <si>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</si>
  <si>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</si>
  <si>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</si>
  <si>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</si>
  <si>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</si>
  <si>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</si>
  <si>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</si>
  <si>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</si>
  <si>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</si>
  <si>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</si>
  <si>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</si>
  <si>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</si>
  <si>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</si>
  <si>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</si>
  <si>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</si>
  <si>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</si>
  <si>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</si>
  <si>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</si>
  <si>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</si>
  <si>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</si>
  <si>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</si>
  <si>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</si>
  <si>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</si>
  <si>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</si>
  <si>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</si>
  <si>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</si>
  <si>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</si>
  <si>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</si>
  <si>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</si>
  <si>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</si>
  <si>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</si>
  <si>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</si>
  <si>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</si>
  <si>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</si>
  <si>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</si>
  <si>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</si>
  <si>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</si>
  <si>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</si>
  <si>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</si>
  <si>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</si>
  <si>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</si>
  <si>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</si>
  <si>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</si>
  <si>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</si>
  <si>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</si>
  <si>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</si>
  <si>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</si>
  <si>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</si>
  <si>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</si>
  <si>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</si>
  <si>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</si>
  <si>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</si>
  <si>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</si>
  <si>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</si>
  <si>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</si>
  <si>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</si>
  <si>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</si>
  <si>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</si>
  <si>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</si>
  <si>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</si>
  <si>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</si>
  <si>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</si>
  <si>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</si>
  <si>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</si>
  <si>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</si>
  <si>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</si>
  <si>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</si>
  <si>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</si>
  <si>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</si>
  <si>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</si>
  <si>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</si>
  <si>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</si>
  <si>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</si>
  <si>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</si>
  <si>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</si>
  <si>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</si>
  <si>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</si>
  <si>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</si>
  <si>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</si>
  <si>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</si>
  <si>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</si>
  <si>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</si>
  <si>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</si>
  <si>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</si>
  <si>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</si>
  <si>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</si>
  <si>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</si>
  <si>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</si>
  <si>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</si>
  <si>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</si>
  <si>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</si>
  <si>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</si>
  <si>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</si>
  <si>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</si>
  <si>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</si>
  <si>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</si>
  <si>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</si>
  <si>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</si>
  <si>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</si>
  <si>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</si>
  <si>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</si>
  <si>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</si>
  <si>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</si>
  <si>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</si>
  <si>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</si>
  <si>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</si>
  <si>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</si>
  <si>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</si>
  <si>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</si>
  <si>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</si>
  <si>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</si>
  <si>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</si>
  <si>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</si>
  <si>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</si>
  <si>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</si>
  <si>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</si>
  <si>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</si>
  <si>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</si>
  <si>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</si>
  <si>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</si>
  <si>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</si>
  <si>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</si>
  <si>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</si>
  <si>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</si>
  <si>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</si>
  <si>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</si>
  <si>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</si>
  <si>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</si>
  <si>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</si>
  <si>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</si>
  <si>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</si>
  <si>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</si>
  <si>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</si>
  <si>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</si>
  <si>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</si>
  <si>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</si>
  <si>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</si>
  <si>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</si>
  <si>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</si>
  <si>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</si>
  <si>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</si>
  <si>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</si>
  <si>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</si>
  <si>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</si>
  <si>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</si>
  <si>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</si>
  <si>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</si>
  <si>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</si>
  <si>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</si>
  <si>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</si>
  <si>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</si>
  <si>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</si>
  <si>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</si>
  <si>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</si>
  <si>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</si>
  <si>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</si>
  <si>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</si>
  <si>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</si>
  <si>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</si>
  <si>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</si>
  <si>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</si>
  <si>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</si>
  <si>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</si>
  <si>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</si>
  <si>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</si>
  <si>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</si>
  <si>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</si>
  <si>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</si>
  <si>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</si>
  <si>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</si>
  <si>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</si>
  <si>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</si>
  <si>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</si>
  <si>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</si>
  <si>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</si>
  <si>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</si>
  <si>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</si>
  <si>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</si>
  <si>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</si>
  <si>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</si>
  <si>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</si>
  <si>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</si>
  <si>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</si>
  <si>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</si>
  <si>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</si>
  <si>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</si>
  <si>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</si>
  <si>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</si>
  <si>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</si>
  <si>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</si>
  <si>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</si>
  <si>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</si>
  <si>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</si>
  <si>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</si>
  <si>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</si>
  <si>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</si>
  <si>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</si>
  <si>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</si>
  <si>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</si>
  <si>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</si>
  <si>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</si>
  <si>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</si>
  <si>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</si>
  <si>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</si>
  <si>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</si>
  <si>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</si>
  <si>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</si>
  <si>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</si>
  <si>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</si>
  <si>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</si>
  <si>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</si>
  <si>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</si>
  <si>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</si>
  <si>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</si>
  <si>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</si>
  <si>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</si>
  <si>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</si>
  <si>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</si>
  <si>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</si>
  <si>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</si>
  <si>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</si>
  <si>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</si>
  <si>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</si>
  <si>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</si>
  <si>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</si>
  <si>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</si>
  <si>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</si>
  <si>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</si>
  <si>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</si>
  <si>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</si>
  <si>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</si>
  <si>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</si>
  <si>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</si>
  <si>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</si>
  <si>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</si>
  <si>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</si>
  <si>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</si>
  <si>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</si>
  <si>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</si>
  <si>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</si>
  <si>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</si>
  <si>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</si>
  <si>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</si>
  <si>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</si>
  <si>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</si>
  <si>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</si>
  <si>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</si>
  <si>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</si>
  <si>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</si>
  <si>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</si>
  <si>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</si>
  <si>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</si>
  <si>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</si>
  <si>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</si>
  <si>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</si>
  <si>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</si>
  <si>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</si>
  <si>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</si>
  <si>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</si>
  <si>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</si>
  <si>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</si>
  <si>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</si>
  <si>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</si>
  <si>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</si>
  <si>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</si>
  <si>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</si>
  <si>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</si>
  <si>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</si>
  <si>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</si>
  <si>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</si>
  <si>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</si>
  <si>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</si>
  <si>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</si>
  <si>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</si>
  <si>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</si>
  <si>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</si>
  <si>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</si>
  <si>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</si>
  <si>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</si>
  <si>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</si>
  <si>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</si>
  <si>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</si>
  <si>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</si>
  <si>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</si>
  <si>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</si>
  <si>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</si>
  <si>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</si>
  <si>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</si>
  <si>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</si>
  <si>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</si>
  <si>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</si>
  <si>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</si>
  <si>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</si>
  <si>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</si>
  <si>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</si>
  <si>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</si>
  <si>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</si>
  <si>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</si>
  <si>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</si>
  <si>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</si>
  <si>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</si>
  <si>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</si>
  <si>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</si>
  <si>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</si>
  <si>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</si>
  <si>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</si>
  <si>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</si>
  <si>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</si>
  <si>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</si>
  <si>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</si>
  <si>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</si>
  <si>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</si>
  <si>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</si>
  <si>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</si>
  <si>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</si>
  <si>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</si>
  <si>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</si>
  <si>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</si>
  <si>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</si>
  <si>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</si>
  <si>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</si>
  <si>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</si>
  <si>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</si>
  <si>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</si>
  <si>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</si>
  <si>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</si>
  <si>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</si>
  <si>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</si>
  <si>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</si>
  <si>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</si>
  <si>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</si>
  <si>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</si>
  <si>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</si>
  <si>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</si>
  <si>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</si>
  <si>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</si>
  <si>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</si>
  <si>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</si>
  <si>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</si>
  <si>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</si>
  <si>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</si>
  <si>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</si>
  <si>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</si>
  <si>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</si>
  <si>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</si>
  <si>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</si>
  <si>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</si>
  <si>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</si>
  <si>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</si>
  <si>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</si>
  <si>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</si>
  <si>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</si>
  <si>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</si>
  <si>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</si>
  <si>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</si>
  <si>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</si>
  <si>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</si>
  <si>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</si>
  <si>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</si>
  <si>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</si>
  <si>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</si>
  <si>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</si>
  <si>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</si>
  <si>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</si>
  <si>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</si>
  <si>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</si>
  <si>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</si>
  <si>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</si>
  <si>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</si>
  <si>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</si>
  <si>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</si>
  <si>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</si>
  <si>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</si>
  <si>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</si>
  <si>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</si>
  <si>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</si>
  <si>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</si>
  <si>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</si>
  <si>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</si>
  <si>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</si>
  <si>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</si>
  <si>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</si>
  <si>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</si>
  <si>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</si>
  <si>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</si>
  <si>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</si>
  <si>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</si>
  <si>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</si>
  <si>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</si>
  <si>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</si>
  <si>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</si>
  <si>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</si>
  <si>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</si>
  <si>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</si>
  <si>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</si>
  <si>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</si>
  <si>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</si>
  <si>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</si>
  <si>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</si>
  <si>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</si>
  <si>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</si>
  <si>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</si>
  <si>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</si>
  <si>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</si>
  <si>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</si>
  <si>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</si>
  <si>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</si>
  <si>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</si>
  <si>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</si>
  <si>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</si>
  <si>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</si>
  <si>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</si>
  <si>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</si>
  <si>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</si>
  <si>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</si>
  <si>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</si>
  <si>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</si>
  <si>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</si>
  <si>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</si>
  <si>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</si>
  <si>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</si>
  <si>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</si>
  <si>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</si>
  <si>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</si>
  <si>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</si>
  <si>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</si>
  <si>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</si>
  <si>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</si>
  <si>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</si>
  <si>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</si>
  <si>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</si>
  <si>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</si>
  <si>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</si>
  <si>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</si>
  <si>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</si>
  <si>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</si>
  <si>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</si>
  <si>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</si>
  <si>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</si>
  <si>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</si>
  <si>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</si>
  <si>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</si>
  <si>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</si>
  <si>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</si>
  <si>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</si>
  <si>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</si>
  <si>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</si>
  <si>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</si>
  <si>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</si>
  <si>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</si>
  <si>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</si>
  <si>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</si>
  <si>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</si>
  <si>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</si>
  <si>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</si>
  <si>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</si>
  <si>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</si>
  <si>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</si>
  <si>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</si>
  <si>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</si>
  <si>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</si>
  <si>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</si>
  <si>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</si>
  <si>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</si>
  <si>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</si>
  <si>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</si>
  <si>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</si>
  <si>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</si>
  <si>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</si>
  <si>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</si>
  <si>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</si>
  <si>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</si>
  <si>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</si>
  <si>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</si>
  <si>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</si>
  <si>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</si>
  <si>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</si>
  <si>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</si>
  <si>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</si>
  <si>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</si>
  <si>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</si>
  <si>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</si>
  <si>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</si>
  <si>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</si>
  <si>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</si>
  <si>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</si>
  <si>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</si>
  <si>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</si>
  <si>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</si>
  <si>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</si>
  <si>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</si>
  <si>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</si>
  <si>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</si>
  <si>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</si>
  <si>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</si>
  <si>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</si>
  <si>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</si>
  <si>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</si>
  <si>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</si>
  <si>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</si>
  <si>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</si>
  <si>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</si>
  <si>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</si>
  <si>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</si>
  <si>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</si>
  <si>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</si>
  <si>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</si>
  <si>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</si>
  <si>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</si>
  <si>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</si>
  <si>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</si>
  <si>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</si>
  <si>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</si>
  <si>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</si>
  <si>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</si>
  <si>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</si>
  <si>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</si>
  <si>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</si>
  <si>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</si>
  <si>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</si>
  <si>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</si>
  <si>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</si>
  <si>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</si>
  <si>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</si>
  <si>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</si>
  <si>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</si>
  <si>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</si>
  <si>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</si>
  <si>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</si>
  <si>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</si>
  <si>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</si>
  <si>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</si>
  <si>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</si>
  <si>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</si>
  <si>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</si>
  <si>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</si>
  <si>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</si>
  <si>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</si>
  <si>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</si>
  <si>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</si>
  <si>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</si>
  <si>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</si>
  <si>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</si>
  <si>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</si>
  <si>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</si>
  <si>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</si>
  <si>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</si>
  <si>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</si>
  <si>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</si>
  <si>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</si>
  <si>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</si>
  <si>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</si>
  <si>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</si>
  <si>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</si>
  <si>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</si>
  <si>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</si>
  <si>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</si>
  <si>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</si>
  <si>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</si>
  <si>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</si>
  <si>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</si>
  <si>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</si>
  <si>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</si>
  <si>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</si>
  <si>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</si>
  <si>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</si>
  <si>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</si>
  <si>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</si>
  <si>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</si>
  <si>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</si>
  <si>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</si>
  <si>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</si>
  <si>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</si>
  <si>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</si>
  <si>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</si>
  <si>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</si>
  <si>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</si>
  <si>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</si>
  <si>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</si>
  <si>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</si>
  <si>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</si>
  <si>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</si>
  <si>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</si>
  <si>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</si>
  <si>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</si>
  <si>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</si>
  <si>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</si>
  <si>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</si>
  <si>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</si>
  <si>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</si>
  <si>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</si>
  <si>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</si>
  <si>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</si>
  <si>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</si>
  <si>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</si>
  <si>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</si>
  <si>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</si>
  <si>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</si>
  <si>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</si>
  <si>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</si>
  <si>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</si>
  <si>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</si>
  <si>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</si>
  <si>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</si>
  <si>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</si>
  <si>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</si>
  <si>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</si>
  <si>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</si>
  <si>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</si>
  <si>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</si>
  <si>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</si>
  <si>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</si>
  <si>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</si>
  <si>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</si>
  <si>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</si>
  <si>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</si>
  <si>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</si>
  <si>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</si>
  <si>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</si>
  <si>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</si>
  <si>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</si>
  <si>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</si>
  <si>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</si>
  <si>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</si>
  <si>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</si>
  <si>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</si>
  <si>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</si>
  <si>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</si>
  <si>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</si>
  <si>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</si>
  <si>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</si>
  <si>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</si>
  <si>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</si>
  <si>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</si>
  <si>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</si>
  <si>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</si>
  <si>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</si>
  <si>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</si>
  <si>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</si>
  <si>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</si>
  <si>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</si>
  <si>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</si>
  <si>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</si>
  <si>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</si>
  <si>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</si>
  <si>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</si>
  <si>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</si>
  <si>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</si>
  <si>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</si>
  <si>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</si>
  <si>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</si>
  <si>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</si>
  <si>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</si>
  <si>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</si>
  <si>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</si>
  <si>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</si>
  <si>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</si>
  <si>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</si>
  <si>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</si>
  <si>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</si>
  <si>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</si>
  <si>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</si>
  <si>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</si>
  <si>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</si>
  <si>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</si>
  <si>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</si>
  <si>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</si>
  <si>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</si>
  <si>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</si>
  <si>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</si>
  <si>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</si>
  <si>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</si>
  <si>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</si>
  <si>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</si>
  <si>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</si>
  <si>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</si>
  <si>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</si>
  <si>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</si>
  <si>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</si>
  <si>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</si>
  <si>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</si>
  <si>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</si>
  <si>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</si>
  <si>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</si>
  <si>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</si>
  <si>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</si>
  <si>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</si>
  <si>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</si>
  <si>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</si>
  <si>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</si>
  <si>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</si>
  <si>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</si>
  <si>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</si>
  <si>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</si>
  <si>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</si>
  <si>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</si>
  <si>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</si>
  <si>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</si>
  <si>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</si>
  <si>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</si>
  <si>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</si>
  <si>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</si>
  <si>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</si>
  <si>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</si>
  <si>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</si>
  <si>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</si>
  <si>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</si>
  <si>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</si>
  <si>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</si>
  <si>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</si>
  <si>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</si>
  <si>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</si>
  <si>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</si>
  <si>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</si>
  <si>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</si>
  <si>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</si>
  <si>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</si>
  <si>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</si>
  <si>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</si>
  <si>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</si>
  <si>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</si>
  <si>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</si>
  <si>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</si>
  <si>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</si>
  <si>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</si>
  <si>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</si>
  <si>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</si>
  <si>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</si>
  <si>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</si>
  <si>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</si>
  <si>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</si>
  <si>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</si>
  <si>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</si>
  <si>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</si>
  <si>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</si>
  <si>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</si>
  <si>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</si>
  <si>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</si>
  <si>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</si>
  <si>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</si>
  <si>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</si>
  <si>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</si>
  <si>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</si>
  <si>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</si>
  <si>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</si>
  <si>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</si>
  <si>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</si>
  <si>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</si>
  <si>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</si>
  <si>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</si>
  <si>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</si>
  <si>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</si>
  <si>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</si>
  <si>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</si>
  <si>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</si>
  <si>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</si>
  <si>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</si>
  <si>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</si>
  <si>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</si>
  <si>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</si>
  <si>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</si>
  <si>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</si>
  <si>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</si>
  <si>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</si>
  <si>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</si>
  <si>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</si>
  <si>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</si>
  <si>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</si>
  <si>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</si>
  <si>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</si>
  <si>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</si>
  <si>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</si>
  <si>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</si>
  <si>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</si>
  <si>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</si>
  <si>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</si>
  <si>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</si>
  <si>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</si>
  <si>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</si>
  <si>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</si>
  <si>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</si>
  <si>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</si>
  <si>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</si>
  <si>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</si>
  <si>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</si>
  <si>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</si>
  <si>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</si>
  <si>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</si>
  <si>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</si>
  <si>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</si>
  <si>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</si>
  <si>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</si>
  <si>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</si>
  <si>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</si>
  <si>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</si>
  <si>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</si>
  <si>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</si>
  <si>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</si>
  <si>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</si>
  <si>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</si>
  <si>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</si>
  <si>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</si>
  <si>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</si>
  <si>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</si>
  <si>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</si>
  <si>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</si>
  <si>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</si>
  <si>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</si>
  <si>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</si>
  <si>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</si>
  <si>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</si>
  <si>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</si>
  <si>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</si>
  <si>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</si>
  <si>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</si>
  <si>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</si>
  <si>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</si>
  <si>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</si>
  <si>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</si>
  <si>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</si>
  <si>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</si>
  <si>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</si>
  <si>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</si>
  <si>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</si>
  <si>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</si>
  <si>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</si>
  <si>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</si>
  <si>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</si>
  <si>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</si>
  <si>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</si>
  <si>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</si>
  <si>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</si>
  <si>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</si>
  <si>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</si>
  <si>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</si>
  <si>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</si>
  <si>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</si>
  <si>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</si>
  <si>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</si>
  <si>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</si>
  <si>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</si>
  <si>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</si>
  <si>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</si>
  <si>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</si>
  <si>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</si>
  <si>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</si>
  <si>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</si>
  <si>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</si>
  <si>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</si>
  <si>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</si>
  <si>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</si>
  <si>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</si>
  <si>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</si>
  <si>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</si>
  <si>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</si>
  <si>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</si>
  <si>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</si>
  <si>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</si>
  <si>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</si>
  <si>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</si>
  <si>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</si>
  <si>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</si>
  <si>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</si>
  <si>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</si>
  <si>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</si>
  <si>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</si>
  <si>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</si>
  <si>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</si>
  <si>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</si>
  <si>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</si>
  <si>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</si>
  <si>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</si>
  <si>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</si>
  <si>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</si>
  <si>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</si>
  <si>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</si>
  <si>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</si>
  <si>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</si>
  <si>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</si>
  <si>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</si>
  <si>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</si>
  <si>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</si>
  <si>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</si>
  <si>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</si>
  <si>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</si>
  <si>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</si>
  <si>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</si>
  <si>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</si>
  <si>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</si>
  <si>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</si>
  <si>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</si>
  <si>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</si>
  <si>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</si>
  <si>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</si>
  <si>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</si>
  <si>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</si>
  <si>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</si>
  <si>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</si>
  <si>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</si>
  <si>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</si>
  <si>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</si>
  <si>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</si>
  <si>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</si>
  <si>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</si>
  <si>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</si>
  <si>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</si>
  <si>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</si>
  <si>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</si>
  <si>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</si>
  <si>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</si>
  <si>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</si>
  <si>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</si>
  <si>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</si>
  <si>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</si>
  <si>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</si>
  <si>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</si>
  <si>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</si>
  <si>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</si>
  <si>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</si>
  <si>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</si>
  <si>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</si>
  <si>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</si>
  <si>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</si>
  <si>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</si>
  <si>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</si>
  <si>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</si>
  <si>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</si>
  <si>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</si>
  <si>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</si>
  <si>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</si>
  <si>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</si>
  <si>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</si>
  <si>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</si>
  <si>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</si>
  <si>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</si>
  <si>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</si>
  <si>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</si>
  <si>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</si>
  <si>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</si>
  <si>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</si>
  <si>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</si>
  <si>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</si>
  <si>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</si>
  <si>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</si>
  <si>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</si>
  <si>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</si>
  <si>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</si>
  <si>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</si>
  <si>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</si>
  <si>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</si>
  <si>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</si>
  <si>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</si>
  <si>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</si>
  <si>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</si>
  <si>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</si>
  <si>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</si>
  <si>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</si>
  <si>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</si>
  <si>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</si>
  <si>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</si>
  <si>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</si>
  <si>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</si>
  <si>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</si>
  <si>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</si>
  <si>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</si>
  <si>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</si>
  <si>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</si>
  <si>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</si>
  <si>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</si>
  <si>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</si>
  <si>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</si>
  <si>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</si>
  <si>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</si>
  <si>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</si>
  <si>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</si>
  <si>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</si>
  <si>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</si>
  <si>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</si>
  <si>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</si>
  <si>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</si>
  <si>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</si>
  <si>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</si>
  <si>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</si>
  <si>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</si>
  <si>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</si>
  <si>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</si>
  <si>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</si>
  <si>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</si>
  <si>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</si>
  <si>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</si>
  <si>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</si>
  <si>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</si>
  <si>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</si>
  <si>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</si>
  <si>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</si>
  <si>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</si>
  <si>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</si>
  <si>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</si>
  <si>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</si>
  <si>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</si>
  <si>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</si>
  <si>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</si>
  <si>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</si>
  <si>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</si>
  <si>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</si>
  <si>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</si>
  <si>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</si>
  <si>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</si>
  <si>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</si>
  <si>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</si>
  <si>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</si>
  <si>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</si>
  <si>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</si>
  <si>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</si>
  <si>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</si>
  <si>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</si>
  <si>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</si>
  <si>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</si>
  <si>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</si>
  <si>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</si>
  <si>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</si>
  <si>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</si>
  <si>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</si>
  <si>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</si>
  <si>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</si>
  <si>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</si>
  <si>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</si>
  <si>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</si>
  <si>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</si>
  <si>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</si>
  <si>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</si>
  <si>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</si>
  <si>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</si>
  <si>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</si>
  <si>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</si>
  <si>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</si>
  <si>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</si>
  <si>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</si>
  <si>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</si>
  <si>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</si>
  <si>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Pedagógica</t>
  </si>
  <si>
    <t xml:space="preserve">Comunicación </t>
  </si>
  <si>
    <t>Tecnológica</t>
  </si>
  <si>
    <t>Organizacional</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</si>
  <si>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</si>
  <si>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</si>
  <si>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</si>
  <si>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</si>
  <si>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</si>
  <si>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</si>
  <si>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</si>
  <si>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Reestructuración de las unidades de la SEAF.</t>
  </si>
  <si>
    <t>Personal del Departamento capacitado</t>
  </si>
  <si>
    <t>12.1.1.1</t>
  </si>
  <si>
    <t>12.1.1.2</t>
  </si>
  <si>
    <t>11.1.1.1</t>
  </si>
  <si>
    <t>Equipo de Computo actualizado.</t>
  </si>
  <si>
    <t>11.1.2.2</t>
  </si>
  <si>
    <t>Dimension</t>
  </si>
  <si>
    <t>Area Estrategica</t>
  </si>
  <si>
    <t>Resultado</t>
  </si>
  <si>
    <t>Nomenclatura del correlativo de la Actividad.</t>
  </si>
  <si>
    <t>Finanzas y Presupuesto.</t>
  </si>
  <si>
    <t>Disposición Legal para las Instituciones Descentralizadas.</t>
  </si>
  <si>
    <t>Dirección General de Presupuesto.</t>
  </si>
  <si>
    <t>Acuerdos de nombramiento.</t>
  </si>
  <si>
    <t>Constancia de participación o listado de asistencia.</t>
  </si>
  <si>
    <t>Equipo nuevo instalado y funcionando satisfactoriamente.</t>
  </si>
  <si>
    <t>Bonificacion por Vacaciones</t>
  </si>
  <si>
    <t>Acta de  Recepción.          Orden de Trabajo de la DEGT.                 Constancia de Inventarios.</t>
  </si>
  <si>
    <t>Reporte del Presupuesto ingresado en SIAFI-GES</t>
  </si>
  <si>
    <t>Adquisición y Sustitución del Equipo obsoleto del Deptartamento.</t>
  </si>
  <si>
    <t>CONTABILIDAD     SEAF                       DEGT    INVENTARIOS</t>
  </si>
  <si>
    <t>Personal de Contabilidad</t>
  </si>
  <si>
    <t>2. Coordinar la instalación y configuración del Equipo de Computo licitado.</t>
  </si>
  <si>
    <t>Autoridades Universitarias.</t>
  </si>
  <si>
    <t xml:space="preserve">Contabilidad        SEAF         </t>
  </si>
  <si>
    <t>2. Capacitación para el personal nuevo y asignado al Departamento.</t>
  </si>
  <si>
    <t>Información Contable registrada en el Sistema de Contabilidad.</t>
  </si>
  <si>
    <t>Efectuar los Registros Contables periodicamente.</t>
  </si>
  <si>
    <t>Reportes de Estados Financieros.</t>
  </si>
  <si>
    <t>SEAF            RECTORIA</t>
  </si>
  <si>
    <t>CONTABILIDAD</t>
  </si>
  <si>
    <t>Elaboración y presentación de los Estados Financieros que reflejen la situación financiera de la UNAH .</t>
  </si>
  <si>
    <t>Estados Financieros elaborados periodicamente.</t>
  </si>
  <si>
    <t>Estados Finacieros consolidados.</t>
  </si>
  <si>
    <t xml:space="preserve">Centralizar los registros contables de las operaciones administrativas y financieras. </t>
  </si>
  <si>
    <t>Información contable actualizada para la toma de decisiones.</t>
  </si>
  <si>
    <t xml:space="preserve">1. Verificar el funcionamiento de las aplicaciones informáticas con personal de la Empresa contratada.                          </t>
  </si>
  <si>
    <t>2. Gestionar los cambios en aplicaciones informáticas de acuerdo a la normativa externa o interna vigente en el 2016.</t>
  </si>
  <si>
    <t>Aplicaciones informáticas instaladas y funcionado.</t>
  </si>
  <si>
    <t>Personal del Departamento capacitado.</t>
  </si>
  <si>
    <t>12.1.1.3</t>
  </si>
  <si>
    <t>Unificación de criterios en los trámites administrativos de los Centros.</t>
  </si>
  <si>
    <t>Listado de Asistencia.</t>
  </si>
  <si>
    <t>Departamento de Contabilidad.</t>
  </si>
  <si>
    <t>Personal del Departamento de Contabilidad.</t>
  </si>
  <si>
    <t>CONTABILIDAD  SEAF              SEDP</t>
  </si>
  <si>
    <t>CONTABILIDAD   SEAF</t>
  </si>
  <si>
    <t>Personal nombrado o contratado.</t>
  </si>
  <si>
    <t>Personal adminstrativo de los Centros Capacitados.</t>
  </si>
  <si>
    <t>Mejora en los Procesos operativos más eficientes y eficaces.</t>
  </si>
  <si>
    <t xml:space="preserve">1. Fortalecimiento del Departamento de Contabilidad por medio de la contratación de personal.                              </t>
  </si>
  <si>
    <t>11.1.1.2</t>
  </si>
  <si>
    <t>11.1.2.1</t>
  </si>
  <si>
    <t>11.5.1.1</t>
  </si>
  <si>
    <t>11.5.2.1</t>
  </si>
  <si>
    <t>Suministrar información comprensible, relevante, fiable y comparable, acerca de la situación financiera de la Institución.</t>
  </si>
  <si>
    <t>La Emisión de Estados Financieros y Cuadros de Ejecusión Presupuestaria periodicamente.</t>
  </si>
  <si>
    <t>Información Financiera y Contable sistematizada.</t>
  </si>
  <si>
    <t>Captura de Informacion y datos procesada en el Sistema Informatico.</t>
  </si>
  <si>
    <t xml:space="preserve">Estados Financieros actualizados y Reportes . </t>
  </si>
  <si>
    <t>1. Gestionar la adquisición de equipo de computo y comunicación.</t>
  </si>
  <si>
    <t>3. Supervición y Evaluación del personal Contratado o existente en Actividades de Contabilidad en el desempeño del puesto en Centros Regionales Univeristarios.</t>
  </si>
  <si>
    <t>Directores, adminsitradores y demas personal de los Centros Regionales.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</si>
</sst>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quot;L.&quot;\ #,##0.00;[Red]&quot;L.&quot;\ \-#,##0.00"/>
    <numFmt numFmtId="165" formatCode="_ * #,##0_ ;_ * \-#,##0_ ;_ * &quot;-&quot;_ ;_ @_ "/>
    <numFmt numFmtId="166" formatCode="_ &quot;L.&quot;\ * #,##0.00_ ;_ &quot;L.&quot;\ * \-#,##0.00_ ;_ &quot;L.&quot;\ * &quot;-&quot;??_ ;_ @_ "/>
    <numFmt numFmtId="167" formatCode="_ * #,##0.00_ ;_ * \-#,##0.00_ ;_ * &quot;-&quot;??_ ;_ @_ "/>
    <numFmt numFmtId="168" formatCode="_-* #,##0.00\ _P_t_s_-;\-* #,##0.00\ _P_t_s_-;_-* &quot;-&quot;??\ _P_t_s_-;_-@_-"/>
    <numFmt numFmtId="169" formatCode="_(&quot;$&quot;* #,##0.00_);_(&quot;$&quot;* \(#,##0.00\);_(&quot;$&quot;* &quot;-&quot;??_);_(@_)"/>
    <numFmt numFmtId="170" formatCode="_-* #,##0\ _P_t_s_-;\-* #,##0\ _P_t_s_-;_-* &quot;-&quot;\ _P_t_s_-;_-@_-"/>
    <numFmt numFmtId="171" formatCode="_-* #,##0\ &quot;Pts&quot;_-;\-* #,##0\ &quot;Pts&quot;_-;_-* &quot;-&quot;\ &quot;Pts&quot;_-;_-@_-"/>
    <numFmt numFmtId="172" formatCode="_-* #,##0.00\ &quot;Pts&quot;_-;\-* #,##0.00\ &quot;Pts&quot;_-;_-* &quot;-&quot;??\ &quot;Pts&quot;_-;_-@_-"/>
    <numFmt numFmtId="173" formatCode="00"/>
    <numFmt numFmtId="174" formatCode="0#,##0"/>
    <numFmt numFmtId="175" formatCode="_ * #,##0.00_ ;_ * \-#,##0.00_ ;_ * &quot;-&quot;_ ;_ @_ "/>
    <numFmt numFmtId="176" formatCode="_ * #,##0_ ;_ * \-#,##0_ ;_ * &quot;-&quot;??_ ;_ @_ "/>
    <numFmt numFmtId="177" formatCode="_ &quot;L.&quot;\ * #,##0.0000_ ;_ &quot;L.&quot;\ * \-#,##0.0000_ ;_ &quot;L.&quot;\ * &quot;-&quot;??_ ;_ @_ "/>
  </numFmts>
  <fonts count="82"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8"/>
      <name val="Arial"/>
      <family val="2"/>
    </font>
    <font>
      <b/>
      <sz val="8"/>
      <color indexed="56"/>
      <name val="Arial"/>
      <family val="2"/>
    </font>
    <font>
      <b/>
      <sz val="8"/>
      <color theme="3" tint="-0.499984740745262"/>
      <name val="Arial"/>
      <family val="2"/>
    </font>
    <font>
      <b/>
      <sz val="8"/>
      <color theme="0"/>
      <name val="Arial"/>
      <family val="2"/>
    </font>
    <font>
      <sz val="8"/>
      <color theme="1"/>
      <name val="Arial"/>
      <family val="2"/>
    </font>
    <font>
      <sz val="8"/>
      <color indexed="8"/>
      <name val="Arial"/>
      <family val="2"/>
    </font>
    <font>
      <sz val="8"/>
      <color theme="1"/>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8" fontId="8" fillId="0" borderId="0" applyFont="0" applyFill="0" applyBorder="0" applyAlignment="0" applyProtection="0"/>
    <xf numFmtId="169" fontId="9"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6" fontId="20" fillId="0" borderId="0" applyFont="0" applyFill="0" applyBorder="0" applyAlignment="0" applyProtection="0"/>
    <xf numFmtId="168" fontId="8"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166"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167" fontId="20" fillId="0" borderId="0" applyFont="0" applyFill="0" applyBorder="0" applyAlignment="0" applyProtection="0"/>
    <xf numFmtId="0" fontId="8" fillId="0" borderId="0"/>
  </cellStyleXfs>
  <cellXfs count="666">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165"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165" fontId="18" fillId="2" borderId="10" xfId="0" applyNumberFormat="1" applyFont="1" applyFill="1" applyBorder="1" applyAlignment="1">
      <alignment horizontal="justify" vertical="top"/>
    </xf>
    <xf numFmtId="165" fontId="18" fillId="2" borderId="10" xfId="0" applyNumberFormat="1" applyFont="1" applyFill="1" applyBorder="1" applyAlignment="1">
      <alignment horizontal="left" vertical="top" wrapText="1"/>
    </xf>
    <xf numFmtId="174" fontId="18" fillId="2" borderId="10" xfId="0" applyNumberFormat="1" applyFont="1" applyFill="1" applyBorder="1" applyAlignment="1">
      <alignment horizontal="center" vertical="top"/>
    </xf>
    <xf numFmtId="165"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165" fontId="1" fillId="2" borderId="10" xfId="0" applyNumberFormat="1" applyFont="1" applyFill="1" applyBorder="1" applyAlignment="1">
      <alignment horizontal="center" vertical="top" wrapText="1"/>
    </xf>
    <xf numFmtId="165" fontId="1" fillId="2" borderId="10" xfId="0" applyNumberFormat="1" applyFont="1" applyFill="1" applyBorder="1" applyAlignment="1">
      <alignment horizontal="justify" vertical="top"/>
    </xf>
    <xf numFmtId="174"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165"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165" fontId="21" fillId="3" borderId="3" xfId="0" applyNumberFormat="1" applyFont="1" applyFill="1" applyBorder="1" applyAlignment="1">
      <alignment horizontal="right" vertical="center"/>
    </xf>
    <xf numFmtId="165" fontId="21" fillId="3" borderId="3" xfId="10" applyNumberFormat="1" applyFont="1" applyFill="1" applyBorder="1" applyAlignment="1">
      <alignment horizontal="center" vertical="center"/>
    </xf>
    <xf numFmtId="166"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165" fontId="5" fillId="2" borderId="10" xfId="0" applyNumberFormat="1" applyFont="1" applyFill="1" applyBorder="1" applyAlignment="1">
      <alignment horizontal="justify" vertical="top"/>
    </xf>
    <xf numFmtId="165" fontId="5" fillId="2" borderId="10" xfId="0" applyNumberFormat="1" applyFont="1" applyFill="1" applyBorder="1" applyAlignment="1">
      <alignment horizontal="center" vertical="top" wrapText="1"/>
    </xf>
    <xf numFmtId="165" fontId="31" fillId="0" borderId="10" xfId="0" applyNumberFormat="1" applyFont="1" applyBorder="1" applyAlignment="1">
      <alignment horizontal="justify" vertical="top" wrapText="1"/>
    </xf>
    <xf numFmtId="165" fontId="31" fillId="0" borderId="11" xfId="0" applyNumberFormat="1" applyFont="1" applyBorder="1" applyAlignment="1">
      <alignment horizontal="justify" vertical="top"/>
    </xf>
    <xf numFmtId="165"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3" fontId="5" fillId="2" borderId="10" xfId="0" applyNumberFormat="1" applyFont="1" applyFill="1" applyBorder="1" applyAlignment="1">
      <alignment horizontal="center" vertical="top" wrapText="1"/>
    </xf>
    <xf numFmtId="173"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3" fontId="31" fillId="0" borderId="10" xfId="0" applyNumberFormat="1" applyFont="1" applyBorder="1" applyAlignment="1">
      <alignment horizontal="center" vertical="top"/>
    </xf>
    <xf numFmtId="173"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3"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165"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6" fontId="42" fillId="0" borderId="0" xfId="18" applyNumberFormat="1" applyFont="1" applyAlignment="1">
      <alignment vertical="center"/>
    </xf>
    <xf numFmtId="0" fontId="43" fillId="0" borderId="0" xfId="0" applyFont="1" applyAlignment="1">
      <alignment vertical="center"/>
    </xf>
    <xf numFmtId="176"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165" fontId="22" fillId="2" borderId="14" xfId="0" applyNumberFormat="1" applyFont="1" applyFill="1" applyBorder="1" applyAlignment="1">
      <alignment vertical="center"/>
    </xf>
    <xf numFmtId="165"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165"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165" fontId="22" fillId="5" borderId="19" xfId="0" applyNumberFormat="1" applyFont="1" applyFill="1" applyBorder="1" applyAlignment="1">
      <alignment vertical="center"/>
    </xf>
    <xf numFmtId="165" fontId="22" fillId="2" borderId="19" xfId="0" applyNumberFormat="1" applyFont="1" applyFill="1" applyBorder="1" applyAlignment="1">
      <alignment vertical="center"/>
    </xf>
    <xf numFmtId="165"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5"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165"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165"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165" fontId="22" fillId="2" borderId="10" xfId="0" applyNumberFormat="1" applyFont="1" applyFill="1" applyBorder="1" applyAlignment="1">
      <alignment vertical="center"/>
    </xf>
    <xf numFmtId="165" fontId="22" fillId="5" borderId="17" xfId="0" applyNumberFormat="1" applyFont="1" applyFill="1" applyBorder="1" applyAlignment="1">
      <alignment vertical="center"/>
    </xf>
    <xf numFmtId="165" fontId="22" fillId="2" borderId="22" xfId="0" applyNumberFormat="1" applyFont="1" applyFill="1" applyBorder="1" applyAlignment="1">
      <alignment vertical="center"/>
    </xf>
    <xf numFmtId="165"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165"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165"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165" fontId="22" fillId="2" borderId="15" xfId="0" applyNumberFormat="1" applyFont="1" applyFill="1" applyBorder="1" applyAlignment="1">
      <alignment vertical="center"/>
    </xf>
    <xf numFmtId="165" fontId="22" fillId="2" borderId="21" xfId="0" applyNumberFormat="1" applyFont="1" applyFill="1" applyBorder="1" applyAlignment="1">
      <alignment vertical="center"/>
    </xf>
    <xf numFmtId="165" fontId="22" fillId="2" borderId="35" xfId="0" applyNumberFormat="1" applyFont="1" applyFill="1" applyBorder="1" applyAlignment="1">
      <alignment vertical="center"/>
    </xf>
    <xf numFmtId="165"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165"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165"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165"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165" fontId="22" fillId="2" borderId="18" xfId="0" applyNumberFormat="1" applyFont="1" applyFill="1" applyBorder="1" applyAlignment="1">
      <alignment vertical="center"/>
    </xf>
    <xf numFmtId="0" fontId="0" fillId="0" borderId="0" xfId="0" applyFill="1" applyBorder="1" applyAlignment="1">
      <alignment vertical="center"/>
    </xf>
    <xf numFmtId="167"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165" fontId="22" fillId="2" borderId="15" xfId="0" applyNumberFormat="1" applyFont="1" applyFill="1" applyBorder="1" applyAlignment="1">
      <alignment horizontal="center" vertical="center"/>
    </xf>
    <xf numFmtId="165" fontId="22" fillId="2" borderId="11" xfId="0" applyNumberFormat="1" applyFont="1" applyFill="1" applyBorder="1" applyAlignment="1">
      <alignment horizontal="center" vertical="center"/>
    </xf>
    <xf numFmtId="165" fontId="22" fillId="2" borderId="10" xfId="0" applyNumberFormat="1" applyFont="1" applyFill="1" applyBorder="1" applyAlignment="1">
      <alignment horizontal="center" vertical="center"/>
    </xf>
    <xf numFmtId="165" fontId="22" fillId="2" borderId="12" xfId="0" applyNumberFormat="1" applyFont="1" applyFill="1" applyBorder="1" applyAlignment="1">
      <alignment horizontal="center" vertical="center"/>
    </xf>
    <xf numFmtId="165" fontId="22" fillId="2" borderId="26" xfId="0" applyNumberFormat="1" applyFont="1" applyFill="1" applyBorder="1" applyAlignment="1">
      <alignment horizontal="center" vertical="center"/>
    </xf>
    <xf numFmtId="165" fontId="21" fillId="6" borderId="24" xfId="0" applyNumberFormat="1" applyFont="1" applyFill="1" applyBorder="1" applyAlignment="1">
      <alignment horizontal="center" vertical="center"/>
    </xf>
    <xf numFmtId="176" fontId="42" fillId="0" borderId="0" xfId="18" applyNumberFormat="1" applyFont="1" applyAlignment="1">
      <alignment horizontal="center" vertical="center"/>
    </xf>
    <xf numFmtId="176" fontId="44" fillId="0" borderId="0" xfId="18" applyNumberFormat="1" applyFont="1" applyAlignment="1">
      <alignment horizontal="center" vertical="center"/>
    </xf>
    <xf numFmtId="165"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167"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6"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6"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6"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6"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6"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167"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166" fontId="0" fillId="0" borderId="0" xfId="0" applyNumberFormat="1" applyAlignment="1">
      <alignment vertical="center"/>
    </xf>
    <xf numFmtId="0" fontId="14" fillId="0" borderId="0" xfId="0" applyFont="1" applyAlignment="1">
      <alignment horizontal="left" vertical="center" indent="11"/>
    </xf>
    <xf numFmtId="175"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6"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167"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6" fontId="14" fillId="3" borderId="0" xfId="18" applyNumberFormat="1" applyFont="1" applyFill="1" applyAlignment="1">
      <alignment horizontal="center" vertical="center"/>
    </xf>
    <xf numFmtId="176"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165"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165"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167" fontId="33" fillId="0" borderId="26" xfId="18" applyFont="1" applyBorder="1" applyAlignment="1">
      <alignment horizontal="center" vertical="center" wrapText="1"/>
    </xf>
    <xf numFmtId="167" fontId="33" fillId="10" borderId="26" xfId="18" applyFont="1" applyFill="1" applyBorder="1" applyAlignment="1">
      <alignment vertical="center" wrapText="1"/>
    </xf>
    <xf numFmtId="167" fontId="33" fillId="10" borderId="26" xfId="18" applyFont="1" applyFill="1" applyBorder="1" applyAlignment="1">
      <alignment vertical="top" wrapText="1"/>
    </xf>
    <xf numFmtId="167" fontId="0" fillId="0" borderId="0" xfId="18" applyFont="1"/>
    <xf numFmtId="167" fontId="33" fillId="10" borderId="26" xfId="18" applyFont="1" applyFill="1" applyBorder="1" applyAlignment="1">
      <alignment horizontal="right" vertical="top" wrapText="1"/>
    </xf>
    <xf numFmtId="167" fontId="33" fillId="10" borderId="26" xfId="18" applyFont="1" applyFill="1" applyBorder="1" applyAlignment="1">
      <alignment horizontal="right" wrapText="1"/>
    </xf>
    <xf numFmtId="0" fontId="56" fillId="0" borderId="0" xfId="0" applyFont="1" applyAlignment="1">
      <alignment horizontal="center" vertical="center"/>
    </xf>
    <xf numFmtId="167" fontId="56" fillId="0" borderId="0" xfId="18" applyFont="1" applyAlignment="1">
      <alignment vertical="center"/>
    </xf>
    <xf numFmtId="176" fontId="56" fillId="0" borderId="0" xfId="18" applyNumberFormat="1" applyFont="1" applyAlignment="1">
      <alignment vertical="center"/>
    </xf>
    <xf numFmtId="176"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164"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167"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167"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167" fontId="33" fillId="2" borderId="26" xfId="18" applyFont="1" applyFill="1" applyBorder="1" applyAlignment="1">
      <alignment horizontal="center" vertical="center" wrapText="1"/>
    </xf>
    <xf numFmtId="165"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167" fontId="33" fillId="10" borderId="26" xfId="18" applyNumberFormat="1" applyFont="1" applyFill="1" applyBorder="1" applyAlignment="1">
      <alignment vertical="top" wrapText="1"/>
    </xf>
    <xf numFmtId="167" fontId="33" fillId="10" borderId="26" xfId="19" applyNumberFormat="1" applyFont="1" applyFill="1" applyBorder="1" applyAlignment="1">
      <alignment horizontal="right" vertical="top" wrapText="1"/>
    </xf>
    <xf numFmtId="167"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167" fontId="33" fillId="10" borderId="26" xfId="19" applyNumberFormat="1" applyFont="1" applyFill="1" applyBorder="1" applyAlignment="1">
      <alignment horizontal="right" wrapText="1"/>
    </xf>
    <xf numFmtId="167"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167" fontId="0" fillId="0" borderId="0" xfId="18" applyFont="1" applyAlignment="1">
      <alignment vertical="center"/>
    </xf>
    <xf numFmtId="165"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165" fontId="22" fillId="2" borderId="9" xfId="0" applyNumberFormat="1" applyFont="1" applyFill="1" applyBorder="1" applyAlignment="1">
      <alignment vertical="center"/>
    </xf>
    <xf numFmtId="165"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165"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165" fontId="21" fillId="0" borderId="0" xfId="0" applyNumberFormat="1" applyFont="1" applyFill="1" applyBorder="1" applyAlignment="1">
      <alignment horizontal="right" vertical="center"/>
    </xf>
    <xf numFmtId="165"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167"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2" fillId="0" borderId="0" xfId="0" applyFont="1" applyFill="1" applyBorder="1" applyAlignment="1">
      <alignment vertical="center"/>
    </xf>
    <xf numFmtId="166" fontId="62"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167" fontId="36" fillId="2" borderId="26" xfId="18" applyFont="1" applyFill="1" applyBorder="1" applyAlignment="1">
      <alignment horizontal="center" vertical="center" wrapText="1"/>
    </xf>
    <xf numFmtId="0" fontId="27" fillId="8" borderId="0" xfId="19" applyFont="1" applyFill="1" applyBorder="1" applyAlignment="1">
      <alignment vertical="center"/>
    </xf>
    <xf numFmtId="167"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167"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167"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167" fontId="32" fillId="0" borderId="26" xfId="18" applyFont="1" applyFill="1" applyBorder="1" applyAlignment="1">
      <alignment horizontal="center" vertical="center" wrapText="1"/>
    </xf>
    <xf numFmtId="0" fontId="65"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67" fillId="0" borderId="26" xfId="0" applyFont="1" applyFill="1" applyBorder="1" applyAlignment="1">
      <alignment horizontal="center"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7" fillId="0" borderId="26" xfId="0" applyFont="1" applyFill="1" applyBorder="1" applyAlignment="1">
      <alignment horizontal="center" vertical="center" wrapText="1"/>
    </xf>
    <xf numFmtId="0" fontId="70" fillId="0" borderId="0" xfId="19" applyFont="1" applyAlignment="1">
      <alignment horizontal="left" vertical="top"/>
    </xf>
    <xf numFmtId="175"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167" fontId="33" fillId="0" borderId="26" xfId="16" applyNumberFormat="1" applyFont="1" applyBorder="1" applyAlignment="1">
      <alignment horizontal="center" vertical="center" wrapText="1"/>
    </xf>
    <xf numFmtId="167" fontId="25" fillId="8" borderId="0" xfId="19" applyNumberFormat="1" applyFont="1" applyFill="1" applyBorder="1" applyAlignment="1">
      <alignment vertical="center"/>
    </xf>
    <xf numFmtId="167" fontId="27" fillId="8" borderId="13" xfId="19" applyNumberFormat="1" applyFont="1" applyFill="1" applyBorder="1" applyAlignment="1">
      <alignment vertical="center" wrapText="1"/>
    </xf>
    <xf numFmtId="167" fontId="33" fillId="0" borderId="26" xfId="19" applyNumberFormat="1" applyFont="1" applyBorder="1" applyAlignment="1">
      <alignment horizontal="center" vertical="center" wrapText="1"/>
    </xf>
    <xf numFmtId="167" fontId="33" fillId="0" borderId="26" xfId="18" applyNumberFormat="1" applyFont="1" applyBorder="1" applyAlignment="1">
      <alignment horizontal="center" vertical="center" wrapText="1"/>
    </xf>
    <xf numFmtId="167" fontId="33" fillId="0" borderId="26" xfId="17" applyNumberFormat="1" applyFont="1" applyBorder="1" applyAlignment="1">
      <alignment horizontal="center" vertical="center" wrapText="1"/>
    </xf>
    <xf numFmtId="167" fontId="33" fillId="0" borderId="0" xfId="19" applyNumberFormat="1" applyFont="1" applyBorder="1" applyAlignment="1">
      <alignment vertical="center" wrapText="1"/>
    </xf>
    <xf numFmtId="167" fontId="26" fillId="0" borderId="0" xfId="19" applyNumberFormat="1" applyFont="1" applyBorder="1" applyAlignment="1">
      <alignment vertical="center" wrapText="1"/>
    </xf>
    <xf numFmtId="167" fontId="39" fillId="0" borderId="26" xfId="19" applyNumberFormat="1" applyFont="1" applyBorder="1" applyAlignment="1">
      <alignment horizontal="center" vertical="center" wrapText="1"/>
    </xf>
    <xf numFmtId="167" fontId="39" fillId="0" borderId="26" xfId="18" applyNumberFormat="1" applyFont="1" applyBorder="1" applyAlignment="1">
      <alignment horizontal="center" vertical="center" wrapText="1"/>
    </xf>
    <xf numFmtId="167" fontId="39" fillId="0" borderId="26" xfId="18" applyNumberFormat="1" applyFont="1" applyFill="1" applyBorder="1" applyAlignment="1">
      <alignment horizontal="center" vertical="center" wrapText="1"/>
    </xf>
    <xf numFmtId="167" fontId="33" fillId="2" borderId="26" xfId="19" applyNumberFormat="1" applyFont="1" applyFill="1" applyBorder="1" applyAlignment="1">
      <alignment horizontal="center" vertical="center" wrapText="1"/>
    </xf>
    <xf numFmtId="167" fontId="33" fillId="2" borderId="26" xfId="18" applyNumberFormat="1" applyFont="1" applyFill="1" applyBorder="1" applyAlignment="1">
      <alignment horizontal="center" vertical="center" wrapText="1"/>
    </xf>
    <xf numFmtId="167" fontId="25" fillId="8" borderId="0" xfId="19" applyNumberFormat="1" applyFont="1" applyFill="1" applyBorder="1" applyAlignment="1">
      <alignment vertical="top"/>
    </xf>
    <xf numFmtId="167" fontId="27" fillId="9" borderId="13" xfId="19" applyNumberFormat="1" applyFont="1" applyFill="1" applyBorder="1" applyAlignment="1" applyProtection="1">
      <alignment vertical="top"/>
      <protection locked="0"/>
    </xf>
    <xf numFmtId="167" fontId="36" fillId="2" borderId="26" xfId="18" applyNumberFormat="1" applyFont="1" applyFill="1" applyBorder="1" applyAlignment="1">
      <alignment horizontal="center" vertical="center" wrapText="1"/>
    </xf>
    <xf numFmtId="167" fontId="0" fillId="0" borderId="0" xfId="0" applyNumberFormat="1"/>
    <xf numFmtId="167" fontId="0" fillId="0" borderId="0" xfId="18" applyNumberFormat="1" applyFont="1"/>
    <xf numFmtId="167" fontId="39" fillId="0" borderId="26" xfId="19" applyNumberFormat="1" applyFont="1" applyFill="1" applyBorder="1" applyAlignment="1">
      <alignment horizontal="center" vertical="center"/>
    </xf>
    <xf numFmtId="167" fontId="39" fillId="0" borderId="26" xfId="18" applyNumberFormat="1" applyFont="1" applyFill="1" applyBorder="1" applyAlignment="1">
      <alignment horizontal="center" vertical="center"/>
    </xf>
    <xf numFmtId="167" fontId="32" fillId="0" borderId="26" xfId="0" applyNumberFormat="1" applyFont="1" applyBorder="1" applyAlignment="1">
      <alignment horizontal="center" vertical="center" wrapText="1"/>
    </xf>
    <xf numFmtId="167" fontId="32" fillId="0" borderId="26" xfId="18" applyNumberFormat="1" applyFont="1" applyBorder="1" applyAlignment="1">
      <alignment horizontal="center" vertical="center" wrapText="1"/>
    </xf>
    <xf numFmtId="167" fontId="33" fillId="0" borderId="26" xfId="19" applyNumberFormat="1" applyFont="1" applyFill="1" applyBorder="1" applyAlignment="1">
      <alignment horizontal="center" vertical="center" wrapText="1"/>
    </xf>
    <xf numFmtId="167" fontId="33" fillId="0" borderId="26" xfId="18" applyNumberFormat="1" applyFont="1" applyFill="1" applyBorder="1" applyAlignment="1">
      <alignment horizontal="center" vertical="center" wrapText="1"/>
    </xf>
    <xf numFmtId="167" fontId="33" fillId="0" borderId="26" xfId="17" applyNumberFormat="1" applyFont="1" applyFill="1" applyBorder="1" applyAlignment="1">
      <alignment horizontal="center" vertical="center" wrapText="1"/>
    </xf>
    <xf numFmtId="167" fontId="33" fillId="0" borderId="26" xfId="16" applyNumberFormat="1" applyFont="1" applyFill="1" applyBorder="1" applyAlignment="1">
      <alignment horizontal="center" vertical="center" wrapText="1"/>
    </xf>
    <xf numFmtId="167" fontId="37" fillId="0" borderId="26" xfId="16" applyNumberFormat="1" applyFont="1" applyFill="1" applyBorder="1" applyAlignment="1">
      <alignment horizontal="center" vertical="center" wrapText="1"/>
    </xf>
    <xf numFmtId="167"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167"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166" fontId="0" fillId="0" borderId="14" xfId="18" applyNumberFormat="1" applyFont="1" applyBorder="1" applyAlignment="1">
      <alignment vertical="center"/>
    </xf>
    <xf numFmtId="166" fontId="0" fillId="0" borderId="17" xfId="18" applyNumberFormat="1" applyFont="1" applyBorder="1" applyAlignment="1">
      <alignment vertical="center"/>
    </xf>
    <xf numFmtId="166" fontId="0" fillId="0" borderId="17" xfId="18" applyNumberFormat="1" applyFont="1" applyFill="1" applyBorder="1" applyAlignment="1">
      <alignment vertical="center"/>
    </xf>
    <xf numFmtId="166" fontId="0" fillId="0" borderId="22" xfId="18" applyNumberFormat="1" applyFont="1" applyFill="1" applyBorder="1" applyAlignment="1">
      <alignment vertical="center"/>
    </xf>
    <xf numFmtId="0" fontId="14" fillId="0" borderId="47" xfId="0" applyFont="1" applyBorder="1" applyAlignment="1">
      <alignment horizontal="center" vertical="center"/>
    </xf>
    <xf numFmtId="166" fontId="14" fillId="0" borderId="48" xfId="0" applyNumberFormat="1" applyFont="1" applyBorder="1" applyAlignment="1">
      <alignment horizontal="center" vertical="center"/>
    </xf>
    <xf numFmtId="0" fontId="14" fillId="0" borderId="32" xfId="0" applyFont="1" applyFill="1" applyBorder="1" applyAlignment="1">
      <alignment vertical="center"/>
    </xf>
    <xf numFmtId="166" fontId="14" fillId="0" borderId="50" xfId="18" applyNumberFormat="1" applyFont="1" applyFill="1" applyBorder="1" applyAlignment="1">
      <alignment vertical="center"/>
    </xf>
    <xf numFmtId="0" fontId="14" fillId="0" borderId="48" xfId="0" applyFont="1" applyBorder="1" applyAlignment="1">
      <alignment horizontal="center" vertical="center"/>
    </xf>
    <xf numFmtId="166" fontId="14" fillId="0" borderId="49" xfId="0" applyNumberFormat="1" applyFont="1" applyBorder="1" applyAlignment="1">
      <alignment horizontal="center" vertical="center"/>
    </xf>
    <xf numFmtId="0" fontId="62" fillId="17" borderId="6" xfId="0" applyFont="1" applyFill="1" applyBorder="1" applyAlignment="1">
      <alignment vertical="center"/>
    </xf>
    <xf numFmtId="166" fontId="62" fillId="17" borderId="3" xfId="0" applyNumberFormat="1" applyFont="1" applyFill="1" applyBorder="1" applyAlignment="1">
      <alignment vertical="center"/>
    </xf>
    <xf numFmtId="176" fontId="43" fillId="0" borderId="0" xfId="18" applyNumberFormat="1" applyFont="1" applyAlignment="1">
      <alignment vertical="center"/>
    </xf>
    <xf numFmtId="0" fontId="0" fillId="0" borderId="51" xfId="0" applyFont="1" applyBorder="1" applyAlignment="1">
      <alignment horizontal="left" vertical="center"/>
    </xf>
    <xf numFmtId="166" fontId="0" fillId="0" borderId="52" xfId="0" applyNumberFormat="1" applyBorder="1" applyAlignment="1">
      <alignment vertical="center"/>
    </xf>
    <xf numFmtId="0" fontId="0" fillId="0" borderId="31" xfId="0" applyFont="1" applyBorder="1" applyAlignment="1">
      <alignment horizontal="left" vertical="center"/>
    </xf>
    <xf numFmtId="166" fontId="0" fillId="0" borderId="29" xfId="0" applyNumberFormat="1" applyBorder="1" applyAlignment="1">
      <alignment vertical="center"/>
    </xf>
    <xf numFmtId="166" fontId="0" fillId="0" borderId="49" xfId="0" applyNumberFormat="1" applyFill="1" applyBorder="1" applyAlignment="1">
      <alignment horizontal="center" vertical="center"/>
    </xf>
    <xf numFmtId="0" fontId="0" fillId="0" borderId="53" xfId="0" applyFont="1" applyBorder="1" applyAlignment="1">
      <alignment horizontal="left" vertical="center"/>
    </xf>
    <xf numFmtId="166" fontId="0" fillId="0" borderId="54" xfId="0" applyNumberFormat="1" applyBorder="1" applyAlignment="1">
      <alignment vertical="center"/>
    </xf>
    <xf numFmtId="0" fontId="72" fillId="0" borderId="53" xfId="0" applyFont="1" applyBorder="1" applyAlignment="1">
      <alignment horizontal="left" vertical="center"/>
    </xf>
    <xf numFmtId="166" fontId="0" fillId="0" borderId="54" xfId="0" applyNumberFormat="1" applyFill="1" applyBorder="1" applyAlignment="1">
      <alignment vertical="center"/>
    </xf>
    <xf numFmtId="0" fontId="74"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4"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166"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6" fontId="14" fillId="3" borderId="0" xfId="18" applyNumberFormat="1" applyFont="1" applyFill="1" applyAlignment="1">
      <alignment horizontal="left" vertical="center"/>
    </xf>
    <xf numFmtId="176" fontId="0" fillId="3" borderId="0" xfId="18" applyNumberFormat="1" applyFont="1" applyFill="1" applyAlignment="1">
      <alignment horizontal="left" vertical="center"/>
    </xf>
    <xf numFmtId="0" fontId="0" fillId="3" borderId="0" xfId="0" applyFill="1" applyAlignment="1">
      <alignment horizontal="left" vertical="center"/>
    </xf>
    <xf numFmtId="165" fontId="46" fillId="3" borderId="0" xfId="10" applyNumberFormat="1" applyFont="1" applyFill="1" applyAlignment="1">
      <alignment vertical="center"/>
    </xf>
    <xf numFmtId="167" fontId="0" fillId="3" borderId="0" xfId="0" applyNumberFormat="1" applyFill="1" applyAlignment="1">
      <alignment vertical="center"/>
    </xf>
    <xf numFmtId="167"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7" fontId="23" fillId="22" borderId="0" xfId="0" applyNumberFormat="1" applyFont="1" applyFill="1" applyAlignment="1">
      <alignment vertical="center"/>
    </xf>
    <xf numFmtId="0" fontId="14" fillId="22" borderId="0" xfId="0" applyFont="1" applyFill="1" applyAlignment="1">
      <alignment vertical="center"/>
    </xf>
    <xf numFmtId="177" fontId="0" fillId="0" borderId="0" xfId="0" applyNumberFormat="1"/>
    <xf numFmtId="0" fontId="14" fillId="0" borderId="6" xfId="0" applyFont="1" applyFill="1" applyBorder="1" applyAlignment="1">
      <alignment vertical="center"/>
    </xf>
    <xf numFmtId="166" fontId="14" fillId="0" borderId="3" xfId="0" applyNumberFormat="1" applyFont="1" applyFill="1" applyBorder="1" applyAlignment="1">
      <alignment vertical="center"/>
    </xf>
    <xf numFmtId="0" fontId="0" fillId="0" borderId="14" xfId="0" applyBorder="1" applyAlignment="1">
      <alignment vertical="center"/>
    </xf>
    <xf numFmtId="166" fontId="0" fillId="0" borderId="9" xfId="0" applyNumberFormat="1" applyBorder="1" applyAlignment="1">
      <alignment vertical="center"/>
    </xf>
    <xf numFmtId="0" fontId="0" fillId="0" borderId="17" xfId="0" applyBorder="1" applyAlignment="1">
      <alignment vertical="center"/>
    </xf>
    <xf numFmtId="166" fontId="0" fillId="0" borderId="10" xfId="0" applyNumberFormat="1" applyBorder="1" applyAlignment="1">
      <alignment vertical="center"/>
    </xf>
    <xf numFmtId="0" fontId="0" fillId="0" borderId="22" xfId="0" applyBorder="1" applyAlignment="1">
      <alignment vertical="center"/>
    </xf>
    <xf numFmtId="166" fontId="0" fillId="0" borderId="20" xfId="0" applyNumberFormat="1" applyBorder="1" applyAlignment="1">
      <alignment vertical="center"/>
    </xf>
    <xf numFmtId="0" fontId="0" fillId="0" borderId="38" xfId="0" applyBorder="1" applyAlignment="1">
      <alignment vertical="center"/>
    </xf>
    <xf numFmtId="166" fontId="0" fillId="0" borderId="57" xfId="0" applyNumberFormat="1" applyBorder="1" applyAlignment="1">
      <alignment vertical="center"/>
    </xf>
    <xf numFmtId="0" fontId="0" fillId="0" borderId="55" xfId="0" applyBorder="1" applyAlignment="1">
      <alignment vertical="center"/>
    </xf>
    <xf numFmtId="166"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167"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75" fillId="0" borderId="0" xfId="19" applyFont="1" applyAlignment="1">
      <alignment wrapText="1"/>
    </xf>
    <xf numFmtId="0" fontId="76" fillId="8" borderId="0" xfId="19" applyFont="1" applyFill="1" applyBorder="1" applyAlignment="1"/>
    <xf numFmtId="0" fontId="77" fillId="0" borderId="0" xfId="19" applyFont="1" applyAlignment="1">
      <alignment wrapText="1"/>
    </xf>
    <xf numFmtId="0" fontId="78" fillId="19" borderId="26" xfId="0" applyFont="1" applyFill="1" applyBorder="1" applyAlignment="1" applyProtection="1">
      <alignment horizontal="center" vertical="center" wrapText="1"/>
      <protection locked="0"/>
    </xf>
    <xf numFmtId="0" fontId="76" fillId="20" borderId="44" xfId="0" applyFont="1" applyFill="1" applyBorder="1" applyAlignment="1">
      <alignment horizontal="center" vertical="center" wrapText="1"/>
    </xf>
    <xf numFmtId="0" fontId="76" fillId="20" borderId="28" xfId="0" applyFont="1" applyFill="1" applyBorder="1" applyAlignment="1">
      <alignment horizontal="center" vertical="center" wrapText="1"/>
    </xf>
    <xf numFmtId="0" fontId="76" fillId="21" borderId="27" xfId="0" applyFont="1" applyFill="1" applyBorder="1" applyAlignment="1" applyProtection="1">
      <alignment horizontal="center" vertical="center" wrapText="1"/>
      <protection locked="0"/>
    </xf>
    <xf numFmtId="0" fontId="78" fillId="21" borderId="27" xfId="0" applyFont="1" applyFill="1" applyBorder="1" applyAlignment="1" applyProtection="1">
      <alignment horizontal="center" vertical="center" wrapText="1"/>
      <protection locked="0"/>
    </xf>
    <xf numFmtId="0" fontId="76" fillId="21" borderId="26" xfId="0" applyFont="1" applyFill="1" applyBorder="1" applyAlignment="1" applyProtection="1">
      <alignment horizontal="center" vertical="center" wrapText="1"/>
      <protection locked="0"/>
    </xf>
    <xf numFmtId="0" fontId="76" fillId="20" borderId="27" xfId="0" applyFont="1" applyFill="1" applyBorder="1" applyAlignment="1">
      <alignment horizontal="center" vertical="center" wrapText="1"/>
    </xf>
    <xf numFmtId="0" fontId="79" fillId="0" borderId="26" xfId="0" applyFont="1" applyFill="1" applyBorder="1" applyAlignment="1">
      <alignment horizontal="center" vertical="center" wrapText="1"/>
    </xf>
    <xf numFmtId="9" fontId="79" fillId="0" borderId="26" xfId="0" applyNumberFormat="1" applyFont="1" applyFill="1" applyBorder="1" applyAlignment="1">
      <alignment horizontal="center" vertical="center" wrapText="1"/>
    </xf>
    <xf numFmtId="167" fontId="79" fillId="0" borderId="26" xfId="18" applyFont="1" applyFill="1" applyBorder="1" applyAlignment="1">
      <alignment horizontal="center" vertical="center" wrapText="1"/>
    </xf>
    <xf numFmtId="167" fontId="75" fillId="0" borderId="26" xfId="19" applyNumberFormat="1" applyFont="1" applyFill="1" applyBorder="1" applyAlignment="1">
      <alignment horizontal="center" vertical="center" wrapText="1"/>
    </xf>
    <xf numFmtId="167" fontId="75" fillId="0" borderId="26" xfId="18" applyNumberFormat="1" applyFont="1" applyFill="1" applyBorder="1" applyAlignment="1">
      <alignment horizontal="center" vertical="center" wrapText="1"/>
    </xf>
    <xf numFmtId="0" fontId="80" fillId="0" borderId="26" xfId="19" applyFont="1" applyFill="1" applyBorder="1" applyAlignment="1">
      <alignment horizontal="center" vertical="center" wrapText="1"/>
    </xf>
    <xf numFmtId="0" fontId="76" fillId="10" borderId="37" xfId="19" applyFont="1" applyFill="1" applyBorder="1" applyAlignment="1">
      <alignment vertical="top"/>
    </xf>
    <xf numFmtId="0" fontId="76" fillId="10" borderId="16" xfId="19" applyFont="1" applyFill="1" applyBorder="1" applyAlignment="1">
      <alignment vertical="top"/>
    </xf>
    <xf numFmtId="0" fontId="76" fillId="10" borderId="36" xfId="19" applyFont="1" applyFill="1" applyBorder="1" applyAlignment="1">
      <alignment vertical="top"/>
    </xf>
    <xf numFmtId="0" fontId="75" fillId="10" borderId="26" xfId="19" applyFont="1" applyFill="1" applyBorder="1" applyAlignment="1">
      <alignment vertical="top" wrapText="1"/>
    </xf>
    <xf numFmtId="167" fontId="75" fillId="10" borderId="26" xfId="18" applyFont="1" applyFill="1" applyBorder="1" applyAlignment="1">
      <alignment vertical="top" wrapText="1"/>
    </xf>
    <xf numFmtId="0" fontId="76" fillId="10" borderId="26" xfId="19" applyFont="1" applyFill="1" applyBorder="1" applyAlignment="1">
      <alignment vertical="top" wrapText="1"/>
    </xf>
    <xf numFmtId="0" fontId="79" fillId="0" borderId="26" xfId="0" applyFont="1" applyFill="1" applyBorder="1" applyAlignment="1">
      <alignment horizontal="left" vertical="center" wrapText="1"/>
    </xf>
    <xf numFmtId="0" fontId="79" fillId="2" borderId="26" xfId="0" applyFont="1" applyFill="1" applyBorder="1" applyAlignment="1">
      <alignment horizontal="center" vertical="center" wrapText="1"/>
    </xf>
    <xf numFmtId="0" fontId="79" fillId="2" borderId="26" xfId="0" applyFont="1" applyFill="1" applyBorder="1" applyAlignment="1">
      <alignment horizontal="left" vertical="top" wrapText="1"/>
    </xf>
    <xf numFmtId="9" fontId="75" fillId="0" borderId="26" xfId="19" applyNumberFormat="1" applyFont="1" applyFill="1" applyBorder="1" applyAlignment="1">
      <alignment horizontal="center" vertical="center" wrapText="1"/>
    </xf>
    <xf numFmtId="1" fontId="79" fillId="0" borderId="26" xfId="0" applyNumberFormat="1" applyFont="1" applyFill="1" applyBorder="1" applyAlignment="1">
      <alignment horizontal="center" vertical="center" wrapText="1"/>
    </xf>
    <xf numFmtId="0" fontId="0" fillId="0" borderId="26" xfId="0" applyBorder="1" applyAlignment="1">
      <alignment horizontal="center"/>
    </xf>
    <xf numFmtId="0" fontId="14" fillId="0" borderId="0" xfId="0" applyFont="1"/>
    <xf numFmtId="0" fontId="14" fillId="0" borderId="26" xfId="0" applyFont="1" applyBorder="1" applyAlignment="1">
      <alignment horizontal="center"/>
    </xf>
    <xf numFmtId="0" fontId="79" fillId="0" borderId="0" xfId="0" applyFont="1"/>
    <xf numFmtId="0" fontId="76" fillId="8" borderId="0" xfId="19" applyFont="1" applyFill="1" applyBorder="1" applyAlignment="1">
      <alignment vertical="top"/>
    </xf>
    <xf numFmtId="167" fontId="79" fillId="0" borderId="0" xfId="18" applyFont="1"/>
    <xf numFmtId="0" fontId="76" fillId="9" borderId="13" xfId="19" applyFont="1" applyFill="1" applyBorder="1" applyAlignment="1" applyProtection="1">
      <alignment vertical="top"/>
      <protection locked="0"/>
    </xf>
    <xf numFmtId="0" fontId="79" fillId="0" borderId="26" xfId="0" applyFont="1" applyBorder="1" applyAlignment="1">
      <alignment horizontal="center" vertical="center" wrapText="1"/>
    </xf>
    <xf numFmtId="0" fontId="79" fillId="0" borderId="26" xfId="0" applyFont="1" applyBorder="1" applyAlignment="1">
      <alignment horizontal="left" vertical="top" wrapText="1"/>
    </xf>
    <xf numFmtId="9" fontId="79" fillId="0" borderId="26" xfId="0" applyNumberFormat="1" applyFont="1" applyBorder="1" applyAlignment="1">
      <alignment horizontal="center" vertical="center" wrapText="1"/>
    </xf>
    <xf numFmtId="167" fontId="79" fillId="0" borderId="26" xfId="18" applyFont="1" applyBorder="1" applyAlignment="1">
      <alignment horizontal="center" vertical="center" wrapText="1"/>
    </xf>
    <xf numFmtId="0" fontId="79" fillId="0" borderId="26" xfId="0" applyFont="1" applyBorder="1" applyAlignment="1">
      <alignment horizontal="left" vertical="center" wrapText="1"/>
    </xf>
    <xf numFmtId="0" fontId="76" fillId="10" borderId="37" xfId="19" applyFont="1" applyFill="1" applyBorder="1" applyAlignment="1">
      <alignment vertical="center"/>
    </xf>
    <xf numFmtId="0" fontId="76" fillId="10" borderId="16" xfId="19" applyFont="1" applyFill="1" applyBorder="1" applyAlignment="1">
      <alignment vertical="center"/>
    </xf>
    <xf numFmtId="0" fontId="76" fillId="10" borderId="36" xfId="19" applyFont="1" applyFill="1" applyBorder="1" applyAlignment="1">
      <alignment vertical="center"/>
    </xf>
    <xf numFmtId="0" fontId="75" fillId="10" borderId="26" xfId="19" applyFont="1" applyFill="1" applyBorder="1" applyAlignment="1">
      <alignment horizontal="right" wrapText="1"/>
    </xf>
    <xf numFmtId="167" fontId="75" fillId="10" borderId="26" xfId="18" applyFont="1" applyFill="1" applyBorder="1" applyAlignment="1">
      <alignment horizontal="right" wrapText="1"/>
    </xf>
    <xf numFmtId="165" fontId="22" fillId="2" borderId="20" xfId="0" applyNumberFormat="1" applyFont="1" applyFill="1" applyBorder="1" applyAlignment="1">
      <alignment vertical="center"/>
    </xf>
    <xf numFmtId="0" fontId="22" fillId="2" borderId="20" xfId="0" applyFont="1" applyFill="1" applyBorder="1" applyAlignment="1">
      <alignment horizontal="center" vertical="center"/>
    </xf>
    <xf numFmtId="165" fontId="22" fillId="2" borderId="26" xfId="0" applyNumberFormat="1" applyFont="1" applyFill="1" applyBorder="1" applyAlignment="1">
      <alignment vertical="center"/>
    </xf>
    <xf numFmtId="165" fontId="0" fillId="0" borderId="26" xfId="0" applyNumberFormat="1" applyBorder="1" applyAlignment="1">
      <alignment vertical="center"/>
    </xf>
    <xf numFmtId="0" fontId="22" fillId="2" borderId="26" xfId="0" applyFont="1" applyFill="1" applyBorder="1" applyAlignment="1">
      <alignment horizontal="center" vertical="center"/>
    </xf>
    <xf numFmtId="0" fontId="79" fillId="0" borderId="30" xfId="0" applyFont="1" applyFill="1" applyBorder="1" applyAlignment="1">
      <alignment horizontal="center" vertical="center" wrapText="1"/>
    </xf>
    <xf numFmtId="9" fontId="79" fillId="0" borderId="30" xfId="0" applyNumberFormat="1" applyFont="1" applyFill="1" applyBorder="1" applyAlignment="1">
      <alignment horizontal="center" vertical="center" wrapText="1"/>
    </xf>
    <xf numFmtId="167" fontId="79" fillId="0" borderId="30" xfId="18" applyFont="1" applyFill="1" applyBorder="1" applyAlignment="1">
      <alignment horizontal="center" vertical="center" wrapText="1"/>
    </xf>
    <xf numFmtId="9" fontId="75" fillId="0" borderId="30" xfId="19" applyNumberFormat="1" applyFont="1" applyFill="1" applyBorder="1" applyAlignment="1">
      <alignment horizontal="center" vertical="center" wrapText="1"/>
    </xf>
    <xf numFmtId="167" fontId="75" fillId="0" borderId="30" xfId="18" applyNumberFormat="1" applyFont="1" applyFill="1" applyBorder="1" applyAlignment="1">
      <alignment horizontal="center" vertical="center" wrapText="1"/>
    </xf>
    <xf numFmtId="0" fontId="79" fillId="2" borderId="30" xfId="0" applyFont="1" applyFill="1" applyBorder="1" applyAlignment="1">
      <alignment horizontal="center" vertical="center" wrapText="1"/>
    </xf>
    <xf numFmtId="0" fontId="79" fillId="2" borderId="30" xfId="0" applyFont="1" applyFill="1" applyBorder="1" applyAlignment="1">
      <alignment horizontal="left" vertical="center" wrapText="1"/>
    </xf>
    <xf numFmtId="165" fontId="22" fillId="2" borderId="33" xfId="0" applyNumberFormat="1" applyFont="1" applyFill="1" applyBorder="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1" fillId="0" borderId="48" xfId="0" applyFont="1" applyBorder="1" applyAlignment="1">
      <alignment horizontal="center" vertical="center"/>
    </xf>
    <xf numFmtId="0" fontId="61" fillId="0" borderId="0" xfId="0" applyFont="1" applyFill="1" applyBorder="1" applyAlignment="1">
      <alignment horizontal="center" vertical="center"/>
    </xf>
    <xf numFmtId="0" fontId="61"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167" fontId="71"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4" fillId="19" borderId="30" xfId="0" applyFont="1" applyFill="1" applyBorder="1" applyAlignment="1" applyProtection="1">
      <alignment horizontal="center" vertical="center" wrapText="1"/>
      <protection locked="0"/>
    </xf>
    <xf numFmtId="0" fontId="74" fillId="19" borderId="28" xfId="0" applyFont="1" applyFill="1" applyBorder="1" applyAlignment="1" applyProtection="1">
      <alignment horizontal="center" vertical="center" wrapText="1"/>
      <protection locked="0"/>
    </xf>
    <xf numFmtId="0" fontId="74" fillId="19" borderId="27" xfId="0" applyFont="1" applyFill="1" applyBorder="1" applyAlignment="1" applyProtection="1">
      <alignment horizontal="center" vertical="center" wrapText="1"/>
      <protection locked="0"/>
    </xf>
    <xf numFmtId="0" fontId="73" fillId="18" borderId="30" xfId="0" applyFont="1" applyFill="1" applyBorder="1" applyAlignment="1">
      <alignment horizontal="center" vertical="center" wrapText="1"/>
    </xf>
    <xf numFmtId="0" fontId="73" fillId="18" borderId="28" xfId="0" applyFont="1" applyFill="1" applyBorder="1" applyAlignment="1">
      <alignment horizontal="center" vertical="center" wrapText="1"/>
    </xf>
    <xf numFmtId="0" fontId="73" fillId="18" borderId="27" xfId="0" applyFont="1" applyFill="1" applyBorder="1" applyAlignment="1">
      <alignment horizontal="center" vertical="center" wrapText="1"/>
    </xf>
    <xf numFmtId="0" fontId="64" fillId="19" borderId="30" xfId="0" applyFont="1" applyFill="1" applyBorder="1" applyAlignment="1" applyProtection="1">
      <alignment horizontal="center" vertical="center" wrapText="1"/>
      <protection locked="0"/>
    </xf>
    <xf numFmtId="0" fontId="64" fillId="19" borderId="28" xfId="0" applyFont="1" applyFill="1" applyBorder="1" applyAlignment="1" applyProtection="1">
      <alignment horizontal="center" vertical="center" wrapText="1"/>
      <protection locked="0"/>
    </xf>
    <xf numFmtId="0" fontId="64" fillId="19" borderId="27" xfId="0" applyFont="1" applyFill="1" applyBorder="1" applyAlignment="1" applyProtection="1">
      <alignment horizontal="center" vertical="center" wrapText="1"/>
      <protection locked="0"/>
    </xf>
    <xf numFmtId="0" fontId="73" fillId="18" borderId="37" xfId="0" applyFont="1" applyFill="1" applyBorder="1" applyAlignment="1">
      <alignment horizontal="center" vertical="center" wrapText="1"/>
    </xf>
    <xf numFmtId="0" fontId="73" fillId="18" borderId="36" xfId="0" applyFont="1" applyFill="1" applyBorder="1" applyAlignment="1">
      <alignment horizontal="center" vertical="center" wrapText="1"/>
    </xf>
    <xf numFmtId="0" fontId="73" fillId="19" borderId="29" xfId="0" applyFont="1" applyFill="1" applyBorder="1" applyAlignment="1" applyProtection="1">
      <alignment horizontal="center" vertical="center" wrapText="1"/>
      <protection locked="0"/>
    </xf>
    <xf numFmtId="0" fontId="73" fillId="19" borderId="31" xfId="0" applyFont="1" applyFill="1" applyBorder="1" applyAlignment="1" applyProtection="1">
      <alignment horizontal="center" vertical="center" wrapText="1"/>
      <protection locked="0"/>
    </xf>
    <xf numFmtId="0" fontId="73" fillId="19" borderId="42" xfId="0" applyFont="1" applyFill="1" applyBorder="1" applyAlignment="1" applyProtection="1">
      <alignment horizontal="center" vertical="center" wrapText="1"/>
      <protection locked="0"/>
    </xf>
    <xf numFmtId="0" fontId="73" fillId="19" borderId="43" xfId="0" applyFont="1" applyFill="1" applyBorder="1" applyAlignment="1" applyProtection="1">
      <alignment horizontal="center" vertical="center" wrapText="1"/>
      <protection locked="0"/>
    </xf>
    <xf numFmtId="0" fontId="73"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0" borderId="30" xfId="19" applyFont="1" applyFill="1" applyBorder="1" applyAlignment="1">
      <alignment horizontal="center" vertical="center" wrapText="1"/>
    </xf>
    <xf numFmtId="0" fontId="68" fillId="0" borderId="28" xfId="19" applyFont="1" applyFill="1" applyBorder="1" applyAlignment="1">
      <alignment horizontal="center" vertical="center" wrapText="1"/>
    </xf>
    <xf numFmtId="0" fontId="68" fillId="0" borderId="27" xfId="19" applyFont="1" applyFill="1" applyBorder="1" applyAlignment="1">
      <alignment horizontal="center" vertical="center" wrapText="1"/>
    </xf>
    <xf numFmtId="0" fontId="69" fillId="0" borderId="26" xfId="0" applyFont="1" applyBorder="1" applyAlignment="1">
      <alignment horizontal="center" vertical="center" wrapText="1"/>
    </xf>
    <xf numFmtId="0" fontId="69" fillId="0" borderId="30" xfId="0" applyFont="1" applyBorder="1" applyAlignment="1">
      <alignment horizontal="center" vertical="center" wrapText="1"/>
    </xf>
    <xf numFmtId="0" fontId="69" fillId="0" borderId="28" xfId="0" applyFont="1" applyBorder="1" applyAlignment="1">
      <alignment horizontal="center" vertical="center" wrapText="1"/>
    </xf>
    <xf numFmtId="0" fontId="69"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79" fillId="2" borderId="30" xfId="0" applyFont="1" applyFill="1" applyBorder="1" applyAlignment="1">
      <alignment horizontal="center" vertical="center" wrapText="1"/>
    </xf>
    <xf numFmtId="0" fontId="79" fillId="2" borderId="27" xfId="0" applyFont="1" applyFill="1" applyBorder="1" applyAlignment="1">
      <alignment horizontal="center" vertical="center" wrapText="1"/>
    </xf>
    <xf numFmtId="0" fontId="79" fillId="2" borderId="30" xfId="0" applyFont="1" applyFill="1" applyBorder="1" applyAlignment="1">
      <alignment horizontal="left" vertical="center" wrapText="1"/>
    </xf>
    <xf numFmtId="0" fontId="79" fillId="2" borderId="27" xfId="0" applyFont="1" applyFill="1" applyBorder="1" applyAlignment="1">
      <alignment horizontal="left" vertical="center" wrapText="1"/>
    </xf>
    <xf numFmtId="0" fontId="78" fillId="18" borderId="30" xfId="0" applyFont="1" applyFill="1" applyBorder="1" applyAlignment="1">
      <alignment horizontal="center" vertical="center" wrapText="1"/>
    </xf>
    <xf numFmtId="0" fontId="78" fillId="18" borderId="28" xfId="0" applyFont="1" applyFill="1" applyBorder="1" applyAlignment="1">
      <alignment horizontal="center" vertical="center" wrapText="1"/>
    </xf>
    <xf numFmtId="0" fontId="78" fillId="18" borderId="27" xfId="0" applyFont="1" applyFill="1" applyBorder="1" applyAlignment="1">
      <alignment horizontal="center" vertical="center" wrapText="1"/>
    </xf>
    <xf numFmtId="0" fontId="78" fillId="19" borderId="30" xfId="0" applyFont="1" applyFill="1" applyBorder="1" applyAlignment="1" applyProtection="1">
      <alignment horizontal="center" vertical="center" wrapText="1"/>
      <protection locked="0"/>
    </xf>
    <xf numFmtId="0" fontId="78" fillId="19" borderId="28" xfId="0" applyFont="1" applyFill="1" applyBorder="1" applyAlignment="1" applyProtection="1">
      <alignment horizontal="center" vertical="center" wrapText="1"/>
      <protection locked="0"/>
    </xf>
    <xf numFmtId="0" fontId="78" fillId="19" borderId="27" xfId="0" applyFont="1" applyFill="1" applyBorder="1" applyAlignment="1" applyProtection="1">
      <alignment horizontal="center" vertical="center" wrapText="1"/>
      <protection locked="0"/>
    </xf>
    <xf numFmtId="0" fontId="78" fillId="19" borderId="29" xfId="0" applyFont="1" applyFill="1" applyBorder="1" applyAlignment="1" applyProtection="1">
      <alignment horizontal="center" vertical="center" wrapText="1"/>
      <protection locked="0"/>
    </xf>
    <xf numFmtId="0" fontId="78" fillId="19" borderId="31" xfId="0" applyFont="1" applyFill="1" applyBorder="1" applyAlignment="1" applyProtection="1">
      <alignment horizontal="center" vertical="center" wrapText="1"/>
      <protection locked="0"/>
    </xf>
    <xf numFmtId="0" fontId="78" fillId="19" borderId="42" xfId="0" applyFont="1" applyFill="1" applyBorder="1" applyAlignment="1" applyProtection="1">
      <alignment horizontal="center" vertical="center" wrapText="1"/>
      <protection locked="0"/>
    </xf>
    <xf numFmtId="0" fontId="78" fillId="19" borderId="43" xfId="0" applyFont="1" applyFill="1" applyBorder="1" applyAlignment="1" applyProtection="1">
      <alignment horizontal="center" vertical="center" wrapText="1"/>
      <protection locked="0"/>
    </xf>
    <xf numFmtId="0" fontId="76" fillId="0" borderId="30" xfId="19" applyFont="1" applyBorder="1" applyAlignment="1">
      <alignment horizontal="center" vertical="center" wrapText="1"/>
    </xf>
    <xf numFmtId="0" fontId="76" fillId="0" borderId="28" xfId="19" applyFont="1" applyBorder="1" applyAlignment="1">
      <alignment horizontal="center" vertical="center" wrapText="1"/>
    </xf>
    <xf numFmtId="0" fontId="76" fillId="0" borderId="27" xfId="19" applyFont="1" applyBorder="1" applyAlignment="1">
      <alignment horizontal="center" vertical="center" wrapText="1"/>
    </xf>
    <xf numFmtId="0" fontId="76" fillId="0" borderId="26" xfId="19" applyFont="1" applyBorder="1" applyAlignment="1">
      <alignment horizontal="center" vertical="center" wrapText="1"/>
    </xf>
    <xf numFmtId="0" fontId="77" fillId="0" borderId="0" xfId="19" applyFont="1" applyAlignment="1">
      <alignment horizontal="left" vertical="center" wrapText="1"/>
    </xf>
    <xf numFmtId="0" fontId="76" fillId="8" borderId="13" xfId="19" applyFont="1" applyFill="1" applyBorder="1" applyAlignment="1">
      <alignment horizontal="left" vertical="top" wrapText="1"/>
    </xf>
    <xf numFmtId="0" fontId="78" fillId="18" borderId="37" xfId="0" applyFont="1" applyFill="1" applyBorder="1" applyAlignment="1">
      <alignment horizontal="center" vertical="center" wrapText="1"/>
    </xf>
    <xf numFmtId="0" fontId="78" fillId="18" borderId="36" xfId="0" applyFont="1" applyFill="1" applyBorder="1" applyAlignment="1">
      <alignment horizontal="center" vertical="center" wrapText="1"/>
    </xf>
    <xf numFmtId="0" fontId="78" fillId="18" borderId="16" xfId="0" applyFont="1" applyFill="1" applyBorder="1" applyAlignment="1">
      <alignment horizontal="center" vertical="center" wrapText="1"/>
    </xf>
    <xf numFmtId="0" fontId="76" fillId="0" borderId="30" xfId="19" applyFont="1" applyBorder="1" applyAlignment="1">
      <alignment horizontal="left" vertical="center" wrapText="1"/>
    </xf>
    <xf numFmtId="0" fontId="76" fillId="0" borderId="28" xfId="19" applyFont="1" applyBorder="1" applyAlignment="1">
      <alignment horizontal="left" vertical="center" wrapText="1"/>
    </xf>
    <xf numFmtId="0" fontId="76" fillId="0" borderId="27" xfId="19" applyFont="1" applyBorder="1" applyAlignment="1">
      <alignment horizontal="left" vertical="center" wrapText="1"/>
    </xf>
    <xf numFmtId="0" fontId="79" fillId="0" borderId="30" xfId="0" applyFont="1" applyBorder="1" applyAlignment="1">
      <alignment horizontal="center" vertical="center" wrapText="1"/>
    </xf>
    <xf numFmtId="0" fontId="79" fillId="0" borderId="28" xfId="0" applyFont="1" applyBorder="1" applyAlignment="1">
      <alignment horizontal="center" vertical="center" wrapText="1"/>
    </xf>
    <xf numFmtId="0" fontId="79" fillId="0" borderId="27" xfId="0"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5"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6" fillId="0" borderId="26" xfId="19" applyFont="1" applyBorder="1" applyAlignment="1">
      <alignment horizontal="center" vertical="center" wrapText="1"/>
    </xf>
    <xf numFmtId="0" fontId="63" fillId="0" borderId="26" xfId="19" applyFont="1" applyBorder="1" applyAlignment="1">
      <alignment horizontal="center" vertical="center" wrapText="1"/>
    </xf>
    <xf numFmtId="0" fontId="67" fillId="0" borderId="26" xfId="0" applyFont="1" applyFill="1" applyBorder="1" applyAlignment="1">
      <alignment horizontal="center" vertical="center" wrapText="1"/>
    </xf>
    <xf numFmtId="0" fontId="60"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0" fillId="0" borderId="0" xfId="16" applyFont="1" applyFill="1" applyBorder="1" applyAlignment="1">
      <alignment horizontal="center" vertical="top" wrapText="1"/>
    </xf>
    <xf numFmtId="0" fontId="81" fillId="0" borderId="26" xfId="0" applyFont="1" applyBorder="1" applyAlignment="1">
      <alignment horizontal="center" wrapText="1"/>
    </xf>
    <xf numFmtId="0" fontId="79" fillId="0" borderId="0" xfId="0" applyFont="1" applyAlignment="1">
      <alignment horizont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54">
    <dxf>
      <font>
        <b/>
        <i val="0"/>
        <strike/>
        <color theme="0"/>
      </font>
      <fill>
        <patternFill>
          <bgColor rgb="FFFF0000"/>
        </patternFill>
      </fill>
    </dxf>
    <dxf>
      <font>
        <b/>
        <i val="0"/>
        <strike/>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66"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166"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166"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6" formatCode="_ * #,##0_ ;_ * \-#,##0_ ;_ * &quot;-&quot;??_ ;_ @_ "/>
      <alignment horizontal="general" vertical="center" textRotation="0" wrapText="0" indent="0" justifyLastLine="0" shrinkToFit="0" readingOrder="0"/>
    </dxf>
    <dxf>
      <font>
        <sz val="14"/>
      </font>
      <numFmt numFmtId="176"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67"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16</c:v>
                </c:pt>
              </c:numCache>
            </c:numRef>
          </c:val>
        </c:ser>
        <c:dLbls>
          <c:showLegendKey val="0"/>
          <c:showVal val="0"/>
          <c:showCatName val="0"/>
          <c:showSerName val="0"/>
          <c:showPercent val="0"/>
          <c:showBubbleSize val="0"/>
        </c:dLbls>
        <c:gapWidth val="150"/>
        <c:shape val="box"/>
        <c:axId val="102305152"/>
        <c:axId val="102306944"/>
        <c:axId val="0"/>
      </c:bar3DChart>
      <c:catAx>
        <c:axId val="102305152"/>
        <c:scaling>
          <c:orientation val="minMax"/>
        </c:scaling>
        <c:delete val="0"/>
        <c:axPos val="b"/>
        <c:majorTickMark val="none"/>
        <c:minorTickMark val="none"/>
        <c:tickLblPos val="nextTo"/>
        <c:txPr>
          <a:bodyPr/>
          <a:lstStyle/>
          <a:p>
            <a:pPr>
              <a:defRPr lang="es-HN"/>
            </a:pPr>
            <a:endParaRPr lang="es-HN"/>
          </a:p>
        </c:txPr>
        <c:crossAx val="102306944"/>
        <c:crosses val="autoZero"/>
        <c:auto val="1"/>
        <c:lblAlgn val="ctr"/>
        <c:lblOffset val="100"/>
        <c:noMultiLvlLbl val="0"/>
      </c:catAx>
      <c:valAx>
        <c:axId val="10230694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230515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102325248"/>
        <c:axId val="102331136"/>
        <c:axId val="0"/>
      </c:bar3DChart>
      <c:catAx>
        <c:axId val="102325248"/>
        <c:scaling>
          <c:orientation val="minMax"/>
        </c:scaling>
        <c:delete val="0"/>
        <c:axPos val="b"/>
        <c:majorTickMark val="none"/>
        <c:minorTickMark val="none"/>
        <c:tickLblPos val="nextTo"/>
        <c:txPr>
          <a:bodyPr/>
          <a:lstStyle/>
          <a:p>
            <a:pPr>
              <a:defRPr lang="es-HN"/>
            </a:pPr>
            <a:endParaRPr lang="es-HN"/>
          </a:p>
        </c:txPr>
        <c:crossAx val="102331136"/>
        <c:crosses val="autoZero"/>
        <c:auto val="1"/>
        <c:lblAlgn val="ctr"/>
        <c:lblOffset val="100"/>
        <c:noMultiLvlLbl val="0"/>
      </c:catAx>
      <c:valAx>
        <c:axId val="10233113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232524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1</c:v>
                </c:pt>
                <c:pt idx="7">
                  <c:v>0</c:v>
                </c:pt>
                <c:pt idx="8">
                  <c:v>1</c:v>
                </c:pt>
                <c:pt idx="9">
                  <c:v>0</c:v>
                </c:pt>
                <c:pt idx="10">
                  <c:v>1</c:v>
                </c:pt>
                <c:pt idx="11">
                  <c:v>0</c:v>
                </c:pt>
                <c:pt idx="12">
                  <c:v>1</c:v>
                </c:pt>
                <c:pt idx="13">
                  <c:v>4</c:v>
                </c:pt>
                <c:pt idx="14">
                  <c:v>0</c:v>
                </c:pt>
                <c:pt idx="15">
                  <c:v>0</c:v>
                </c:pt>
                <c:pt idx="16">
                  <c:v>0</c:v>
                </c:pt>
              </c:numCache>
            </c:numRef>
          </c:val>
        </c:ser>
        <c:dLbls>
          <c:showLegendKey val="0"/>
          <c:showVal val="0"/>
          <c:showCatName val="0"/>
          <c:showSerName val="0"/>
          <c:showPercent val="0"/>
          <c:showBubbleSize val="0"/>
        </c:dLbls>
        <c:gapWidth val="150"/>
        <c:shape val="box"/>
        <c:axId val="102349824"/>
        <c:axId val="102372096"/>
        <c:axId val="0"/>
      </c:bar3DChart>
      <c:catAx>
        <c:axId val="102349824"/>
        <c:scaling>
          <c:orientation val="minMax"/>
        </c:scaling>
        <c:delete val="0"/>
        <c:axPos val="b"/>
        <c:majorTickMark val="none"/>
        <c:minorTickMark val="none"/>
        <c:tickLblPos val="nextTo"/>
        <c:txPr>
          <a:bodyPr/>
          <a:lstStyle/>
          <a:p>
            <a:pPr>
              <a:defRPr lang="es-HN"/>
            </a:pPr>
            <a:endParaRPr lang="es-HN"/>
          </a:p>
        </c:txPr>
        <c:crossAx val="102372096"/>
        <c:crosses val="autoZero"/>
        <c:auto val="1"/>
        <c:lblAlgn val="ctr"/>
        <c:lblOffset val="100"/>
        <c:noMultiLvlLbl val="0"/>
      </c:catAx>
      <c:valAx>
        <c:axId val="10237209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234982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1532804</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53" dataDxfId="52">
  <autoFilter ref="B3:C13"/>
  <tableColumns count="2">
    <tableColumn id="1" name="Descripción" dataDxfId="51"/>
    <tableColumn id="2" name="Monto" dataDxfId="50"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9" dataDxfId="48">
  <autoFilter ref="B39:D57"/>
  <tableColumns count="3">
    <tableColumn id="1" name="Descripción" dataDxfId="47"/>
    <tableColumn id="2" name="Cantidad" dataDxfId="46" dataCellStyle="Millares"/>
    <tableColumn id="3" name="Montos" dataDxfId="45">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44" dataDxfId="43">
  <autoFilter ref="B68:D80"/>
  <tableColumns count="3">
    <tableColumn id="1" name="Descripción" dataDxfId="42"/>
    <tableColumn id="2" name="Cantidad" dataDxfId="41" dataCellStyle="Millares"/>
    <tableColumn id="3" name="Montos" dataDxfId="40">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9">
  <autoFilter ref="B85:D103"/>
  <tableColumns count="3">
    <tableColumn id="1" name="Descripción " dataDxfId="38"/>
    <tableColumn id="2" name="Cantidad" dataDxfId="37" dataCellStyle="Millares"/>
    <tableColumn id="3" name="Montos" dataDxfId="36">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5" tableBorderDxfId="34">
  <autoFilter ref="H3:I14"/>
  <tableColumns count="2">
    <tableColumn id="1" name="Dimensión" dataDxfId="33"/>
    <tableColumn id="2" name="Monto" dataDxfId="32"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31" tableBorderDxfId="30">
  <autoFilter ref="H17:I25"/>
  <tableColumns count="2">
    <tableColumn id="1" name="Dimensión" dataDxfId="29"/>
    <tableColumn id="2" name="Monto" dataDxfId="28"/>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7" headerRowBorderDxfId="26" tableBorderDxfId="25">
  <autoFilter ref="E7:F11"/>
  <tableColumns count="2">
    <tableColumn id="1" name="Presupuesto" dataDxfId="24"/>
    <tableColumn id="2" name=" Monto " dataDxfId="23">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56"/>
      <c r="U2" s="556"/>
      <c r="V2" s="556"/>
      <c r="W2" s="556"/>
      <c r="X2" s="556"/>
      <c r="Y2" s="556"/>
      <c r="Z2" s="556"/>
      <c r="AA2" s="556"/>
      <c r="AB2" s="556"/>
      <c r="AC2" s="556" t="s">
        <v>25</v>
      </c>
      <c r="AD2" s="556"/>
      <c r="AE2" s="556"/>
      <c r="AF2" s="556"/>
      <c r="AG2" s="556"/>
      <c r="AH2" s="556"/>
      <c r="AI2" s="556"/>
      <c r="AJ2" s="556"/>
    </row>
    <row r="3" spans="2:36" ht="16.5" customHeight="1" x14ac:dyDescent="0.25">
      <c r="B3" s="33" t="s">
        <v>7</v>
      </c>
      <c r="C3" s="33"/>
      <c r="D3" s="33"/>
      <c r="E3" s="33"/>
      <c r="F3" s="33"/>
      <c r="G3" s="33"/>
      <c r="H3" s="33"/>
      <c r="I3" s="33"/>
      <c r="J3" s="33"/>
      <c r="K3" s="33"/>
      <c r="L3" s="33"/>
      <c r="M3" s="33"/>
      <c r="N3" s="33"/>
      <c r="O3" s="33"/>
      <c r="P3" s="33"/>
      <c r="Q3" s="33"/>
      <c r="R3" s="33"/>
      <c r="S3" s="33"/>
      <c r="T3" s="556"/>
      <c r="U3" s="556"/>
      <c r="V3" s="556"/>
      <c r="W3" s="556"/>
      <c r="X3" s="556"/>
      <c r="Y3" s="556"/>
      <c r="Z3" s="556"/>
      <c r="AA3" s="556"/>
      <c r="AB3" s="556"/>
      <c r="AC3" s="556" t="s">
        <v>7</v>
      </c>
      <c r="AD3" s="556"/>
      <c r="AE3" s="556"/>
      <c r="AF3" s="556"/>
      <c r="AG3" s="556"/>
      <c r="AH3" s="556"/>
      <c r="AI3" s="556"/>
      <c r="AJ3" s="556"/>
    </row>
    <row r="4" spans="2:36" ht="12.75" customHeight="1" x14ac:dyDescent="0.25">
      <c r="B4" s="33" t="s">
        <v>36</v>
      </c>
      <c r="C4" s="33"/>
      <c r="D4" s="33"/>
      <c r="E4" s="33"/>
      <c r="F4" s="33"/>
      <c r="G4" s="33"/>
      <c r="H4" s="33"/>
      <c r="I4" s="33"/>
      <c r="J4" s="33"/>
      <c r="K4" s="33"/>
      <c r="L4" s="33"/>
      <c r="M4" s="33"/>
      <c r="N4" s="33"/>
      <c r="O4" s="33"/>
      <c r="P4" s="33"/>
      <c r="Q4" s="33"/>
      <c r="R4" s="33"/>
      <c r="S4" s="33"/>
      <c r="T4" s="556"/>
      <c r="U4" s="556"/>
      <c r="V4" s="556"/>
      <c r="W4" s="556"/>
      <c r="X4" s="556"/>
      <c r="Y4" s="556"/>
      <c r="Z4" s="556"/>
      <c r="AA4" s="556"/>
      <c r="AB4" s="556"/>
      <c r="AC4" s="556" t="s">
        <v>36</v>
      </c>
      <c r="AD4" s="556"/>
      <c r="AE4" s="556"/>
      <c r="AF4" s="556"/>
      <c r="AG4" s="556"/>
      <c r="AH4" s="556"/>
      <c r="AI4" s="556"/>
      <c r="AJ4" s="556"/>
    </row>
    <row r="5" spans="2:36" ht="15.75" x14ac:dyDescent="0.25">
      <c r="B5" s="2"/>
      <c r="C5" s="2"/>
      <c r="D5" s="2"/>
    </row>
    <row r="6" spans="2:36" ht="16.5" thickBot="1" x14ac:dyDescent="0.3">
      <c r="B6" s="2"/>
      <c r="C6" s="2"/>
      <c r="D6" s="2"/>
    </row>
    <row r="7" spans="2:36" ht="75.75" customHeight="1" x14ac:dyDescent="0.25">
      <c r="B7" s="553" t="s">
        <v>20</v>
      </c>
      <c r="C7" s="553" t="s">
        <v>38</v>
      </c>
      <c r="D7" s="553" t="s">
        <v>39</v>
      </c>
      <c r="E7" s="562" t="s">
        <v>40</v>
      </c>
      <c r="F7" s="553" t="s">
        <v>37</v>
      </c>
      <c r="G7" s="562" t="s">
        <v>9</v>
      </c>
      <c r="H7" s="551" t="s">
        <v>0</v>
      </c>
      <c r="I7" s="551" t="s">
        <v>8</v>
      </c>
      <c r="J7" s="551" t="s">
        <v>16</v>
      </c>
      <c r="K7" s="551"/>
      <c r="L7" s="551" t="s">
        <v>13</v>
      </c>
      <c r="M7" s="551"/>
      <c r="N7" s="551"/>
      <c r="O7" s="551"/>
      <c r="P7" s="551"/>
      <c r="Q7" s="551"/>
      <c r="R7" s="551"/>
      <c r="S7" s="551"/>
      <c r="T7" s="553" t="s">
        <v>14</v>
      </c>
      <c r="U7" s="551" t="s">
        <v>18</v>
      </c>
      <c r="V7" s="551" t="s">
        <v>26</v>
      </c>
      <c r="W7" s="551"/>
      <c r="X7" s="551" t="s">
        <v>15</v>
      </c>
      <c r="Y7" s="551" t="s">
        <v>17</v>
      </c>
      <c r="Z7" s="551"/>
      <c r="AA7" s="551" t="s">
        <v>22</v>
      </c>
      <c r="AB7" s="551" t="s">
        <v>32</v>
      </c>
      <c r="AC7" s="557" t="s">
        <v>31</v>
      </c>
      <c r="AD7" s="557"/>
      <c r="AE7" s="557"/>
      <c r="AF7" s="557"/>
      <c r="AG7" s="551" t="s">
        <v>28</v>
      </c>
      <c r="AH7" s="551" t="s">
        <v>29</v>
      </c>
      <c r="AI7" s="551" t="s">
        <v>1</v>
      </c>
      <c r="AJ7" s="551" t="s">
        <v>2</v>
      </c>
    </row>
    <row r="8" spans="2:36" ht="15.75" customHeight="1" x14ac:dyDescent="0.25">
      <c r="B8" s="554"/>
      <c r="C8" s="554"/>
      <c r="D8" s="554"/>
      <c r="E8" s="563"/>
      <c r="F8" s="554"/>
      <c r="G8" s="563"/>
      <c r="H8" s="552"/>
      <c r="I8" s="552"/>
      <c r="J8" s="552" t="s">
        <v>33</v>
      </c>
      <c r="K8" s="552" t="s">
        <v>19</v>
      </c>
      <c r="L8" s="555" t="s">
        <v>3</v>
      </c>
      <c r="M8" s="555"/>
      <c r="N8" s="555" t="s">
        <v>4</v>
      </c>
      <c r="O8" s="555"/>
      <c r="P8" s="555" t="s">
        <v>5</v>
      </c>
      <c r="Q8" s="555"/>
      <c r="R8" s="555" t="s">
        <v>6</v>
      </c>
      <c r="S8" s="555"/>
      <c r="T8" s="554"/>
      <c r="U8" s="552"/>
      <c r="V8" s="552" t="s">
        <v>23</v>
      </c>
      <c r="W8" s="552" t="s">
        <v>21</v>
      </c>
      <c r="X8" s="552"/>
      <c r="Y8" s="552" t="s">
        <v>23</v>
      </c>
      <c r="Z8" s="552" t="s">
        <v>21</v>
      </c>
      <c r="AA8" s="552"/>
      <c r="AB8" s="552"/>
      <c r="AC8" s="14" t="s">
        <v>3</v>
      </c>
      <c r="AD8" s="14" t="s">
        <v>4</v>
      </c>
      <c r="AE8" s="14" t="s">
        <v>5</v>
      </c>
      <c r="AF8" s="14" t="s">
        <v>6</v>
      </c>
      <c r="AG8" s="552"/>
      <c r="AH8" s="552"/>
      <c r="AI8" s="552"/>
      <c r="AJ8" s="552"/>
    </row>
    <row r="9" spans="2:36" ht="78.75" x14ac:dyDescent="0.25">
      <c r="B9" s="554"/>
      <c r="C9" s="554"/>
      <c r="D9" s="554"/>
      <c r="E9" s="563"/>
      <c r="F9" s="554"/>
      <c r="G9" s="563"/>
      <c r="H9" s="552"/>
      <c r="I9" s="552"/>
      <c r="J9" s="552"/>
      <c r="K9" s="552"/>
      <c r="L9" s="32" t="s">
        <v>11</v>
      </c>
      <c r="M9" s="32" t="s">
        <v>12</v>
      </c>
      <c r="N9" s="32" t="s">
        <v>11</v>
      </c>
      <c r="O9" s="32" t="s">
        <v>12</v>
      </c>
      <c r="P9" s="32" t="s">
        <v>11</v>
      </c>
      <c r="Q9" s="32" t="s">
        <v>12</v>
      </c>
      <c r="R9" s="32" t="s">
        <v>11</v>
      </c>
      <c r="S9" s="32" t="s">
        <v>12</v>
      </c>
      <c r="T9" s="554"/>
      <c r="U9" s="552"/>
      <c r="V9" s="552"/>
      <c r="W9" s="552"/>
      <c r="X9" s="552"/>
      <c r="Y9" s="552"/>
      <c r="Z9" s="552"/>
      <c r="AA9" s="552"/>
      <c r="AB9" s="552"/>
      <c r="AC9" s="14" t="s">
        <v>24</v>
      </c>
      <c r="AD9" s="14" t="s">
        <v>24</v>
      </c>
      <c r="AE9" s="14" t="s">
        <v>24</v>
      </c>
      <c r="AF9" s="14" t="s">
        <v>24</v>
      </c>
      <c r="AG9" s="552"/>
      <c r="AH9" s="552"/>
      <c r="AI9" s="552"/>
      <c r="AJ9" s="552"/>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60" t="s">
        <v>10</v>
      </c>
      <c r="K31" s="561"/>
      <c r="L31" s="558"/>
      <c r="M31" s="559"/>
      <c r="N31" s="558"/>
      <c r="O31" s="559"/>
      <c r="P31" s="558"/>
      <c r="Q31" s="559"/>
      <c r="R31" s="558"/>
      <c r="S31" s="55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65"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x14ac:dyDescent="0.25">
      <c r="A2" s="122" t="s">
        <v>1358</v>
      </c>
      <c r="B2" s="122" t="s">
        <v>1360</v>
      </c>
      <c r="C2" s="122" t="s">
        <v>471</v>
      </c>
      <c r="D2" s="122" t="s">
        <v>1359</v>
      </c>
      <c r="E2" s="122" t="s">
        <v>1361</v>
      </c>
      <c r="F2" s="122" t="s">
        <v>472</v>
      </c>
      <c r="G2" s="160" t="s">
        <v>1362</v>
      </c>
      <c r="H2" s="122" t="s">
        <v>1363</v>
      </c>
      <c r="I2" s="122" t="s">
        <v>1364</v>
      </c>
      <c r="J2" s="122" t="s">
        <v>1459</v>
      </c>
      <c r="K2" s="122" t="s">
        <v>1365</v>
      </c>
      <c r="L2" s="122" t="s">
        <v>1366</v>
      </c>
      <c r="M2" s="122" t="s">
        <v>1367</v>
      </c>
      <c r="N2" s="122" t="s">
        <v>1368</v>
      </c>
      <c r="O2" s="122" t="s">
        <v>1369</v>
      </c>
      <c r="P2" s="122" t="s">
        <v>1489</v>
      </c>
      <c r="Q2" s="122" t="s">
        <v>1531</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7" t="s">
        <v>420</v>
      </c>
      <c r="AI2" s="457" t="s">
        <v>421</v>
      </c>
      <c r="AJ2" s="457" t="s">
        <v>422</v>
      </c>
      <c r="AK2" s="457" t="s">
        <v>423</v>
      </c>
      <c r="AL2" s="457" t="s">
        <v>424</v>
      </c>
      <c r="AM2" s="457" t="s">
        <v>427</v>
      </c>
      <c r="AN2" s="457" t="s">
        <v>425</v>
      </c>
      <c r="AO2" s="457" t="s">
        <v>426</v>
      </c>
      <c r="AP2" s="457" t="s">
        <v>428</v>
      </c>
      <c r="AQ2" s="457" t="s">
        <v>429</v>
      </c>
      <c r="AR2" s="457" t="s">
        <v>430</v>
      </c>
      <c r="AS2" s="457" t="s">
        <v>431</v>
      </c>
      <c r="AT2" s="457" t="s">
        <v>432</v>
      </c>
      <c r="AU2" s="457" t="s">
        <v>433</v>
      </c>
      <c r="AV2" s="457" t="s">
        <v>434</v>
      </c>
      <c r="AW2" s="457" t="s">
        <v>435</v>
      </c>
      <c r="AX2" s="457" t="s">
        <v>436</v>
      </c>
      <c r="AY2" s="457" t="s">
        <v>437</v>
      </c>
      <c r="AZ2" s="457" t="s">
        <v>438</v>
      </c>
      <c r="BA2" s="457" t="s">
        <v>439</v>
      </c>
      <c r="BB2" s="457" t="s">
        <v>440</v>
      </c>
      <c r="BC2" s="457" t="s">
        <v>441</v>
      </c>
      <c r="BD2" s="457" t="s">
        <v>442</v>
      </c>
      <c r="BE2" s="457" t="s">
        <v>443</v>
      </c>
      <c r="BF2" s="457" t="s">
        <v>444</v>
      </c>
      <c r="BG2" s="457" t="s">
        <v>445</v>
      </c>
      <c r="BH2" s="457" t="s">
        <v>446</v>
      </c>
      <c r="BI2" s="457" t="s">
        <v>447</v>
      </c>
      <c r="BJ2" s="457" t="s">
        <v>448</v>
      </c>
      <c r="BK2" s="457" t="s">
        <v>449</v>
      </c>
      <c r="BL2" s="457" t="s">
        <v>450</v>
      </c>
      <c r="BM2" s="457" t="s">
        <v>451</v>
      </c>
      <c r="BN2" s="457" t="s">
        <v>452</v>
      </c>
      <c r="BO2" s="457" t="s">
        <v>453</v>
      </c>
      <c r="BP2" s="457" t="s">
        <v>454</v>
      </c>
      <c r="BQ2" s="457" t="s">
        <v>455</v>
      </c>
      <c r="BR2" s="457" t="s">
        <v>456</v>
      </c>
      <c r="BS2" s="457" t="s">
        <v>457</v>
      </c>
      <c r="BT2" s="457" t="s">
        <v>458</v>
      </c>
      <c r="BU2" s="457" t="s">
        <v>459</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5605.2314999999999</v>
      </c>
      <c r="BC3" s="458">
        <f>+'Cuadro Resumen'!D213</f>
        <v>5165.6055000000006</v>
      </c>
      <c r="BD3" s="458">
        <f>+'Cuadro Resumen'!E213</f>
        <v>6594.39</v>
      </c>
      <c r="BE3" s="458">
        <f>+'Cuadro Resumen'!F213</f>
        <v>6154.7640000000001</v>
      </c>
      <c r="BF3" s="458">
        <f>+'Cuadro Resumen'!C214</f>
        <v>4945.7925000000005</v>
      </c>
      <c r="BG3" s="458">
        <f>+'Cuadro Resumen'!D214</f>
        <v>4506.1665000000003</v>
      </c>
      <c r="BH3" s="458">
        <f>+'Cuadro Resumen'!E214</f>
        <v>5934.951</v>
      </c>
      <c r="BI3" s="458">
        <f>+'Cuadro Resumen'!F214</f>
        <v>5495.3249999999998</v>
      </c>
      <c r="BJ3" s="459">
        <f>+'Cuadro Resumen'!C215</f>
        <v>4286.3535000000002</v>
      </c>
      <c r="BK3" s="459">
        <f>+'Cuadro Resumen'!D215</f>
        <v>3956.634</v>
      </c>
      <c r="BL3" s="459">
        <f>+'Cuadro Resumen'!E215</f>
        <v>5275.5120000000006</v>
      </c>
      <c r="BM3" s="459">
        <f>+'Cuadro Resumen'!F215</f>
        <v>4835.8860000000004</v>
      </c>
      <c r="BN3" s="459">
        <f>+'Cuadro Resumen'!C216</f>
        <v>3626.9145000000003</v>
      </c>
      <c r="BO3" s="459">
        <f>+'Cuadro Resumen'!D216</f>
        <v>3297.1950000000002</v>
      </c>
      <c r="BP3" s="459">
        <f>+'Cuadro Resumen'!E216</f>
        <v>4616.0730000000003</v>
      </c>
      <c r="BQ3" s="459">
        <f>+'Cuadro Resumen'!F216</f>
        <v>4286.3535000000002</v>
      </c>
      <c r="BR3" s="459">
        <f>+'Cuadro Resumen'!C217</f>
        <v>3187.2885000000001</v>
      </c>
      <c r="BS3" s="459">
        <f>+'Cuadro Resumen'!D217</f>
        <v>2967.4755</v>
      </c>
      <c r="BT3" s="459">
        <f>+'Cuadro Resumen'!E217</f>
        <v>4066.5405000000001</v>
      </c>
      <c r="BU3" s="459">
        <f>+'Cuadro Resumen'!F217</f>
        <v>3736.8210000000004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3">
        <f>SUM(F17:F37)</f>
        <v>0</v>
      </c>
      <c r="F10" s="70"/>
      <c r="G10" s="79"/>
      <c r="H10" s="70"/>
      <c r="I10" s="70"/>
    </row>
    <row r="11" spans="1:555" x14ac:dyDescent="0.25">
      <c r="C11" s="70"/>
      <c r="D11" s="31"/>
      <c r="E11" s="93"/>
      <c r="F11" s="93"/>
      <c r="G11" s="93"/>
      <c r="H11" s="76"/>
      <c r="I11" s="76"/>
      <c r="J11" s="76"/>
      <c r="K11" s="112"/>
    </row>
    <row r="12" spans="1:555" ht="15.75" x14ac:dyDescent="0.25">
      <c r="B12" s="93"/>
      <c r="C12" s="301" t="s">
        <v>392</v>
      </c>
      <c r="D12" s="368"/>
      <c r="E12" s="93"/>
      <c r="F12" s="93"/>
      <c r="G12" s="93"/>
      <c r="H12" s="76"/>
      <c r="I12" s="76"/>
      <c r="J12" s="76"/>
      <c r="K12" s="112"/>
    </row>
    <row r="13" spans="1:555" ht="18.75" x14ac:dyDescent="0.2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c r="D17" s="158"/>
      <c r="E17" s="115"/>
      <c r="F17" s="97">
        <f t="shared" ref="F17:F37" si="0">D17*E17</f>
        <v>0</v>
      </c>
      <c r="G17" s="161"/>
      <c r="H17" s="142"/>
      <c r="I17" s="130" t="e">
        <f>VLOOKUP(H17,Presupuesto!$B$11:$C$565,2,0)</f>
        <v>#N/A</v>
      </c>
      <c r="J17" s="219" t="s">
        <v>1459</v>
      </c>
      <c r="K17" s="98" t="s">
        <v>394</v>
      </c>
      <c r="L17" s="98"/>
    </row>
    <row r="18" spans="3:12" x14ac:dyDescent="0.25">
      <c r="C18" s="141"/>
      <c r="D18" s="158"/>
      <c r="E18" s="123"/>
      <c r="F18" s="97">
        <f t="shared" si="0"/>
        <v>0</v>
      </c>
      <c r="G18" s="161"/>
      <c r="H18" s="142"/>
      <c r="I18" s="130" t="e">
        <f>VLOOKUP(H18,Presupuesto!$B$11:$C$565,2,0)</f>
        <v>#N/A</v>
      </c>
      <c r="J18" s="98" t="str">
        <f>$J$17</f>
        <v>Posgrado</v>
      </c>
      <c r="K18" s="98" t="s">
        <v>412</v>
      </c>
      <c r="L18" s="98"/>
    </row>
    <row r="19" spans="3:12" x14ac:dyDescent="0.25">
      <c r="C19" s="141"/>
      <c r="D19" s="158"/>
      <c r="E19" s="123"/>
      <c r="F19" s="97">
        <f t="shared" si="0"/>
        <v>0</v>
      </c>
      <c r="G19" s="161"/>
      <c r="H19" s="142"/>
      <c r="I19" s="130" t="e">
        <f>VLOOKUP(H19,Presupuesto!$B$11:$C$565,2,0)</f>
        <v>#N/A</v>
      </c>
      <c r="J19" s="98" t="str">
        <f t="shared" ref="J19:J36" si="1">$J$17</f>
        <v>Posgrado</v>
      </c>
      <c r="K19" s="98" t="s">
        <v>412</v>
      </c>
      <c r="L19" s="98"/>
    </row>
    <row r="20" spans="3:12" x14ac:dyDescent="0.25">
      <c r="C20" s="141"/>
      <c r="D20" s="158"/>
      <c r="E20" s="123"/>
      <c r="F20" s="97">
        <f t="shared" si="0"/>
        <v>0</v>
      </c>
      <c r="G20" s="161"/>
      <c r="H20" s="142"/>
      <c r="I20" s="130" t="e">
        <f>VLOOKUP(H20,Presupuesto!$B$11:$C$565,2,0)</f>
        <v>#N/A</v>
      </c>
      <c r="J20" s="98" t="str">
        <f t="shared" si="1"/>
        <v>Posgrado</v>
      </c>
      <c r="K20" s="98" t="s">
        <v>412</v>
      </c>
      <c r="L20" s="98"/>
    </row>
    <row r="21" spans="3:12" x14ac:dyDescent="0.25">
      <c r="C21" s="141"/>
      <c r="D21" s="158"/>
      <c r="E21" s="123"/>
      <c r="F21" s="97">
        <f t="shared" si="0"/>
        <v>0</v>
      </c>
      <c r="G21" s="161"/>
      <c r="H21" s="142"/>
      <c r="I21" s="130" t="e">
        <f>VLOOKUP(H21,Presupuesto!$B$11:$C$565,2,0)</f>
        <v>#N/A</v>
      </c>
      <c r="J21" s="98" t="str">
        <f t="shared" si="1"/>
        <v>Posgrado</v>
      </c>
      <c r="K21" s="98" t="s">
        <v>412</v>
      </c>
      <c r="L21" s="98"/>
    </row>
    <row r="22" spans="3:12" x14ac:dyDescent="0.25">
      <c r="C22" s="141"/>
      <c r="D22" s="158"/>
      <c r="E22" s="123"/>
      <c r="F22" s="97">
        <f t="shared" si="0"/>
        <v>0</v>
      </c>
      <c r="G22" s="161"/>
      <c r="H22" s="142"/>
      <c r="I22" s="130" t="e">
        <f>VLOOKUP(H22,Presupuesto!$B$11:$C$565,2,0)</f>
        <v>#N/A</v>
      </c>
      <c r="J22" s="98" t="str">
        <f t="shared" si="1"/>
        <v>Posgrado</v>
      </c>
      <c r="K22" s="98" t="s">
        <v>401</v>
      </c>
      <c r="L22" s="98"/>
    </row>
    <row r="23" spans="3:12" x14ac:dyDescent="0.25">
      <c r="C23" s="141"/>
      <c r="D23" s="158"/>
      <c r="E23" s="123"/>
      <c r="F23" s="97">
        <f t="shared" si="0"/>
        <v>0</v>
      </c>
      <c r="G23" s="161"/>
      <c r="H23" s="142"/>
      <c r="I23" s="130" t="e">
        <f>VLOOKUP(H23,Presupuesto!$B$11:$C$565,2,0)</f>
        <v>#N/A</v>
      </c>
      <c r="J23" s="98" t="str">
        <f t="shared" si="1"/>
        <v>Posgrado</v>
      </c>
      <c r="K23" s="98" t="s">
        <v>412</v>
      </c>
      <c r="L23" s="98"/>
    </row>
    <row r="24" spans="3:12" x14ac:dyDescent="0.25">
      <c r="C24" s="141"/>
      <c r="D24" s="158"/>
      <c r="E24" s="123"/>
      <c r="F24" s="97">
        <f t="shared" si="0"/>
        <v>0</v>
      </c>
      <c r="G24" s="161"/>
      <c r="H24" s="142"/>
      <c r="I24" s="130" t="e">
        <f>VLOOKUP(H24,Presupuesto!$B$11:$C$565,2,0)</f>
        <v>#N/A</v>
      </c>
      <c r="J24" s="98" t="str">
        <f t="shared" si="1"/>
        <v>Posgrado</v>
      </c>
      <c r="K24" s="98" t="s">
        <v>412</v>
      </c>
      <c r="L24" s="98"/>
    </row>
    <row r="25" spans="3:12" x14ac:dyDescent="0.25">
      <c r="C25" s="141"/>
      <c r="D25" s="158"/>
      <c r="E25" s="123"/>
      <c r="F25" s="97">
        <f t="shared" si="0"/>
        <v>0</v>
      </c>
      <c r="G25" s="161"/>
      <c r="H25" s="142"/>
      <c r="I25" s="130" t="e">
        <f>VLOOKUP(H25,Presupuesto!$B$11:$C$565,2,0)</f>
        <v>#N/A</v>
      </c>
      <c r="J25" s="98" t="str">
        <f t="shared" si="1"/>
        <v>Posgrado</v>
      </c>
      <c r="K25" s="98" t="s">
        <v>412</v>
      </c>
      <c r="L25" s="98"/>
    </row>
    <row r="26" spans="3:12" x14ac:dyDescent="0.25">
      <c r="C26" s="141"/>
      <c r="D26" s="158"/>
      <c r="E26" s="123"/>
      <c r="F26" s="97">
        <f t="shared" si="0"/>
        <v>0</v>
      </c>
      <c r="G26" s="161"/>
      <c r="H26" s="142"/>
      <c r="I26" s="130" t="e">
        <f>VLOOKUP(H26,Presupuesto!$B$11:$C$565,2,0)</f>
        <v>#N/A</v>
      </c>
      <c r="J26" s="98" t="str">
        <f t="shared" si="1"/>
        <v>Posgrado</v>
      </c>
      <c r="K26" s="98" t="s">
        <v>412</v>
      </c>
      <c r="L26" s="98"/>
    </row>
    <row r="27" spans="3:12" x14ac:dyDescent="0.25">
      <c r="C27" s="143"/>
      <c r="D27" s="158"/>
      <c r="E27" s="118"/>
      <c r="F27" s="97">
        <f t="shared" si="0"/>
        <v>0</v>
      </c>
      <c r="G27" s="161"/>
      <c r="H27" s="144"/>
      <c r="I27" s="130" t="e">
        <f>VLOOKUP(H27,Presupuesto!$B$11:$C$565,2,0)</f>
        <v>#N/A</v>
      </c>
      <c r="J27" s="98" t="str">
        <f t="shared" si="1"/>
        <v>Posgrado</v>
      </c>
      <c r="K27" s="98" t="s">
        <v>412</v>
      </c>
      <c r="L27" s="98"/>
    </row>
    <row r="28" spans="3:12" x14ac:dyDescent="0.25">
      <c r="C28" s="143"/>
      <c r="D28" s="158"/>
      <c r="E28" s="118"/>
      <c r="F28" s="97">
        <f t="shared" si="0"/>
        <v>0</v>
      </c>
      <c r="G28" s="161"/>
      <c r="H28" s="144"/>
      <c r="I28" s="130" t="e">
        <f>VLOOKUP(H28,Presupuesto!$B$11:$C$565,2,0)</f>
        <v>#N/A</v>
      </c>
      <c r="J28" s="98" t="str">
        <f t="shared" si="1"/>
        <v>Posgrado</v>
      </c>
      <c r="K28" s="98" t="s">
        <v>412</v>
      </c>
      <c r="L28" s="98"/>
    </row>
    <row r="29" spans="3:12" x14ac:dyDescent="0.25">
      <c r="C29" s="143"/>
      <c r="D29" s="158"/>
      <c r="E29" s="118"/>
      <c r="F29" s="97">
        <f t="shared" si="0"/>
        <v>0</v>
      </c>
      <c r="G29" s="161"/>
      <c r="H29" s="144"/>
      <c r="I29" s="130" t="e">
        <f>VLOOKUP(H29,Presupuesto!$B$11:$C$565,2,0)</f>
        <v>#N/A</v>
      </c>
      <c r="J29" s="98" t="str">
        <f t="shared" si="1"/>
        <v>Posgrado</v>
      </c>
      <c r="K29" s="98" t="s">
        <v>412</v>
      </c>
      <c r="L29" s="98"/>
    </row>
    <row r="30" spans="3:12" x14ac:dyDescent="0.25">
      <c r="C30" s="143"/>
      <c r="D30" s="158"/>
      <c r="E30" s="118"/>
      <c r="F30" s="97">
        <f t="shared" si="0"/>
        <v>0</v>
      </c>
      <c r="G30" s="161"/>
      <c r="H30" s="144"/>
      <c r="I30" s="130" t="e">
        <f>VLOOKUP(H30,Presupuesto!$B$11:$C$565,2,0)</f>
        <v>#N/A</v>
      </c>
      <c r="J30" s="98" t="str">
        <f t="shared" si="1"/>
        <v>Posgrado</v>
      </c>
      <c r="K30" s="98" t="s">
        <v>412</v>
      </c>
      <c r="L30" s="98"/>
    </row>
    <row r="31" spans="3:12" x14ac:dyDescent="0.25">
      <c r="C31" s="143"/>
      <c r="D31" s="158"/>
      <c r="E31" s="118"/>
      <c r="F31" s="97">
        <f t="shared" si="0"/>
        <v>0</v>
      </c>
      <c r="G31" s="161"/>
      <c r="H31" s="144"/>
      <c r="I31" s="130" t="e">
        <f>VLOOKUP(H31,Presupuesto!$B$11:$C$565,2,0)</f>
        <v>#N/A</v>
      </c>
      <c r="J31" s="98" t="str">
        <f t="shared" si="1"/>
        <v>Posgrado</v>
      </c>
      <c r="K31" s="98" t="s">
        <v>412</v>
      </c>
      <c r="L31" s="98"/>
    </row>
    <row r="32" spans="3:12" x14ac:dyDescent="0.25">
      <c r="C32" s="143"/>
      <c r="D32" s="158"/>
      <c r="E32" s="118"/>
      <c r="F32" s="97">
        <f t="shared" si="0"/>
        <v>0</v>
      </c>
      <c r="G32" s="161"/>
      <c r="H32" s="144"/>
      <c r="I32" s="130" t="e">
        <f>VLOOKUP(H32,Presupuesto!$B$11:$C$565,2,0)</f>
        <v>#N/A</v>
      </c>
      <c r="J32" s="98" t="str">
        <f t="shared" si="1"/>
        <v>Posgrado</v>
      </c>
      <c r="K32" s="98" t="s">
        <v>412</v>
      </c>
      <c r="L32" s="98"/>
    </row>
    <row r="33" spans="3:12" x14ac:dyDescent="0.25">
      <c r="C33" s="145"/>
      <c r="D33" s="158"/>
      <c r="E33" s="118"/>
      <c r="F33" s="97">
        <f t="shared" si="0"/>
        <v>0</v>
      </c>
      <c r="G33" s="161"/>
      <c r="H33" s="146"/>
      <c r="I33" s="130" t="e">
        <f>VLOOKUP(H33,Presupuesto!$B$11:$C$565,2,0)</f>
        <v>#N/A</v>
      </c>
      <c r="J33" s="98" t="str">
        <f t="shared" si="1"/>
        <v>Posgrado</v>
      </c>
      <c r="K33" s="98" t="s">
        <v>403</v>
      </c>
      <c r="L33" s="98"/>
    </row>
    <row r="34" spans="3:12" x14ac:dyDescent="0.25">
      <c r="C34" s="145"/>
      <c r="D34" s="158"/>
      <c r="E34" s="118"/>
      <c r="F34" s="97">
        <f t="shared" si="0"/>
        <v>0</v>
      </c>
      <c r="G34" s="161"/>
      <c r="H34" s="146"/>
      <c r="I34" s="130" t="e">
        <f>VLOOKUP(H34,Presupuesto!$B$11:$C$565,2,0)</f>
        <v>#N/A</v>
      </c>
      <c r="J34" s="98" t="str">
        <f t="shared" si="1"/>
        <v>Posgrado</v>
      </c>
      <c r="K34" s="98" t="s">
        <v>412</v>
      </c>
      <c r="L34" s="98"/>
    </row>
    <row r="35" spans="3:12" x14ac:dyDescent="0.25">
      <c r="C35" s="145"/>
      <c r="D35" s="158"/>
      <c r="E35" s="118"/>
      <c r="F35" s="97">
        <f t="shared" si="0"/>
        <v>0</v>
      </c>
      <c r="G35" s="161"/>
      <c r="H35" s="146"/>
      <c r="I35" s="130" t="e">
        <f>VLOOKUP(H35,Presupuesto!$B$11:$C$565,2,0)</f>
        <v>#N/A</v>
      </c>
      <c r="J35" s="98" t="str">
        <f t="shared" si="1"/>
        <v>Posgrado</v>
      </c>
      <c r="K35" s="98" t="s">
        <v>412</v>
      </c>
      <c r="L35" s="98"/>
    </row>
    <row r="36" spans="3:12" x14ac:dyDescent="0.25">
      <c r="C36" s="145"/>
      <c r="D36" s="158"/>
      <c r="E36" s="118"/>
      <c r="F36" s="97">
        <f t="shared" si="0"/>
        <v>0</v>
      </c>
      <c r="G36" s="161"/>
      <c r="H36" s="146"/>
      <c r="I36" s="130" t="e">
        <f>VLOOKUP(H36,Presupuesto!$B$11:$C$565,2,0)</f>
        <v>#N/A</v>
      </c>
      <c r="J36" s="98" t="str">
        <f t="shared" si="1"/>
        <v>Posgrado</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Posgrado</v>
      </c>
      <c r="K37" s="124" t="s">
        <v>394</v>
      </c>
      <c r="L37" s="106"/>
    </row>
    <row r="38" spans="3:12" x14ac:dyDescent="0.25">
      <c r="F38" s="90"/>
      <c r="G38" s="89"/>
      <c r="H38" s="90"/>
      <c r="I38" s="90"/>
    </row>
    <row r="39" spans="3:12" ht="15.75" thickBot="1" x14ac:dyDescent="0.3"/>
    <row r="40" spans="3:12" ht="15.75" thickBot="1" x14ac:dyDescent="0.3">
      <c r="C40" s="157" t="s">
        <v>53</v>
      </c>
      <c r="D40" s="373">
        <f>SUM(F47:F67)</f>
        <v>0</v>
      </c>
      <c r="F40" s="70"/>
      <c r="G40" s="79"/>
      <c r="H40" s="70"/>
      <c r="I40" s="70"/>
    </row>
    <row r="41" spans="3:12" x14ac:dyDescent="0.25">
      <c r="C41" s="70"/>
      <c r="D41" s="31"/>
      <c r="E41" s="93"/>
      <c r="F41" s="93"/>
      <c r="G41" s="93"/>
      <c r="H41" s="76"/>
      <c r="I41" s="76"/>
      <c r="J41" s="76"/>
      <c r="K41" s="112"/>
    </row>
    <row r="42" spans="3:12" ht="15.75" x14ac:dyDescent="0.25">
      <c r="C42" s="301" t="s">
        <v>392</v>
      </c>
      <c r="D42" s="368"/>
      <c r="E42" s="93"/>
      <c r="F42" s="93"/>
      <c r="G42" s="93"/>
      <c r="H42" s="76"/>
      <c r="I42" s="76"/>
      <c r="J42" s="76"/>
      <c r="K42" s="112"/>
    </row>
    <row r="43" spans="3:12" ht="18.75" x14ac:dyDescent="0.2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1459</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3"/>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73">
        <f>SUM(F77:F97)</f>
        <v>0</v>
      </c>
      <c r="F70" s="70"/>
      <c r="G70" s="79"/>
      <c r="H70" s="70"/>
      <c r="I70" s="70"/>
    </row>
    <row r="71" spans="3:12" x14ac:dyDescent="0.25">
      <c r="C71" s="70"/>
      <c r="D71" s="31"/>
      <c r="E71" s="93"/>
      <c r="F71" s="93"/>
      <c r="G71" s="93"/>
      <c r="H71" s="76"/>
      <c r="I71" s="76"/>
      <c r="J71" s="76"/>
      <c r="K71" s="112"/>
    </row>
    <row r="72" spans="3:12" ht="15.75" x14ac:dyDescent="0.25">
      <c r="C72" s="301" t="s">
        <v>392</v>
      </c>
      <c r="D72" s="368"/>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1459</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73">
        <f>SUM(F107:F127)</f>
        <v>0</v>
      </c>
      <c r="F100" s="70"/>
      <c r="G100" s="79"/>
      <c r="H100" s="70"/>
      <c r="I100" s="70"/>
    </row>
    <row r="101" spans="3:12" x14ac:dyDescent="0.25">
      <c r="C101" s="70"/>
      <c r="D101" s="31"/>
      <c r="E101" s="93"/>
      <c r="F101" s="93"/>
      <c r="G101" s="93"/>
      <c r="H101" s="76"/>
      <c r="I101" s="76"/>
      <c r="J101" s="76"/>
      <c r="K101" s="112"/>
    </row>
    <row r="102" spans="3:12" ht="15.75" x14ac:dyDescent="0.25">
      <c r="C102" s="301" t="s">
        <v>392</v>
      </c>
      <c r="D102" s="368"/>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1459</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73">
        <f>SUM(F137:F157)</f>
        <v>0</v>
      </c>
      <c r="F130" s="70"/>
      <c r="G130" s="79"/>
      <c r="H130" s="70"/>
      <c r="I130" s="70"/>
    </row>
    <row r="131" spans="3:12" x14ac:dyDescent="0.25">
      <c r="C131" s="70"/>
      <c r="D131" s="31"/>
      <c r="E131" s="93"/>
      <c r="F131" s="93"/>
      <c r="G131" s="93"/>
      <c r="H131" s="76"/>
      <c r="I131" s="76"/>
      <c r="J131" s="76"/>
      <c r="K131" s="112"/>
    </row>
    <row r="132" spans="3:12" ht="15.75" x14ac:dyDescent="0.25">
      <c r="C132" s="301" t="s">
        <v>392</v>
      </c>
      <c r="D132" s="368"/>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1459</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3">
        <f>SUM(F167:F187)</f>
        <v>0</v>
      </c>
      <c r="F160" s="70"/>
      <c r="G160" s="79"/>
      <c r="H160" s="70"/>
      <c r="I160" s="70"/>
    </row>
    <row r="161" spans="3:12" x14ac:dyDescent="0.25">
      <c r="C161" s="70"/>
      <c r="D161" s="31"/>
      <c r="E161" s="93"/>
      <c r="F161" s="93"/>
      <c r="G161" s="93"/>
      <c r="H161" s="76"/>
      <c r="I161" s="76"/>
      <c r="J161" s="76"/>
      <c r="K161" s="112"/>
    </row>
    <row r="162" spans="3:12" ht="15.75" x14ac:dyDescent="0.25">
      <c r="C162" s="301" t="s">
        <v>392</v>
      </c>
      <c r="D162" s="368"/>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1459</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x14ac:dyDescent="0.25">
      <c r="A2" s="122" t="s">
        <v>1358</v>
      </c>
      <c r="B2" s="122" t="s">
        <v>1360</v>
      </c>
      <c r="C2" s="122" t="s">
        <v>471</v>
      </c>
      <c r="D2" s="122" t="s">
        <v>1359</v>
      </c>
      <c r="E2" s="122" t="s">
        <v>1361</v>
      </c>
      <c r="F2" s="122" t="s">
        <v>472</v>
      </c>
      <c r="G2" s="160" t="s">
        <v>1362</v>
      </c>
      <c r="H2" s="122" t="s">
        <v>1363</v>
      </c>
      <c r="I2" s="122" t="s">
        <v>1364</v>
      </c>
      <c r="J2" s="122" t="s">
        <v>1459</v>
      </c>
      <c r="K2" s="122" t="s">
        <v>1365</v>
      </c>
      <c r="L2" s="122" t="s">
        <v>1366</v>
      </c>
      <c r="M2" s="122" t="s">
        <v>1367</v>
      </c>
      <c r="N2" s="122" t="s">
        <v>1368</v>
      </c>
      <c r="O2" s="122" t="s">
        <v>1369</v>
      </c>
      <c r="P2" s="122" t="s">
        <v>1489</v>
      </c>
      <c r="Q2" s="122" t="s">
        <v>1531</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7" t="s">
        <v>420</v>
      </c>
      <c r="AI2" s="457" t="s">
        <v>421</v>
      </c>
      <c r="AJ2" s="457" t="s">
        <v>422</v>
      </c>
      <c r="AK2" s="457" t="s">
        <v>423</v>
      </c>
      <c r="AL2" s="457" t="s">
        <v>424</v>
      </c>
      <c r="AM2" s="457" t="s">
        <v>427</v>
      </c>
      <c r="AN2" s="457" t="s">
        <v>425</v>
      </c>
      <c r="AO2" s="457" t="s">
        <v>426</v>
      </c>
      <c r="AP2" s="457" t="s">
        <v>428</v>
      </c>
      <c r="AQ2" s="457" t="s">
        <v>429</v>
      </c>
      <c r="AR2" s="457" t="s">
        <v>430</v>
      </c>
      <c r="AS2" s="457" t="s">
        <v>431</v>
      </c>
      <c r="AT2" s="457" t="s">
        <v>432</v>
      </c>
      <c r="AU2" s="457" t="s">
        <v>433</v>
      </c>
      <c r="AV2" s="457" t="s">
        <v>434</v>
      </c>
      <c r="AW2" s="457" t="s">
        <v>435</v>
      </c>
      <c r="AX2" s="457" t="s">
        <v>436</v>
      </c>
      <c r="AY2" s="457" t="s">
        <v>437</v>
      </c>
      <c r="AZ2" s="457" t="s">
        <v>438</v>
      </c>
      <c r="BA2" s="457" t="s">
        <v>439</v>
      </c>
      <c r="BB2" s="457" t="s">
        <v>440</v>
      </c>
      <c r="BC2" s="457" t="s">
        <v>441</v>
      </c>
      <c r="BD2" s="457" t="s">
        <v>442</v>
      </c>
      <c r="BE2" s="457" t="s">
        <v>443</v>
      </c>
      <c r="BF2" s="457" t="s">
        <v>444</v>
      </c>
      <c r="BG2" s="457" t="s">
        <v>445</v>
      </c>
      <c r="BH2" s="457" t="s">
        <v>446</v>
      </c>
      <c r="BI2" s="457" t="s">
        <v>447</v>
      </c>
      <c r="BJ2" s="457" t="s">
        <v>448</v>
      </c>
      <c r="BK2" s="457" t="s">
        <v>449</v>
      </c>
      <c r="BL2" s="457" t="s">
        <v>450</v>
      </c>
      <c r="BM2" s="457" t="s">
        <v>451</v>
      </c>
      <c r="BN2" s="457" t="s">
        <v>452</v>
      </c>
      <c r="BO2" s="457" t="s">
        <v>453</v>
      </c>
      <c r="BP2" s="457" t="s">
        <v>454</v>
      </c>
      <c r="BQ2" s="457" t="s">
        <v>455</v>
      </c>
      <c r="BR2" s="457" t="s">
        <v>456</v>
      </c>
      <c r="BS2" s="457" t="s">
        <v>457</v>
      </c>
      <c r="BT2" s="457" t="s">
        <v>458</v>
      </c>
      <c r="BU2" s="457" t="s">
        <v>459</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5605.2314999999999</v>
      </c>
      <c r="BC3" s="458">
        <f>+'Cuadro Resumen'!D213</f>
        <v>5165.6055000000006</v>
      </c>
      <c r="BD3" s="458">
        <f>+'Cuadro Resumen'!E213</f>
        <v>6594.39</v>
      </c>
      <c r="BE3" s="458">
        <f>+'Cuadro Resumen'!F213</f>
        <v>6154.7640000000001</v>
      </c>
      <c r="BF3" s="458">
        <f>+'Cuadro Resumen'!C214</f>
        <v>4945.7925000000005</v>
      </c>
      <c r="BG3" s="458">
        <f>+'Cuadro Resumen'!D214</f>
        <v>4506.1665000000003</v>
      </c>
      <c r="BH3" s="458">
        <f>+'Cuadro Resumen'!E214</f>
        <v>5934.951</v>
      </c>
      <c r="BI3" s="458">
        <f>+'Cuadro Resumen'!F214</f>
        <v>5495.3249999999998</v>
      </c>
      <c r="BJ3" s="459">
        <f>+'Cuadro Resumen'!C215</f>
        <v>4286.3535000000002</v>
      </c>
      <c r="BK3" s="459">
        <f>+'Cuadro Resumen'!D215</f>
        <v>3956.634</v>
      </c>
      <c r="BL3" s="459">
        <f>+'Cuadro Resumen'!E215</f>
        <v>5275.5120000000006</v>
      </c>
      <c r="BM3" s="459">
        <f>+'Cuadro Resumen'!F215</f>
        <v>4835.8860000000004</v>
      </c>
      <c r="BN3" s="459">
        <f>+'Cuadro Resumen'!C216</f>
        <v>3626.9145000000003</v>
      </c>
      <c r="BO3" s="459">
        <f>+'Cuadro Resumen'!D216</f>
        <v>3297.1950000000002</v>
      </c>
      <c r="BP3" s="459">
        <f>+'Cuadro Resumen'!E216</f>
        <v>4616.0730000000003</v>
      </c>
      <c r="BQ3" s="459">
        <f>+'Cuadro Resumen'!F216</f>
        <v>4286.3535000000002</v>
      </c>
      <c r="BR3" s="459">
        <f>+'Cuadro Resumen'!C217</f>
        <v>3187.2885000000001</v>
      </c>
      <c r="BS3" s="459">
        <f>+'Cuadro Resumen'!D217</f>
        <v>2967.4755</v>
      </c>
      <c r="BT3" s="459">
        <f>+'Cuadro Resumen'!E217</f>
        <v>4066.5405000000001</v>
      </c>
      <c r="BU3" s="459">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SUM(F17:F50)</f>
        <v>0</v>
      </c>
      <c r="G10" s="79"/>
      <c r="H10" s="70"/>
      <c r="I10" s="70"/>
    </row>
    <row r="11" spans="1:555" x14ac:dyDescent="0.25">
      <c r="G11" s="79"/>
      <c r="H11" s="70"/>
      <c r="I11" s="70"/>
    </row>
    <row r="12" spans="1:555" x14ac:dyDescent="0.25">
      <c r="F12" s="70"/>
      <c r="G12" s="79"/>
      <c r="H12" s="70"/>
      <c r="I12" s="70"/>
    </row>
    <row r="13" spans="1:555" ht="15.75" x14ac:dyDescent="0.25">
      <c r="C13" s="301" t="s">
        <v>392</v>
      </c>
      <c r="D13" s="368"/>
      <c r="F13" s="70"/>
      <c r="G13" s="79"/>
      <c r="H13" s="70"/>
      <c r="I13" s="70"/>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1360</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3">
        <f>SUM(F60:F93)</f>
        <v>0</v>
      </c>
      <c r="G53" s="79"/>
      <c r="H53" s="70"/>
      <c r="I53" s="70"/>
    </row>
    <row r="54" spans="3:17" x14ac:dyDescent="0.25">
      <c r="G54" s="79"/>
      <c r="H54" s="70"/>
      <c r="I54" s="70"/>
    </row>
    <row r="55" spans="3:17" x14ac:dyDescent="0.25">
      <c r="F55" s="70"/>
      <c r="G55" s="79"/>
      <c r="H55" s="70"/>
      <c r="I55" s="70"/>
    </row>
    <row r="56" spans="3:17" ht="15.75" x14ac:dyDescent="0.25">
      <c r="C56" s="301" t="s">
        <v>392</v>
      </c>
      <c r="D56" s="368"/>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1360</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3">
        <f>SUM(F103:F136)</f>
        <v>0</v>
      </c>
      <c r="G96" s="79"/>
      <c r="H96" s="70"/>
      <c r="I96" s="70"/>
    </row>
    <row r="97" spans="3:17" x14ac:dyDescent="0.25">
      <c r="G97" s="79"/>
      <c r="H97" s="70"/>
      <c r="I97" s="70"/>
    </row>
    <row r="98" spans="3:17" x14ac:dyDescent="0.25">
      <c r="F98" s="70"/>
      <c r="G98" s="79"/>
      <c r="H98" s="70"/>
      <c r="I98" s="70"/>
    </row>
    <row r="99" spans="3:17" ht="15.75" x14ac:dyDescent="0.25">
      <c r="C99" s="301" t="s">
        <v>392</v>
      </c>
      <c r="D99" s="368"/>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1360</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3">
        <f>SUM(F146:F179)</f>
        <v>0</v>
      </c>
      <c r="G139" s="79"/>
      <c r="H139" s="70"/>
      <c r="I139" s="70"/>
    </row>
    <row r="140" spans="3:17" x14ac:dyDescent="0.25">
      <c r="G140" s="79"/>
      <c r="H140" s="70"/>
      <c r="I140" s="70"/>
    </row>
    <row r="141" spans="3:17" x14ac:dyDescent="0.25">
      <c r="F141" s="70"/>
      <c r="G141" s="79"/>
      <c r="H141" s="70"/>
      <c r="I141" s="70"/>
    </row>
    <row r="142" spans="3:17" ht="15.75" x14ac:dyDescent="0.25">
      <c r="C142" s="301" t="s">
        <v>392</v>
      </c>
      <c r="D142" s="368"/>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1360</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A9" sqref="A9:A18"/>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1344</v>
      </c>
      <c r="H1" s="208"/>
      <c r="I1" s="208"/>
      <c r="J1" s="208"/>
      <c r="K1" s="208"/>
      <c r="L1" s="208"/>
      <c r="M1" s="208"/>
      <c r="N1" s="208"/>
      <c r="O1" s="208"/>
      <c r="P1" s="208"/>
      <c r="Q1" s="208"/>
      <c r="R1" s="208"/>
      <c r="S1" s="208"/>
      <c r="T1" s="208"/>
      <c r="U1" s="208"/>
    </row>
    <row r="2" spans="1:21" ht="18" customHeight="1" x14ac:dyDescent="0.25">
      <c r="A2" s="309" t="s">
        <v>1343</v>
      </c>
      <c r="B2" s="208"/>
      <c r="C2" s="208"/>
      <c r="D2" s="208"/>
      <c r="E2" s="241"/>
      <c r="G2" s="209"/>
      <c r="H2" s="208"/>
      <c r="I2" s="208"/>
      <c r="J2" s="208"/>
      <c r="K2" s="208"/>
      <c r="L2" s="208"/>
      <c r="M2" s="208"/>
      <c r="N2" s="208"/>
      <c r="O2" s="208"/>
      <c r="P2" s="208"/>
      <c r="Q2" s="208"/>
      <c r="R2" s="208"/>
      <c r="S2" s="208"/>
      <c r="T2" s="208"/>
      <c r="U2" s="208"/>
    </row>
    <row r="3" spans="1:21" ht="18" customHeight="1" x14ac:dyDescent="0.25">
      <c r="A3" s="309" t="s">
        <v>1345</v>
      </c>
      <c r="B3" s="208"/>
      <c r="C3" s="208"/>
      <c r="D3" s="208"/>
      <c r="E3" s="241"/>
      <c r="G3" s="209"/>
      <c r="H3" s="208"/>
      <c r="I3" s="208"/>
      <c r="J3" s="208"/>
      <c r="K3" s="208"/>
      <c r="L3" s="208"/>
      <c r="M3" s="208"/>
      <c r="N3" s="208"/>
      <c r="O3" s="208"/>
      <c r="P3" s="208"/>
      <c r="Q3" s="208"/>
      <c r="R3" s="208"/>
      <c r="S3" s="208"/>
      <c r="T3" s="208"/>
      <c r="U3" s="208"/>
    </row>
    <row r="4" spans="1:21" ht="18" customHeight="1" x14ac:dyDescent="0.25">
      <c r="A4" s="309" t="s">
        <v>1374</v>
      </c>
      <c r="B4" s="208"/>
      <c r="C4" s="208"/>
      <c r="D4" s="208"/>
      <c r="E4" s="241"/>
      <c r="G4" s="209"/>
      <c r="H4" s="208"/>
      <c r="I4" s="208"/>
      <c r="J4" s="208"/>
      <c r="K4" s="208"/>
      <c r="L4" s="208"/>
      <c r="M4" s="208"/>
      <c r="N4" s="208"/>
      <c r="O4" s="208"/>
      <c r="P4" s="208"/>
      <c r="Q4" s="208"/>
      <c r="R4" s="208"/>
      <c r="S4" s="208"/>
      <c r="T4" s="208"/>
      <c r="U4" s="208"/>
    </row>
    <row r="5" spans="1:21" ht="14.45" customHeight="1" x14ac:dyDescent="0.25">
      <c r="A5" s="576" t="s">
        <v>97</v>
      </c>
      <c r="B5" s="575" t="s">
        <v>111</v>
      </c>
      <c r="C5" s="578" t="s">
        <v>86</v>
      </c>
      <c r="D5" s="578" t="s">
        <v>87</v>
      </c>
      <c r="E5" s="578" t="s">
        <v>392</v>
      </c>
      <c r="F5" s="578" t="s">
        <v>88</v>
      </c>
      <c r="G5" s="581" t="s">
        <v>100</v>
      </c>
      <c r="H5" s="587"/>
      <c r="I5" s="587"/>
      <c r="J5" s="587"/>
      <c r="K5" s="587"/>
      <c r="L5" s="587"/>
      <c r="M5" s="587"/>
      <c r="N5" s="582"/>
      <c r="O5" s="583" t="s">
        <v>101</v>
      </c>
      <c r="P5" s="584"/>
      <c r="Q5" s="575" t="s">
        <v>102</v>
      </c>
      <c r="R5" s="575" t="s">
        <v>103</v>
      </c>
      <c r="S5" s="575" t="s">
        <v>110</v>
      </c>
      <c r="T5" s="575" t="s">
        <v>109</v>
      </c>
      <c r="U5" s="572" t="s">
        <v>89</v>
      </c>
    </row>
    <row r="6" spans="1:21" ht="14.45" customHeight="1" x14ac:dyDescent="0.25">
      <c r="A6" s="576"/>
      <c r="B6" s="576"/>
      <c r="C6" s="579"/>
      <c r="D6" s="579"/>
      <c r="E6" s="579"/>
      <c r="F6" s="579"/>
      <c r="G6" s="581" t="s">
        <v>104</v>
      </c>
      <c r="H6" s="582"/>
      <c r="I6" s="581" t="s">
        <v>105</v>
      </c>
      <c r="J6" s="582"/>
      <c r="K6" s="581" t="s">
        <v>106</v>
      </c>
      <c r="L6" s="582"/>
      <c r="M6" s="581" t="s">
        <v>107</v>
      </c>
      <c r="N6" s="582"/>
      <c r="O6" s="585"/>
      <c r="P6" s="586"/>
      <c r="Q6" s="576"/>
      <c r="R6" s="576"/>
      <c r="S6" s="576"/>
      <c r="T6" s="576"/>
      <c r="U6" s="573"/>
    </row>
    <row r="7" spans="1:21" ht="25.5" x14ac:dyDescent="0.25">
      <c r="A7" s="577"/>
      <c r="B7" s="577"/>
      <c r="C7" s="580"/>
      <c r="D7" s="580"/>
      <c r="E7" s="580"/>
      <c r="F7" s="580"/>
      <c r="G7" s="441" t="s">
        <v>108</v>
      </c>
      <c r="H7" s="441" t="s">
        <v>12</v>
      </c>
      <c r="I7" s="441" t="s">
        <v>108</v>
      </c>
      <c r="J7" s="441" t="s">
        <v>12</v>
      </c>
      <c r="K7" s="441" t="s">
        <v>108</v>
      </c>
      <c r="L7" s="441" t="s">
        <v>12</v>
      </c>
      <c r="M7" s="441" t="s">
        <v>108</v>
      </c>
      <c r="N7" s="441" t="s">
        <v>12</v>
      </c>
      <c r="O7" s="441" t="s">
        <v>108</v>
      </c>
      <c r="P7" s="441" t="s">
        <v>12</v>
      </c>
      <c r="Q7" s="577"/>
      <c r="R7" s="577"/>
      <c r="S7" s="577"/>
      <c r="T7" s="577"/>
      <c r="U7" s="574"/>
    </row>
    <row r="8" spans="1:21" ht="15.75" x14ac:dyDescent="0.25">
      <c r="A8" s="442"/>
      <c r="B8" s="443"/>
      <c r="C8" s="444"/>
      <c r="D8" s="444"/>
      <c r="E8" s="445"/>
      <c r="F8" s="444"/>
      <c r="G8" s="446"/>
      <c r="H8" s="446"/>
      <c r="I8" s="446"/>
      <c r="J8" s="446"/>
      <c r="K8" s="446"/>
      <c r="L8" s="446"/>
      <c r="M8" s="446"/>
      <c r="N8" s="446"/>
      <c r="O8" s="446"/>
      <c r="P8" s="446"/>
      <c r="Q8" s="447"/>
      <c r="R8" s="447"/>
      <c r="S8" s="447"/>
      <c r="T8" s="447"/>
      <c r="U8" s="448"/>
    </row>
    <row r="9" spans="1:21" ht="15.75" x14ac:dyDescent="0.25">
      <c r="A9" s="594" t="s">
        <v>1375</v>
      </c>
      <c r="B9" s="591" t="s">
        <v>1376</v>
      </c>
      <c r="C9" s="322"/>
      <c r="D9" s="322"/>
      <c r="E9" s="71"/>
      <c r="F9" s="71"/>
      <c r="G9" s="203"/>
      <c r="H9" s="204"/>
      <c r="I9" s="203"/>
      <c r="J9" s="204"/>
      <c r="K9" s="203"/>
      <c r="L9" s="204"/>
      <c r="M9" s="203"/>
      <c r="N9" s="204"/>
      <c r="O9" s="379">
        <f>G9+I9+K9+M9</f>
        <v>0</v>
      </c>
      <c r="P9" s="379">
        <f>H9+J9+L9+N9</f>
        <v>0</v>
      </c>
      <c r="Q9" s="71"/>
      <c r="R9" s="71"/>
      <c r="S9" s="71"/>
      <c r="T9" s="71"/>
      <c r="U9" s="71"/>
    </row>
    <row r="10" spans="1:21" ht="15.75" x14ac:dyDescent="0.25">
      <c r="A10" s="595"/>
      <c r="B10" s="592"/>
      <c r="C10" s="322"/>
      <c r="D10" s="322"/>
      <c r="E10" s="71"/>
      <c r="F10" s="71"/>
      <c r="G10" s="203"/>
      <c r="H10" s="204"/>
      <c r="I10" s="203"/>
      <c r="J10" s="204"/>
      <c r="K10" s="203"/>
      <c r="L10" s="204"/>
      <c r="M10" s="203"/>
      <c r="N10" s="204"/>
      <c r="O10" s="379">
        <f t="shared" ref="O10:O27" si="0">G10+I10+K10+M10</f>
        <v>0</v>
      </c>
      <c r="P10" s="379">
        <f t="shared" ref="P10:P27" si="1">H10+J10+L10+N10</f>
        <v>0</v>
      </c>
      <c r="Q10" s="71"/>
      <c r="R10" s="71"/>
      <c r="S10" s="71"/>
      <c r="T10" s="71"/>
      <c r="U10" s="71"/>
    </row>
    <row r="11" spans="1:21" ht="15.75" x14ac:dyDescent="0.25">
      <c r="A11" s="595"/>
      <c r="B11" s="592"/>
      <c r="C11" s="322"/>
      <c r="D11" s="322"/>
      <c r="E11" s="71"/>
      <c r="F11" s="71"/>
      <c r="G11" s="203"/>
      <c r="H11" s="204"/>
      <c r="I11" s="203"/>
      <c r="J11" s="204"/>
      <c r="K11" s="203"/>
      <c r="L11" s="204"/>
      <c r="M11" s="203"/>
      <c r="N11" s="204"/>
      <c r="O11" s="379">
        <f t="shared" si="0"/>
        <v>0</v>
      </c>
      <c r="P11" s="379">
        <f t="shared" si="1"/>
        <v>0</v>
      </c>
      <c r="Q11" s="71"/>
      <c r="R11" s="71"/>
      <c r="S11" s="71"/>
      <c r="T11" s="71"/>
      <c r="U11" s="71"/>
    </row>
    <row r="12" spans="1:21" ht="15.75" x14ac:dyDescent="0.25">
      <c r="A12" s="595"/>
      <c r="B12" s="592"/>
      <c r="C12" s="322"/>
      <c r="D12" s="322"/>
      <c r="E12" s="71"/>
      <c r="F12" s="71"/>
      <c r="G12" s="203"/>
      <c r="H12" s="204"/>
      <c r="I12" s="203"/>
      <c r="J12" s="204"/>
      <c r="K12" s="203"/>
      <c r="L12" s="204"/>
      <c r="M12" s="203"/>
      <c r="N12" s="204"/>
      <c r="O12" s="379">
        <f t="shared" si="0"/>
        <v>0</v>
      </c>
      <c r="P12" s="379">
        <f t="shared" si="1"/>
        <v>0</v>
      </c>
      <c r="Q12" s="71"/>
      <c r="R12" s="71"/>
      <c r="S12" s="71"/>
      <c r="T12" s="71"/>
      <c r="U12" s="71"/>
    </row>
    <row r="13" spans="1:21" ht="15.75" x14ac:dyDescent="0.25">
      <c r="A13" s="595"/>
      <c r="B13" s="592"/>
      <c r="C13" s="322"/>
      <c r="D13" s="322"/>
      <c r="E13" s="71"/>
      <c r="F13" s="71"/>
      <c r="G13" s="203"/>
      <c r="H13" s="204"/>
      <c r="I13" s="203"/>
      <c r="J13" s="204"/>
      <c r="K13" s="203"/>
      <c r="L13" s="204"/>
      <c r="M13" s="203"/>
      <c r="N13" s="204"/>
      <c r="O13" s="379">
        <f t="shared" si="0"/>
        <v>0</v>
      </c>
      <c r="P13" s="379">
        <f t="shared" si="1"/>
        <v>0</v>
      </c>
      <c r="Q13" s="71"/>
      <c r="R13" s="71"/>
      <c r="S13" s="71"/>
      <c r="T13" s="71"/>
      <c r="U13" s="71"/>
    </row>
    <row r="14" spans="1:21" ht="15.75" x14ac:dyDescent="0.25">
      <c r="A14" s="595"/>
      <c r="B14" s="592"/>
      <c r="C14" s="322"/>
      <c r="D14" s="322"/>
      <c r="E14" s="71"/>
      <c r="F14" s="71"/>
      <c r="G14" s="203"/>
      <c r="H14" s="204"/>
      <c r="I14" s="203"/>
      <c r="J14" s="204"/>
      <c r="K14" s="203"/>
      <c r="L14" s="204"/>
      <c r="M14" s="203"/>
      <c r="N14" s="204"/>
      <c r="O14" s="379">
        <f t="shared" si="0"/>
        <v>0</v>
      </c>
      <c r="P14" s="379">
        <f t="shared" si="1"/>
        <v>0</v>
      </c>
      <c r="Q14" s="71"/>
      <c r="R14" s="71"/>
      <c r="S14" s="71"/>
      <c r="T14" s="71"/>
      <c r="U14" s="71"/>
    </row>
    <row r="15" spans="1:21" ht="15.75" x14ac:dyDescent="0.25">
      <c r="A15" s="595"/>
      <c r="B15" s="592"/>
      <c r="C15" s="322"/>
      <c r="D15" s="322"/>
      <c r="E15" s="71"/>
      <c r="F15" s="71"/>
      <c r="G15" s="203"/>
      <c r="H15" s="204"/>
      <c r="I15" s="203"/>
      <c r="J15" s="204"/>
      <c r="K15" s="203"/>
      <c r="L15" s="204"/>
      <c r="M15" s="203"/>
      <c r="N15" s="204"/>
      <c r="O15" s="379">
        <f t="shared" si="0"/>
        <v>0</v>
      </c>
      <c r="P15" s="379">
        <f t="shared" si="1"/>
        <v>0</v>
      </c>
      <c r="Q15" s="71"/>
      <c r="R15" s="71"/>
      <c r="S15" s="71"/>
      <c r="T15" s="71"/>
      <c r="U15" s="71"/>
    </row>
    <row r="16" spans="1:21" ht="15.75" x14ac:dyDescent="0.25">
      <c r="A16" s="595"/>
      <c r="B16" s="592"/>
      <c r="C16" s="322"/>
      <c r="D16" s="322"/>
      <c r="E16" s="71"/>
      <c r="F16" s="71"/>
      <c r="G16" s="203"/>
      <c r="H16" s="204"/>
      <c r="I16" s="203"/>
      <c r="J16" s="204"/>
      <c r="K16" s="203"/>
      <c r="L16" s="204"/>
      <c r="M16" s="203"/>
      <c r="N16" s="204"/>
      <c r="O16" s="379">
        <f t="shared" si="0"/>
        <v>0</v>
      </c>
      <c r="P16" s="379">
        <f t="shared" si="1"/>
        <v>0</v>
      </c>
      <c r="Q16" s="71"/>
      <c r="R16" s="71"/>
      <c r="S16" s="71"/>
      <c r="T16" s="71"/>
      <c r="U16" s="71"/>
    </row>
    <row r="17" spans="1:21" ht="15.75" x14ac:dyDescent="0.25">
      <c r="A17" s="595"/>
      <c r="B17" s="592"/>
      <c r="C17" s="322"/>
      <c r="D17" s="322"/>
      <c r="E17" s="71"/>
      <c r="F17" s="71"/>
      <c r="G17" s="203"/>
      <c r="H17" s="204"/>
      <c r="I17" s="203"/>
      <c r="J17" s="204"/>
      <c r="K17" s="203"/>
      <c r="L17" s="204"/>
      <c r="M17" s="203"/>
      <c r="N17" s="204"/>
      <c r="O17" s="379">
        <f t="shared" si="0"/>
        <v>0</v>
      </c>
      <c r="P17" s="379">
        <f t="shared" si="1"/>
        <v>0</v>
      </c>
      <c r="Q17" s="205"/>
      <c r="R17" s="71"/>
      <c r="S17" s="71"/>
      <c r="T17" s="71"/>
      <c r="U17" s="71"/>
    </row>
    <row r="18" spans="1:21" ht="15.75" x14ac:dyDescent="0.25">
      <c r="A18" s="596"/>
      <c r="B18" s="593"/>
      <c r="C18" s="322"/>
      <c r="D18" s="322"/>
      <c r="E18" s="71"/>
      <c r="F18" s="71"/>
      <c r="G18" s="203"/>
      <c r="H18" s="204"/>
      <c r="I18" s="203"/>
      <c r="J18" s="204"/>
      <c r="K18" s="203"/>
      <c r="L18" s="204"/>
      <c r="M18" s="203"/>
      <c r="N18" s="204"/>
      <c r="O18" s="379">
        <f t="shared" si="0"/>
        <v>0</v>
      </c>
      <c r="P18" s="379">
        <f t="shared" si="1"/>
        <v>0</v>
      </c>
      <c r="Q18" s="205"/>
      <c r="R18" s="71"/>
      <c r="S18" s="71"/>
      <c r="T18" s="71"/>
      <c r="U18" s="71"/>
    </row>
    <row r="19" spans="1:21" ht="15.75" x14ac:dyDescent="0.25">
      <c r="A19" s="588" t="s">
        <v>1377</v>
      </c>
      <c r="B19" s="588" t="s">
        <v>1376</v>
      </c>
      <c r="C19" s="342"/>
      <c r="D19" s="322"/>
      <c r="E19" s="71"/>
      <c r="F19" s="71"/>
      <c r="G19" s="71"/>
      <c r="H19" s="343"/>
      <c r="I19" s="71"/>
      <c r="J19" s="71"/>
      <c r="K19" s="71"/>
      <c r="L19" s="343"/>
      <c r="M19" s="71"/>
      <c r="N19" s="71"/>
      <c r="O19" s="379">
        <f t="shared" si="0"/>
        <v>0</v>
      </c>
      <c r="P19" s="379">
        <f t="shared" si="1"/>
        <v>0</v>
      </c>
      <c r="Q19" s="71"/>
      <c r="R19" s="71"/>
      <c r="S19" s="71"/>
      <c r="T19" s="71"/>
      <c r="U19" s="71"/>
    </row>
    <row r="20" spans="1:21" ht="15.75" x14ac:dyDescent="0.25">
      <c r="A20" s="589"/>
      <c r="B20" s="589"/>
      <c r="C20" s="342"/>
      <c r="D20" s="322"/>
      <c r="E20" s="71"/>
      <c r="F20" s="71"/>
      <c r="G20" s="71"/>
      <c r="H20" s="343"/>
      <c r="I20" s="71"/>
      <c r="J20" s="71"/>
      <c r="K20" s="71"/>
      <c r="L20" s="343"/>
      <c r="M20" s="71"/>
      <c r="N20" s="71"/>
      <c r="O20" s="379">
        <f t="shared" si="0"/>
        <v>0</v>
      </c>
      <c r="P20" s="379">
        <f t="shared" si="1"/>
        <v>0</v>
      </c>
      <c r="Q20" s="71"/>
      <c r="R20" s="71"/>
      <c r="S20" s="71"/>
      <c r="T20" s="71"/>
      <c r="U20" s="71"/>
    </row>
    <row r="21" spans="1:21" ht="15.75" x14ac:dyDescent="0.25">
      <c r="A21" s="589"/>
      <c r="B21" s="589"/>
      <c r="C21" s="342"/>
      <c r="D21" s="322"/>
      <c r="E21" s="71"/>
      <c r="F21" s="71"/>
      <c r="G21" s="71"/>
      <c r="H21" s="343"/>
      <c r="I21" s="71"/>
      <c r="J21" s="71"/>
      <c r="K21" s="71"/>
      <c r="L21" s="343"/>
      <c r="M21" s="71"/>
      <c r="N21" s="71"/>
      <c r="O21" s="379">
        <f t="shared" si="0"/>
        <v>0</v>
      </c>
      <c r="P21" s="379">
        <f t="shared" si="1"/>
        <v>0</v>
      </c>
      <c r="Q21" s="71"/>
      <c r="R21" s="71"/>
      <c r="S21" s="71"/>
      <c r="T21" s="71"/>
      <c r="U21" s="71"/>
    </row>
    <row r="22" spans="1:21" ht="15.75" x14ac:dyDescent="0.25">
      <c r="A22" s="589"/>
      <c r="B22" s="589"/>
      <c r="C22" s="342"/>
      <c r="D22" s="322"/>
      <c r="E22" s="71"/>
      <c r="F22" s="71"/>
      <c r="G22" s="71"/>
      <c r="H22" s="343"/>
      <c r="I22" s="71"/>
      <c r="J22" s="71"/>
      <c r="K22" s="71"/>
      <c r="L22" s="343"/>
      <c r="M22" s="71"/>
      <c r="N22" s="71"/>
      <c r="O22" s="379">
        <f t="shared" si="0"/>
        <v>0</v>
      </c>
      <c r="P22" s="379">
        <f t="shared" si="1"/>
        <v>0</v>
      </c>
      <c r="Q22" s="71"/>
      <c r="R22" s="71"/>
      <c r="S22" s="71"/>
      <c r="T22" s="71"/>
      <c r="U22" s="71"/>
    </row>
    <row r="23" spans="1:21" ht="15.75" x14ac:dyDescent="0.25">
      <c r="A23" s="589"/>
      <c r="B23" s="589"/>
      <c r="C23" s="342"/>
      <c r="D23" s="322"/>
      <c r="E23" s="71"/>
      <c r="F23" s="71"/>
      <c r="G23" s="71"/>
      <c r="H23" s="343"/>
      <c r="I23" s="71"/>
      <c r="J23" s="71"/>
      <c r="K23" s="71"/>
      <c r="L23" s="343"/>
      <c r="M23" s="71"/>
      <c r="N23" s="71"/>
      <c r="O23" s="379">
        <f t="shared" si="0"/>
        <v>0</v>
      </c>
      <c r="P23" s="379">
        <f t="shared" si="1"/>
        <v>0</v>
      </c>
      <c r="Q23" s="71"/>
      <c r="R23" s="71"/>
      <c r="S23" s="71"/>
      <c r="T23" s="71"/>
      <c r="U23" s="71"/>
    </row>
    <row r="24" spans="1:21" ht="15.75" x14ac:dyDescent="0.25">
      <c r="A24" s="589"/>
      <c r="B24" s="589"/>
      <c r="C24" s="342"/>
      <c r="D24" s="322"/>
      <c r="E24" s="71"/>
      <c r="F24" s="71"/>
      <c r="G24" s="71"/>
      <c r="H24" s="343"/>
      <c r="I24" s="71"/>
      <c r="J24" s="71"/>
      <c r="K24" s="71"/>
      <c r="L24" s="343"/>
      <c r="M24" s="71"/>
      <c r="N24" s="71"/>
      <c r="O24" s="379">
        <f t="shared" si="0"/>
        <v>0</v>
      </c>
      <c r="P24" s="379">
        <f t="shared" si="1"/>
        <v>0</v>
      </c>
      <c r="Q24" s="71"/>
      <c r="R24" s="71"/>
      <c r="S24" s="71"/>
      <c r="T24" s="71"/>
      <c r="U24" s="71"/>
    </row>
    <row r="25" spans="1:21" ht="15.75" x14ac:dyDescent="0.25">
      <c r="A25" s="589"/>
      <c r="B25" s="589"/>
      <c r="C25" s="342"/>
      <c r="D25" s="322"/>
      <c r="E25" s="71"/>
      <c r="F25" s="71"/>
      <c r="G25" s="203"/>
      <c r="H25" s="71"/>
      <c r="I25" s="71"/>
      <c r="J25" s="71"/>
      <c r="K25" s="71"/>
      <c r="L25" s="71"/>
      <c r="M25" s="71"/>
      <c r="N25" s="71"/>
      <c r="O25" s="379">
        <f t="shared" si="0"/>
        <v>0</v>
      </c>
      <c r="P25" s="379">
        <f t="shared" si="1"/>
        <v>0</v>
      </c>
      <c r="Q25" s="71"/>
      <c r="R25" s="71"/>
      <c r="S25" s="71"/>
      <c r="T25" s="71"/>
      <c r="U25" s="71"/>
    </row>
    <row r="26" spans="1:21" ht="15.75" x14ac:dyDescent="0.25">
      <c r="A26" s="589"/>
      <c r="B26" s="589"/>
      <c r="C26" s="342"/>
      <c r="D26" s="342"/>
      <c r="E26" s="71"/>
      <c r="F26" s="71"/>
      <c r="G26" s="71"/>
      <c r="H26" s="71"/>
      <c r="I26" s="71"/>
      <c r="J26" s="71"/>
      <c r="K26" s="71"/>
      <c r="L26" s="71"/>
      <c r="M26" s="71"/>
      <c r="N26" s="71"/>
      <c r="O26" s="379">
        <f t="shared" si="0"/>
        <v>0</v>
      </c>
      <c r="P26" s="379">
        <f t="shared" si="1"/>
        <v>0</v>
      </c>
      <c r="Q26" s="71"/>
      <c r="R26" s="71"/>
      <c r="S26" s="71"/>
      <c r="T26" s="71"/>
      <c r="U26" s="71"/>
    </row>
    <row r="27" spans="1:21" ht="15.75" x14ac:dyDescent="0.25">
      <c r="A27" s="590"/>
      <c r="B27" s="590"/>
      <c r="C27" s="342"/>
      <c r="D27" s="342"/>
      <c r="E27" s="71"/>
      <c r="F27" s="71"/>
      <c r="G27" s="71"/>
      <c r="H27" s="71"/>
      <c r="I27" s="71"/>
      <c r="J27" s="71"/>
      <c r="K27" s="71"/>
      <c r="L27" s="71"/>
      <c r="M27" s="71"/>
      <c r="N27" s="71"/>
      <c r="O27" s="379">
        <f t="shared" si="0"/>
        <v>0</v>
      </c>
      <c r="P27" s="379">
        <f t="shared" si="1"/>
        <v>0</v>
      </c>
      <c r="Q27" s="71"/>
      <c r="R27" s="71"/>
      <c r="S27" s="71"/>
      <c r="T27" s="71"/>
      <c r="U27" s="72"/>
    </row>
    <row r="28" spans="1:21" ht="15.6" customHeight="1" x14ac:dyDescent="0.25">
      <c r="A28" s="294"/>
      <c r="B28" s="295"/>
      <c r="C28" s="294" t="s">
        <v>1352</v>
      </c>
      <c r="D28" s="295"/>
      <c r="E28" s="295"/>
      <c r="F28" s="296"/>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27">
    <cfRule type="duplicateValues" dxfId="2"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workbookViewId="0">
      <pane ySplit="6" topLeftCell="A7" activePane="bottomLeft" state="frozen"/>
      <selection sqref="A1:V1"/>
      <selection pane="bottomLeft" activeCell="B28" sqref="B28:B3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6" customWidth="1"/>
    <col min="16" max="16" width="16.28515625" style="386"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88"/>
      <c r="C1" s="288"/>
      <c r="D1" s="288"/>
      <c r="E1" s="288"/>
      <c r="F1" s="288"/>
      <c r="G1" s="288" t="s">
        <v>1381</v>
      </c>
      <c r="H1" s="288"/>
      <c r="I1" s="288"/>
      <c r="J1" s="288"/>
      <c r="K1" s="288"/>
      <c r="L1" s="288"/>
      <c r="M1" s="288"/>
      <c r="N1" s="288"/>
      <c r="O1" s="380"/>
      <c r="P1" s="380"/>
      <c r="Q1" s="288"/>
      <c r="R1" s="288"/>
      <c r="S1" s="288"/>
      <c r="T1" s="288"/>
      <c r="U1" s="288"/>
    </row>
    <row r="2" spans="1:21" s="245" customFormat="1" ht="18.75" x14ac:dyDescent="0.25">
      <c r="A2" s="310" t="s">
        <v>1343</v>
      </c>
      <c r="B2" s="288"/>
      <c r="C2" s="288"/>
      <c r="D2" s="288"/>
      <c r="E2" s="288"/>
      <c r="F2" s="288"/>
      <c r="G2" s="288"/>
      <c r="H2" s="288"/>
      <c r="I2" s="288"/>
      <c r="J2" s="288"/>
      <c r="K2" s="288"/>
      <c r="L2" s="288"/>
      <c r="M2" s="288"/>
      <c r="N2" s="288"/>
      <c r="O2" s="380"/>
      <c r="P2" s="380"/>
      <c r="Q2" s="288"/>
      <c r="R2" s="288"/>
      <c r="S2" s="288"/>
      <c r="T2" s="288"/>
      <c r="U2" s="288"/>
    </row>
    <row r="3" spans="1:21" s="245" customFormat="1" ht="21" customHeight="1" x14ac:dyDescent="0.25">
      <c r="A3" s="246" t="s">
        <v>1378</v>
      </c>
      <c r="B3" s="247"/>
      <c r="C3" s="247"/>
      <c r="D3" s="247"/>
      <c r="E3" s="248"/>
      <c r="F3" s="247"/>
      <c r="G3" s="247"/>
      <c r="H3" s="247"/>
      <c r="I3" s="247"/>
      <c r="J3" s="247"/>
      <c r="K3" s="247"/>
      <c r="L3" s="247"/>
      <c r="M3" s="247"/>
      <c r="N3" s="247"/>
      <c r="O3" s="381"/>
      <c r="P3" s="381"/>
      <c r="Q3" s="247"/>
      <c r="R3" s="247"/>
      <c r="S3" s="247"/>
      <c r="T3" s="247"/>
      <c r="U3" s="247"/>
    </row>
    <row r="4" spans="1:21" s="67" customFormat="1" ht="23.25" customHeight="1" x14ac:dyDescent="0.25">
      <c r="A4" s="576" t="s">
        <v>97</v>
      </c>
      <c r="B4" s="575" t="s">
        <v>111</v>
      </c>
      <c r="C4" s="578" t="s">
        <v>86</v>
      </c>
      <c r="D4" s="578" t="s">
        <v>87</v>
      </c>
      <c r="E4" s="578" t="s">
        <v>392</v>
      </c>
      <c r="F4" s="578" t="s">
        <v>88</v>
      </c>
      <c r="G4" s="581" t="s">
        <v>100</v>
      </c>
      <c r="H4" s="587"/>
      <c r="I4" s="587"/>
      <c r="J4" s="587"/>
      <c r="K4" s="587"/>
      <c r="L4" s="587"/>
      <c r="M4" s="587"/>
      <c r="N4" s="582"/>
      <c r="O4" s="583" t="s">
        <v>101</v>
      </c>
      <c r="P4" s="584"/>
      <c r="Q4" s="575" t="s">
        <v>102</v>
      </c>
      <c r="R4" s="575" t="s">
        <v>103</v>
      </c>
      <c r="S4" s="575" t="s">
        <v>110</v>
      </c>
      <c r="T4" s="575" t="s">
        <v>109</v>
      </c>
      <c r="U4" s="572" t="s">
        <v>89</v>
      </c>
    </row>
    <row r="5" spans="1:21" s="67" customFormat="1" ht="15" customHeight="1" x14ac:dyDescent="0.25">
      <c r="A5" s="576"/>
      <c r="B5" s="576"/>
      <c r="C5" s="579"/>
      <c r="D5" s="579"/>
      <c r="E5" s="579"/>
      <c r="F5" s="579"/>
      <c r="G5" s="581" t="s">
        <v>104</v>
      </c>
      <c r="H5" s="582"/>
      <c r="I5" s="581" t="s">
        <v>105</v>
      </c>
      <c r="J5" s="582"/>
      <c r="K5" s="581" t="s">
        <v>106</v>
      </c>
      <c r="L5" s="582"/>
      <c r="M5" s="581" t="s">
        <v>107</v>
      </c>
      <c r="N5" s="582"/>
      <c r="O5" s="585"/>
      <c r="P5" s="586"/>
      <c r="Q5" s="576"/>
      <c r="R5" s="576"/>
      <c r="S5" s="576"/>
      <c r="T5" s="576"/>
      <c r="U5" s="573"/>
    </row>
    <row r="6" spans="1:21" s="67" customFormat="1" ht="24" customHeight="1" x14ac:dyDescent="0.25">
      <c r="A6" s="577"/>
      <c r="B6" s="577"/>
      <c r="C6" s="580"/>
      <c r="D6" s="580"/>
      <c r="E6" s="580"/>
      <c r="F6" s="580"/>
      <c r="G6" s="441" t="s">
        <v>108</v>
      </c>
      <c r="H6" s="441" t="s">
        <v>12</v>
      </c>
      <c r="I6" s="441" t="s">
        <v>108</v>
      </c>
      <c r="J6" s="441" t="s">
        <v>12</v>
      </c>
      <c r="K6" s="441" t="s">
        <v>108</v>
      </c>
      <c r="L6" s="441" t="s">
        <v>12</v>
      </c>
      <c r="M6" s="441" t="s">
        <v>108</v>
      </c>
      <c r="N6" s="441" t="s">
        <v>12</v>
      </c>
      <c r="O6" s="441" t="s">
        <v>108</v>
      </c>
      <c r="P6" s="441" t="s">
        <v>12</v>
      </c>
      <c r="Q6" s="577"/>
      <c r="R6" s="577"/>
      <c r="S6" s="577"/>
      <c r="T6" s="577"/>
      <c r="U6" s="574"/>
    </row>
    <row r="7" spans="1:21" s="67" customFormat="1" ht="15.75" x14ac:dyDescent="0.25">
      <c r="A7" s="442"/>
      <c r="B7" s="443"/>
      <c r="C7" s="444"/>
      <c r="D7" s="444"/>
      <c r="E7" s="445"/>
      <c r="F7" s="444"/>
      <c r="G7" s="446"/>
      <c r="H7" s="446"/>
      <c r="I7" s="446"/>
      <c r="J7" s="446"/>
      <c r="K7" s="446"/>
      <c r="L7" s="446"/>
      <c r="M7" s="446"/>
      <c r="N7" s="446"/>
      <c r="O7" s="446"/>
      <c r="P7" s="446"/>
      <c r="Q7" s="447"/>
      <c r="R7" s="447"/>
      <c r="S7" s="447"/>
      <c r="T7" s="447"/>
      <c r="U7" s="448"/>
    </row>
    <row r="8" spans="1:21" ht="15.75" customHeight="1" x14ac:dyDescent="0.25">
      <c r="A8" s="597" t="s">
        <v>1379</v>
      </c>
      <c r="B8" s="597" t="s">
        <v>1465</v>
      </c>
      <c r="C8" s="306"/>
      <c r="D8" s="306"/>
      <c r="E8" s="306"/>
      <c r="F8" s="306"/>
      <c r="G8" s="250"/>
      <c r="H8" s="250"/>
      <c r="I8" s="251"/>
      <c r="J8" s="252"/>
      <c r="K8" s="250"/>
      <c r="L8" s="231"/>
      <c r="M8" s="251"/>
      <c r="N8" s="231"/>
      <c r="O8" s="382">
        <f>G8+I8+K8+M8</f>
        <v>0</v>
      </c>
      <c r="P8" s="383">
        <f>H8+J8+L8+N8</f>
        <v>0</v>
      </c>
      <c r="Q8" s="250"/>
      <c r="R8" s="250"/>
      <c r="S8" s="250"/>
      <c r="T8" s="250"/>
      <c r="U8" s="306"/>
    </row>
    <row r="9" spans="1:21" ht="15.75" x14ac:dyDescent="0.25">
      <c r="A9" s="598"/>
      <c r="B9" s="598"/>
      <c r="C9" s="306"/>
      <c r="D9" s="306"/>
      <c r="E9" s="306"/>
      <c r="F9" s="306"/>
      <c r="G9" s="250"/>
      <c r="H9" s="250"/>
      <c r="I9" s="251"/>
      <c r="J9" s="252"/>
      <c r="K9" s="250"/>
      <c r="L9" s="231"/>
      <c r="M9" s="251"/>
      <c r="N9" s="231"/>
      <c r="O9" s="382">
        <f t="shared" ref="O9:O46" si="0">G9+I9+K9+M9</f>
        <v>0</v>
      </c>
      <c r="P9" s="383">
        <f t="shared" ref="P9:P46" si="1">H9+J9+L9+N9</f>
        <v>0</v>
      </c>
      <c r="Q9" s="250"/>
      <c r="R9" s="250"/>
      <c r="S9" s="250"/>
      <c r="T9" s="250"/>
      <c r="U9" s="306"/>
    </row>
    <row r="10" spans="1:21" ht="15.75" x14ac:dyDescent="0.25">
      <c r="A10" s="598"/>
      <c r="B10" s="598"/>
      <c r="C10" s="306"/>
      <c r="D10" s="306"/>
      <c r="E10" s="306"/>
      <c r="F10" s="306"/>
      <c r="G10" s="250"/>
      <c r="H10" s="250"/>
      <c r="I10" s="251"/>
      <c r="J10" s="252"/>
      <c r="K10" s="250"/>
      <c r="L10" s="231"/>
      <c r="M10" s="251"/>
      <c r="N10" s="231"/>
      <c r="O10" s="382">
        <f t="shared" si="0"/>
        <v>0</v>
      </c>
      <c r="P10" s="383">
        <f t="shared" si="1"/>
        <v>0</v>
      </c>
      <c r="Q10" s="250"/>
      <c r="R10" s="250"/>
      <c r="S10" s="250"/>
      <c r="T10" s="250"/>
      <c r="U10" s="306"/>
    </row>
    <row r="11" spans="1:21" ht="15.75" x14ac:dyDescent="0.25">
      <c r="A11" s="598"/>
      <c r="B11" s="598"/>
      <c r="C11" s="306"/>
      <c r="D11" s="306"/>
      <c r="E11" s="306"/>
      <c r="F11" s="306"/>
      <c r="G11" s="250"/>
      <c r="H11" s="250"/>
      <c r="I11" s="251"/>
      <c r="J11" s="252"/>
      <c r="K11" s="250"/>
      <c r="L11" s="231"/>
      <c r="M11" s="251"/>
      <c r="N11" s="231"/>
      <c r="O11" s="382">
        <f t="shared" si="0"/>
        <v>0</v>
      </c>
      <c r="P11" s="383">
        <f t="shared" si="1"/>
        <v>0</v>
      </c>
      <c r="Q11" s="250"/>
      <c r="R11" s="250"/>
      <c r="S11" s="250"/>
      <c r="T11" s="250"/>
      <c r="U11" s="306"/>
    </row>
    <row r="12" spans="1:21" ht="15.75" x14ac:dyDescent="0.25">
      <c r="A12" s="598"/>
      <c r="B12" s="598"/>
      <c r="C12" s="306"/>
      <c r="D12" s="306"/>
      <c r="E12" s="306"/>
      <c r="F12" s="306"/>
      <c r="G12" s="250"/>
      <c r="H12" s="250"/>
      <c r="I12" s="251"/>
      <c r="J12" s="252"/>
      <c r="K12" s="250"/>
      <c r="L12" s="231"/>
      <c r="M12" s="251"/>
      <c r="N12" s="231"/>
      <c r="O12" s="382">
        <f t="shared" si="0"/>
        <v>0</v>
      </c>
      <c r="P12" s="383">
        <f t="shared" si="1"/>
        <v>0</v>
      </c>
      <c r="Q12" s="250"/>
      <c r="R12" s="250"/>
      <c r="S12" s="250"/>
      <c r="T12" s="250"/>
      <c r="U12" s="306"/>
    </row>
    <row r="13" spans="1:21" ht="15.75" x14ac:dyDescent="0.25">
      <c r="A13" s="598"/>
      <c r="B13" s="599"/>
      <c r="C13" s="306"/>
      <c r="D13" s="306"/>
      <c r="E13" s="306"/>
      <c r="F13" s="306"/>
      <c r="G13" s="250"/>
      <c r="H13" s="250"/>
      <c r="I13" s="251"/>
      <c r="J13" s="252"/>
      <c r="K13" s="250"/>
      <c r="L13" s="231"/>
      <c r="M13" s="251"/>
      <c r="N13" s="231"/>
      <c r="O13" s="382">
        <f t="shared" si="0"/>
        <v>0</v>
      </c>
      <c r="P13" s="383">
        <f t="shared" si="1"/>
        <v>0</v>
      </c>
      <c r="Q13" s="250"/>
      <c r="R13" s="250"/>
      <c r="S13" s="250"/>
      <c r="T13" s="250"/>
      <c r="U13" s="306"/>
    </row>
    <row r="14" spans="1:21" ht="15.75" x14ac:dyDescent="0.25">
      <c r="A14" s="598"/>
      <c r="B14" s="597" t="s">
        <v>1466</v>
      </c>
      <c r="C14" s="306"/>
      <c r="D14" s="306"/>
      <c r="E14" s="306"/>
      <c r="F14" s="306"/>
      <c r="G14" s="250"/>
      <c r="H14" s="250"/>
      <c r="I14" s="251"/>
      <c r="J14" s="252"/>
      <c r="K14" s="250"/>
      <c r="L14" s="231"/>
      <c r="M14" s="251"/>
      <c r="N14" s="231"/>
      <c r="O14" s="382">
        <f t="shared" si="0"/>
        <v>0</v>
      </c>
      <c r="P14" s="383">
        <f t="shared" si="1"/>
        <v>0</v>
      </c>
      <c r="Q14" s="250"/>
      <c r="R14" s="250"/>
      <c r="S14" s="250"/>
      <c r="T14" s="250"/>
      <c r="U14" s="306"/>
    </row>
    <row r="15" spans="1:21" ht="15.75" x14ac:dyDescent="0.25">
      <c r="A15" s="598"/>
      <c r="B15" s="598"/>
      <c r="C15" s="306"/>
      <c r="D15" s="306"/>
      <c r="E15" s="306"/>
      <c r="F15" s="306"/>
      <c r="G15" s="250"/>
      <c r="H15" s="250"/>
      <c r="I15" s="251"/>
      <c r="J15" s="252"/>
      <c r="K15" s="250"/>
      <c r="L15" s="231"/>
      <c r="M15" s="251"/>
      <c r="N15" s="231"/>
      <c r="O15" s="382">
        <f t="shared" si="0"/>
        <v>0</v>
      </c>
      <c r="P15" s="383">
        <f t="shared" si="1"/>
        <v>0</v>
      </c>
      <c r="Q15" s="250"/>
      <c r="R15" s="250"/>
      <c r="S15" s="250"/>
      <c r="T15" s="250"/>
      <c r="U15" s="306"/>
    </row>
    <row r="16" spans="1:21" ht="15.75" x14ac:dyDescent="0.25">
      <c r="A16" s="598"/>
      <c r="B16" s="598"/>
      <c r="C16" s="306"/>
      <c r="D16" s="306"/>
      <c r="E16" s="306"/>
      <c r="F16" s="306"/>
      <c r="G16" s="250"/>
      <c r="H16" s="250"/>
      <c r="I16" s="251"/>
      <c r="J16" s="252"/>
      <c r="K16" s="250"/>
      <c r="L16" s="231"/>
      <c r="M16" s="251"/>
      <c r="N16" s="231"/>
      <c r="O16" s="382">
        <f t="shared" si="0"/>
        <v>0</v>
      </c>
      <c r="P16" s="383">
        <f t="shared" si="1"/>
        <v>0</v>
      </c>
      <c r="Q16" s="250"/>
      <c r="R16" s="250"/>
      <c r="S16" s="250"/>
      <c r="T16" s="250"/>
      <c r="U16" s="306"/>
    </row>
    <row r="17" spans="1:21" ht="15.75" x14ac:dyDescent="0.25">
      <c r="A17" s="598"/>
      <c r="B17" s="598"/>
      <c r="C17" s="306"/>
      <c r="D17" s="306"/>
      <c r="E17" s="306"/>
      <c r="F17" s="344"/>
      <c r="G17" s="250"/>
      <c r="H17" s="250"/>
      <c r="I17" s="250"/>
      <c r="J17" s="250"/>
      <c r="K17" s="250"/>
      <c r="L17" s="231"/>
      <c r="M17" s="250"/>
      <c r="N17" s="231"/>
      <c r="O17" s="382">
        <f t="shared" si="0"/>
        <v>0</v>
      </c>
      <c r="P17" s="383">
        <f t="shared" si="1"/>
        <v>0</v>
      </c>
      <c r="Q17" s="255"/>
      <c r="R17" s="255"/>
      <c r="S17" s="255"/>
      <c r="T17" s="255"/>
      <c r="U17" s="306"/>
    </row>
    <row r="18" spans="1:21" ht="15.75" x14ac:dyDescent="0.25">
      <c r="A18" s="598"/>
      <c r="B18" s="598"/>
      <c r="C18" s="306"/>
      <c r="D18" s="306"/>
      <c r="E18" s="306"/>
      <c r="F18" s="344"/>
      <c r="G18" s="250"/>
      <c r="H18" s="250"/>
      <c r="I18" s="250"/>
      <c r="J18" s="250"/>
      <c r="K18" s="250"/>
      <c r="L18" s="231"/>
      <c r="M18" s="250"/>
      <c r="N18" s="231"/>
      <c r="O18" s="382">
        <f t="shared" si="0"/>
        <v>0</v>
      </c>
      <c r="P18" s="383">
        <f t="shared" si="1"/>
        <v>0</v>
      </c>
      <c r="Q18" s="255"/>
      <c r="R18" s="255"/>
      <c r="S18" s="255"/>
      <c r="T18" s="255"/>
      <c r="U18" s="306"/>
    </row>
    <row r="19" spans="1:21" ht="15.75" x14ac:dyDescent="0.25">
      <c r="A19" s="598"/>
      <c r="B19" s="599"/>
      <c r="C19" s="306"/>
      <c r="D19" s="306"/>
      <c r="E19" s="306"/>
      <c r="F19" s="306"/>
      <c r="G19" s="250"/>
      <c r="H19" s="345"/>
      <c r="I19" s="250"/>
      <c r="J19" s="345"/>
      <c r="K19" s="250"/>
      <c r="L19" s="231"/>
      <c r="M19" s="250"/>
      <c r="N19" s="231"/>
      <c r="O19" s="382">
        <f t="shared" si="0"/>
        <v>0</v>
      </c>
      <c r="P19" s="383">
        <f t="shared" si="1"/>
        <v>0</v>
      </c>
      <c r="Q19" s="250"/>
      <c r="R19" s="250"/>
      <c r="S19" s="250"/>
      <c r="T19" s="250"/>
      <c r="U19" s="306"/>
    </row>
    <row r="20" spans="1:21" ht="15.75" x14ac:dyDescent="0.25">
      <c r="A20" s="598"/>
      <c r="B20" s="597" t="s">
        <v>1467</v>
      </c>
      <c r="C20" s="306"/>
      <c r="D20" s="306"/>
      <c r="E20" s="306"/>
      <c r="F20" s="306"/>
      <c r="G20" s="250"/>
      <c r="H20" s="345"/>
      <c r="I20" s="250"/>
      <c r="J20" s="345"/>
      <c r="K20" s="250"/>
      <c r="L20" s="231"/>
      <c r="M20" s="250"/>
      <c r="N20" s="231"/>
      <c r="O20" s="382">
        <f t="shared" si="0"/>
        <v>0</v>
      </c>
      <c r="P20" s="383">
        <f t="shared" si="1"/>
        <v>0</v>
      </c>
      <c r="Q20" s="250"/>
      <c r="R20" s="250"/>
      <c r="S20" s="250"/>
      <c r="T20" s="250"/>
      <c r="U20" s="306"/>
    </row>
    <row r="21" spans="1:21" ht="15.75" x14ac:dyDescent="0.25">
      <c r="A21" s="598"/>
      <c r="B21" s="598"/>
      <c r="C21" s="306"/>
      <c r="D21" s="306"/>
      <c r="E21" s="306"/>
      <c r="F21" s="250"/>
      <c r="G21" s="251"/>
      <c r="H21" s="250"/>
      <c r="I21" s="251"/>
      <c r="J21" s="250"/>
      <c r="K21" s="251"/>
      <c r="L21" s="231"/>
      <c r="M21" s="251"/>
      <c r="N21" s="231"/>
      <c r="O21" s="382">
        <f t="shared" si="0"/>
        <v>0</v>
      </c>
      <c r="P21" s="383">
        <f t="shared" si="1"/>
        <v>0</v>
      </c>
      <c r="Q21" s="250"/>
      <c r="R21" s="250"/>
      <c r="S21" s="250"/>
      <c r="T21" s="250"/>
      <c r="U21" s="250"/>
    </row>
    <row r="22" spans="1:21" ht="15.75" x14ac:dyDescent="0.25">
      <c r="A22" s="598"/>
      <c r="B22" s="598"/>
      <c r="C22" s="306"/>
      <c r="D22" s="306"/>
      <c r="E22" s="306"/>
      <c r="F22" s="250"/>
      <c r="G22" s="251"/>
      <c r="H22" s="250"/>
      <c r="I22" s="251"/>
      <c r="J22" s="250"/>
      <c r="K22" s="251"/>
      <c r="L22" s="231"/>
      <c r="M22" s="251"/>
      <c r="N22" s="231"/>
      <c r="O22" s="382">
        <f t="shared" si="0"/>
        <v>0</v>
      </c>
      <c r="P22" s="383">
        <f t="shared" si="1"/>
        <v>0</v>
      </c>
      <c r="Q22" s="250"/>
      <c r="R22" s="250"/>
      <c r="S22" s="250"/>
      <c r="T22" s="250"/>
      <c r="U22" s="250"/>
    </row>
    <row r="23" spans="1:21" ht="15.75" x14ac:dyDescent="0.25">
      <c r="A23" s="598"/>
      <c r="B23" s="598"/>
      <c r="C23" s="306"/>
      <c r="D23" s="306"/>
      <c r="E23" s="306"/>
      <c r="F23" s="250"/>
      <c r="G23" s="251"/>
      <c r="H23" s="250"/>
      <c r="I23" s="251"/>
      <c r="J23" s="250"/>
      <c r="K23" s="251"/>
      <c r="L23" s="231"/>
      <c r="M23" s="251"/>
      <c r="N23" s="231"/>
      <c r="O23" s="382">
        <f t="shared" si="0"/>
        <v>0</v>
      </c>
      <c r="P23" s="383">
        <f t="shared" si="1"/>
        <v>0</v>
      </c>
      <c r="Q23" s="250"/>
      <c r="R23" s="250"/>
      <c r="S23" s="250"/>
      <c r="T23" s="250"/>
      <c r="U23" s="250"/>
    </row>
    <row r="24" spans="1:21" ht="15.75" x14ac:dyDescent="0.25">
      <c r="A24" s="598"/>
      <c r="B24" s="598"/>
      <c r="C24" s="306"/>
      <c r="D24" s="306"/>
      <c r="E24" s="306"/>
      <c r="F24" s="250"/>
      <c r="G24" s="251"/>
      <c r="H24" s="250"/>
      <c r="I24" s="251"/>
      <c r="J24" s="250"/>
      <c r="K24" s="251"/>
      <c r="L24" s="231"/>
      <c r="M24" s="251"/>
      <c r="N24" s="231"/>
      <c r="O24" s="382">
        <f t="shared" si="0"/>
        <v>0</v>
      </c>
      <c r="P24" s="383">
        <f t="shared" si="1"/>
        <v>0</v>
      </c>
      <c r="Q24" s="250"/>
      <c r="R24" s="250"/>
      <c r="S24" s="250"/>
      <c r="T24" s="250"/>
      <c r="U24" s="250"/>
    </row>
    <row r="25" spans="1:21" ht="15.75" x14ac:dyDescent="0.25">
      <c r="A25" s="598"/>
      <c r="B25" s="598"/>
      <c r="C25" s="306"/>
      <c r="D25" s="306"/>
      <c r="E25" s="306"/>
      <c r="F25" s="250"/>
      <c r="G25" s="251"/>
      <c r="H25" s="250"/>
      <c r="I25" s="251"/>
      <c r="J25" s="250"/>
      <c r="K25" s="251"/>
      <c r="L25" s="231"/>
      <c r="M25" s="251"/>
      <c r="N25" s="231"/>
      <c r="O25" s="382">
        <f t="shared" si="0"/>
        <v>0</v>
      </c>
      <c r="P25" s="383">
        <f t="shared" si="1"/>
        <v>0</v>
      </c>
      <c r="Q25" s="250"/>
      <c r="R25" s="250"/>
      <c r="S25" s="250"/>
      <c r="T25" s="250"/>
      <c r="U25" s="250"/>
    </row>
    <row r="26" spans="1:21" ht="15.75" x14ac:dyDescent="0.25">
      <c r="A26" s="598"/>
      <c r="B26" s="598"/>
      <c r="C26" s="249"/>
      <c r="D26" s="306"/>
      <c r="E26" s="306"/>
      <c r="F26" s="306"/>
      <c r="G26" s="251"/>
      <c r="H26" s="254"/>
      <c r="I26" s="251"/>
      <c r="J26" s="254"/>
      <c r="K26" s="251"/>
      <c r="L26" s="231"/>
      <c r="M26" s="251"/>
      <c r="N26" s="231"/>
      <c r="O26" s="382">
        <f t="shared" si="0"/>
        <v>0</v>
      </c>
      <c r="P26" s="383">
        <f t="shared" si="1"/>
        <v>0</v>
      </c>
      <c r="Q26" s="250"/>
      <c r="R26" s="250"/>
      <c r="S26" s="250"/>
      <c r="T26" s="250"/>
      <c r="U26" s="306"/>
    </row>
    <row r="27" spans="1:21" ht="15.75" x14ac:dyDescent="0.25">
      <c r="A27" s="598"/>
      <c r="B27" s="599"/>
      <c r="C27" s="249"/>
      <c r="D27" s="306"/>
      <c r="E27" s="306"/>
      <c r="F27" s="278"/>
      <c r="G27" s="251"/>
      <c r="H27" s="250"/>
      <c r="I27" s="251"/>
      <c r="J27" s="250"/>
      <c r="K27" s="251"/>
      <c r="L27" s="231"/>
      <c r="M27" s="251"/>
      <c r="N27" s="231"/>
      <c r="O27" s="382">
        <f t="shared" si="0"/>
        <v>0</v>
      </c>
      <c r="P27" s="383">
        <f t="shared" si="1"/>
        <v>0</v>
      </c>
      <c r="Q27" s="250"/>
      <c r="R27" s="250"/>
      <c r="S27" s="250"/>
      <c r="T27" s="250"/>
      <c r="U27" s="306"/>
    </row>
    <row r="28" spans="1:21" ht="15.75" customHeight="1" x14ac:dyDescent="0.25">
      <c r="A28" s="598"/>
      <c r="B28" s="600" t="s">
        <v>1517</v>
      </c>
      <c r="C28" s="249"/>
      <c r="D28" s="306"/>
      <c r="E28" s="306"/>
      <c r="F28" s="306"/>
      <c r="G28" s="250"/>
      <c r="H28" s="250"/>
      <c r="I28" s="206"/>
      <c r="J28" s="250"/>
      <c r="K28" s="250"/>
      <c r="L28" s="231"/>
      <c r="M28" s="250"/>
      <c r="N28" s="231"/>
      <c r="O28" s="382">
        <f t="shared" si="0"/>
        <v>0</v>
      </c>
      <c r="P28" s="383">
        <f t="shared" si="1"/>
        <v>0</v>
      </c>
      <c r="Q28" s="250"/>
      <c r="R28" s="250"/>
      <c r="S28" s="250"/>
      <c r="T28" s="250"/>
      <c r="U28" s="306"/>
    </row>
    <row r="29" spans="1:21" ht="15.75" x14ac:dyDescent="0.25">
      <c r="A29" s="598"/>
      <c r="B29" s="600"/>
      <c r="C29" s="249"/>
      <c r="D29" s="306"/>
      <c r="E29" s="306"/>
      <c r="F29" s="306"/>
      <c r="G29" s="250"/>
      <c r="H29" s="250"/>
      <c r="I29" s="206"/>
      <c r="J29" s="250"/>
      <c r="K29" s="250"/>
      <c r="L29" s="231"/>
      <c r="M29" s="250"/>
      <c r="N29" s="231"/>
      <c r="O29" s="382">
        <f t="shared" si="0"/>
        <v>0</v>
      </c>
      <c r="P29" s="383">
        <f t="shared" si="1"/>
        <v>0</v>
      </c>
      <c r="Q29" s="250"/>
      <c r="R29" s="250"/>
      <c r="S29" s="250"/>
      <c r="T29" s="250"/>
      <c r="U29" s="306"/>
    </row>
    <row r="30" spans="1:21" ht="15.75" x14ac:dyDescent="0.25">
      <c r="A30" s="598"/>
      <c r="B30" s="600"/>
      <c r="C30" s="249"/>
      <c r="D30" s="306"/>
      <c r="E30" s="306"/>
      <c r="F30" s="306"/>
      <c r="G30" s="250"/>
      <c r="H30" s="250"/>
      <c r="I30" s="206"/>
      <c r="J30" s="250"/>
      <c r="K30" s="250"/>
      <c r="L30" s="231"/>
      <c r="M30" s="250"/>
      <c r="N30" s="231"/>
      <c r="O30" s="382">
        <f t="shared" si="0"/>
        <v>0</v>
      </c>
      <c r="P30" s="383">
        <f t="shared" si="1"/>
        <v>0</v>
      </c>
      <c r="Q30" s="250"/>
      <c r="R30" s="250"/>
      <c r="S30" s="250"/>
      <c r="T30" s="250"/>
      <c r="U30" s="306"/>
    </row>
    <row r="31" spans="1:21" ht="15.75" x14ac:dyDescent="0.25">
      <c r="A31" s="598"/>
      <c r="B31" s="600"/>
      <c r="C31" s="249"/>
      <c r="D31" s="306"/>
      <c r="E31" s="306"/>
      <c r="F31" s="306"/>
      <c r="G31" s="250"/>
      <c r="H31" s="250"/>
      <c r="I31" s="206"/>
      <c r="J31" s="250"/>
      <c r="K31" s="250"/>
      <c r="L31" s="231"/>
      <c r="M31" s="250"/>
      <c r="N31" s="231"/>
      <c r="O31" s="382"/>
      <c r="P31" s="383"/>
      <c r="Q31" s="250"/>
      <c r="R31" s="250"/>
      <c r="S31" s="250"/>
      <c r="T31" s="250"/>
      <c r="U31" s="306"/>
    </row>
    <row r="32" spans="1:21" ht="15.75" x14ac:dyDescent="0.25">
      <c r="A32" s="598"/>
      <c r="B32" s="600"/>
      <c r="C32" s="249"/>
      <c r="D32" s="306"/>
      <c r="E32" s="306"/>
      <c r="F32" s="306"/>
      <c r="G32" s="250"/>
      <c r="H32" s="250"/>
      <c r="I32" s="206"/>
      <c r="J32" s="250"/>
      <c r="K32" s="250"/>
      <c r="L32" s="231"/>
      <c r="M32" s="250"/>
      <c r="N32" s="231"/>
      <c r="O32" s="382"/>
      <c r="P32" s="383"/>
      <c r="Q32" s="250"/>
      <c r="R32" s="250"/>
      <c r="S32" s="250"/>
      <c r="T32" s="250"/>
      <c r="U32" s="306"/>
    </row>
    <row r="33" spans="1:21" ht="15.75" x14ac:dyDescent="0.25">
      <c r="A33" s="598"/>
      <c r="B33" s="600"/>
      <c r="C33" s="249"/>
      <c r="D33" s="306"/>
      <c r="E33" s="306"/>
      <c r="F33" s="306"/>
      <c r="G33" s="250"/>
      <c r="H33" s="250"/>
      <c r="I33" s="206"/>
      <c r="J33" s="250"/>
      <c r="K33" s="250"/>
      <c r="L33" s="231"/>
      <c r="M33" s="250"/>
      <c r="N33" s="231"/>
      <c r="O33" s="382">
        <f t="shared" si="0"/>
        <v>0</v>
      </c>
      <c r="P33" s="383">
        <f t="shared" si="1"/>
        <v>0</v>
      </c>
      <c r="Q33" s="250"/>
      <c r="R33" s="250"/>
      <c r="S33" s="250"/>
      <c r="T33" s="250"/>
      <c r="U33" s="306"/>
    </row>
    <row r="34" spans="1:21" ht="15.75" x14ac:dyDescent="0.25">
      <c r="A34" s="598"/>
      <c r="B34" s="600"/>
      <c r="C34" s="249"/>
      <c r="D34" s="306"/>
      <c r="E34" s="306"/>
      <c r="F34" s="306"/>
      <c r="G34" s="250"/>
      <c r="H34" s="250"/>
      <c r="I34" s="206"/>
      <c r="J34" s="250"/>
      <c r="K34" s="250"/>
      <c r="L34" s="231"/>
      <c r="M34" s="250"/>
      <c r="N34" s="231"/>
      <c r="O34" s="382">
        <f t="shared" si="0"/>
        <v>0</v>
      </c>
      <c r="P34" s="383">
        <f t="shared" si="1"/>
        <v>0</v>
      </c>
      <c r="Q34" s="250"/>
      <c r="R34" s="250"/>
      <c r="S34" s="250"/>
      <c r="T34" s="250"/>
      <c r="U34" s="306"/>
    </row>
    <row r="35" spans="1:21" ht="15.75" x14ac:dyDescent="0.25">
      <c r="A35" s="598"/>
      <c r="B35" s="600"/>
      <c r="C35" s="249"/>
      <c r="D35" s="306"/>
      <c r="E35" s="306"/>
      <c r="F35" s="306"/>
      <c r="G35" s="250"/>
      <c r="H35" s="250"/>
      <c r="I35" s="206"/>
      <c r="J35" s="250"/>
      <c r="K35" s="250"/>
      <c r="L35" s="231"/>
      <c r="M35" s="250"/>
      <c r="N35" s="231"/>
      <c r="O35" s="382">
        <f t="shared" si="0"/>
        <v>0</v>
      </c>
      <c r="P35" s="383">
        <f t="shared" si="1"/>
        <v>0</v>
      </c>
      <c r="Q35" s="250"/>
      <c r="R35" s="250"/>
      <c r="S35" s="250"/>
      <c r="T35" s="250"/>
      <c r="U35" s="306"/>
    </row>
    <row r="36" spans="1:21" ht="15.75" x14ac:dyDescent="0.25">
      <c r="A36" s="598"/>
      <c r="B36" s="600"/>
      <c r="C36" s="249"/>
      <c r="D36" s="306"/>
      <c r="E36" s="306"/>
      <c r="F36" s="306"/>
      <c r="G36" s="250"/>
      <c r="H36" s="250"/>
      <c r="I36" s="206"/>
      <c r="J36" s="250"/>
      <c r="K36" s="250"/>
      <c r="L36" s="231"/>
      <c r="M36" s="250"/>
      <c r="N36" s="231"/>
      <c r="O36" s="382">
        <f t="shared" si="0"/>
        <v>0</v>
      </c>
      <c r="P36" s="383">
        <f t="shared" si="1"/>
        <v>0</v>
      </c>
      <c r="Q36" s="250"/>
      <c r="R36" s="250"/>
      <c r="S36" s="250"/>
      <c r="T36" s="250"/>
      <c r="U36" s="306"/>
    </row>
    <row r="37" spans="1:21" ht="15.75" x14ac:dyDescent="0.25">
      <c r="A37" s="598"/>
      <c r="B37" s="600"/>
      <c r="C37" s="249"/>
      <c r="D37" s="306"/>
      <c r="E37" s="306"/>
      <c r="F37" s="306"/>
      <c r="G37" s="250"/>
      <c r="H37" s="250"/>
      <c r="I37" s="206"/>
      <c r="J37" s="250"/>
      <c r="K37" s="250"/>
      <c r="L37" s="231"/>
      <c r="M37" s="250"/>
      <c r="N37" s="231"/>
      <c r="O37" s="382">
        <f t="shared" si="0"/>
        <v>0</v>
      </c>
      <c r="P37" s="383">
        <f t="shared" si="1"/>
        <v>0</v>
      </c>
      <c r="Q37" s="250"/>
      <c r="R37" s="250"/>
      <c r="S37" s="250"/>
      <c r="T37" s="250"/>
      <c r="U37" s="306"/>
    </row>
    <row r="38" spans="1:21" ht="15.75" x14ac:dyDescent="0.25">
      <c r="A38" s="598"/>
      <c r="B38" s="600"/>
      <c r="C38" s="249"/>
      <c r="D38" s="306"/>
      <c r="E38" s="306"/>
      <c r="F38" s="306"/>
      <c r="G38" s="250"/>
      <c r="H38" s="250"/>
      <c r="I38" s="206"/>
      <c r="J38" s="250"/>
      <c r="K38" s="250"/>
      <c r="L38" s="231"/>
      <c r="M38" s="250"/>
      <c r="N38" s="231"/>
      <c r="O38" s="382">
        <f t="shared" si="0"/>
        <v>0</v>
      </c>
      <c r="P38" s="383">
        <f t="shared" si="1"/>
        <v>0</v>
      </c>
      <c r="Q38" s="250"/>
      <c r="R38" s="250"/>
      <c r="S38" s="250"/>
      <c r="T38" s="250"/>
      <c r="U38" s="306"/>
    </row>
    <row r="39" spans="1:21" ht="15.75" x14ac:dyDescent="0.25">
      <c r="A39" s="598"/>
      <c r="B39" s="600" t="s">
        <v>1468</v>
      </c>
      <c r="C39" s="249"/>
      <c r="D39" s="306"/>
      <c r="E39" s="306"/>
      <c r="F39" s="306"/>
      <c r="G39" s="250"/>
      <c r="H39" s="250"/>
      <c r="I39" s="206"/>
      <c r="J39" s="250"/>
      <c r="K39" s="250"/>
      <c r="L39" s="231"/>
      <c r="M39" s="250"/>
      <c r="N39" s="231"/>
      <c r="O39" s="382">
        <f t="shared" si="0"/>
        <v>0</v>
      </c>
      <c r="P39" s="383">
        <f t="shared" si="1"/>
        <v>0</v>
      </c>
      <c r="Q39" s="250"/>
      <c r="R39" s="250"/>
      <c r="S39" s="250"/>
      <c r="T39" s="250"/>
      <c r="U39" s="306"/>
    </row>
    <row r="40" spans="1:21" ht="15.75" x14ac:dyDescent="0.25">
      <c r="A40" s="598"/>
      <c r="B40" s="600"/>
      <c r="C40" s="306"/>
      <c r="D40" s="306"/>
      <c r="E40" s="306"/>
      <c r="F40" s="306"/>
      <c r="G40" s="250"/>
      <c r="H40" s="250"/>
      <c r="I40" s="206"/>
      <c r="J40" s="250"/>
      <c r="K40" s="250"/>
      <c r="L40" s="231"/>
      <c r="M40" s="250"/>
      <c r="N40" s="231"/>
      <c r="O40" s="382">
        <f t="shared" si="0"/>
        <v>0</v>
      </c>
      <c r="P40" s="383">
        <f t="shared" si="1"/>
        <v>0</v>
      </c>
      <c r="Q40" s="250"/>
      <c r="R40" s="250"/>
      <c r="S40" s="250"/>
      <c r="T40" s="250"/>
      <c r="U40" s="306"/>
    </row>
    <row r="41" spans="1:21" ht="15.75" x14ac:dyDescent="0.25">
      <c r="A41" s="598"/>
      <c r="B41" s="600"/>
      <c r="C41" s="306"/>
      <c r="D41" s="306"/>
      <c r="E41" s="306"/>
      <c r="F41" s="306"/>
      <c r="G41" s="250"/>
      <c r="H41" s="250"/>
      <c r="I41" s="206"/>
      <c r="J41" s="250"/>
      <c r="K41" s="250"/>
      <c r="L41" s="231"/>
      <c r="M41" s="250"/>
      <c r="N41" s="231"/>
      <c r="O41" s="382">
        <f t="shared" si="0"/>
        <v>0</v>
      </c>
      <c r="P41" s="383">
        <f t="shared" si="1"/>
        <v>0</v>
      </c>
      <c r="Q41" s="250"/>
      <c r="R41" s="250"/>
      <c r="S41" s="250"/>
      <c r="T41" s="250"/>
      <c r="U41" s="306"/>
    </row>
    <row r="42" spans="1:21" ht="15.75" x14ac:dyDescent="0.25">
      <c r="A42" s="598"/>
      <c r="B42" s="600"/>
      <c r="C42" s="306"/>
      <c r="D42" s="306"/>
      <c r="E42" s="306"/>
      <c r="F42" s="306"/>
      <c r="G42" s="250"/>
      <c r="H42" s="250"/>
      <c r="I42" s="206"/>
      <c r="J42" s="250"/>
      <c r="K42" s="250"/>
      <c r="L42" s="231"/>
      <c r="M42" s="250"/>
      <c r="N42" s="231"/>
      <c r="O42" s="382">
        <f t="shared" si="0"/>
        <v>0</v>
      </c>
      <c r="P42" s="383">
        <f t="shared" si="1"/>
        <v>0</v>
      </c>
      <c r="Q42" s="250"/>
      <c r="R42" s="250"/>
      <c r="S42" s="250"/>
      <c r="T42" s="250"/>
      <c r="U42" s="306"/>
    </row>
    <row r="43" spans="1:21" ht="15.75" x14ac:dyDescent="0.25">
      <c r="A43" s="598"/>
      <c r="B43" s="600"/>
      <c r="C43" s="306"/>
      <c r="D43" s="306"/>
      <c r="E43" s="306"/>
      <c r="F43" s="306"/>
      <c r="G43" s="250"/>
      <c r="H43" s="250"/>
      <c r="I43" s="206"/>
      <c r="J43" s="250"/>
      <c r="K43" s="250"/>
      <c r="L43" s="231"/>
      <c r="M43" s="250"/>
      <c r="N43" s="231"/>
      <c r="O43" s="382">
        <f t="shared" si="0"/>
        <v>0</v>
      </c>
      <c r="P43" s="383">
        <f t="shared" si="1"/>
        <v>0</v>
      </c>
      <c r="Q43" s="250"/>
      <c r="R43" s="250"/>
      <c r="S43" s="250"/>
      <c r="T43" s="250"/>
      <c r="U43" s="306"/>
    </row>
    <row r="44" spans="1:21" ht="15.75" x14ac:dyDescent="0.25">
      <c r="A44" s="598"/>
      <c r="B44" s="600"/>
      <c r="C44" s="306"/>
      <c r="D44" s="306"/>
      <c r="E44" s="306"/>
      <c r="F44" s="306"/>
      <c r="G44" s="250"/>
      <c r="H44" s="250"/>
      <c r="I44" s="206"/>
      <c r="J44" s="250"/>
      <c r="K44" s="250"/>
      <c r="L44" s="231"/>
      <c r="M44" s="250"/>
      <c r="N44" s="231"/>
      <c r="O44" s="382">
        <f t="shared" si="0"/>
        <v>0</v>
      </c>
      <c r="P44" s="383">
        <f t="shared" si="1"/>
        <v>0</v>
      </c>
      <c r="Q44" s="250"/>
      <c r="R44" s="250"/>
      <c r="S44" s="250"/>
      <c r="T44" s="250"/>
      <c r="U44" s="306"/>
    </row>
    <row r="45" spans="1:21" ht="15.75" x14ac:dyDescent="0.25">
      <c r="A45" s="598"/>
      <c r="B45" s="600"/>
      <c r="C45" s="306"/>
      <c r="D45" s="306"/>
      <c r="E45" s="306"/>
      <c r="F45" s="306"/>
      <c r="G45" s="250"/>
      <c r="H45" s="250"/>
      <c r="I45" s="206"/>
      <c r="J45" s="250"/>
      <c r="K45" s="250"/>
      <c r="L45" s="231"/>
      <c r="M45" s="250"/>
      <c r="N45" s="231"/>
      <c r="O45" s="382">
        <f t="shared" si="0"/>
        <v>0</v>
      </c>
      <c r="P45" s="383">
        <f t="shared" si="1"/>
        <v>0</v>
      </c>
      <c r="Q45" s="250"/>
      <c r="R45" s="250"/>
      <c r="S45" s="250"/>
      <c r="T45" s="250"/>
      <c r="U45" s="306"/>
    </row>
    <row r="46" spans="1:21" ht="15.75" x14ac:dyDescent="0.25">
      <c r="A46" s="598"/>
      <c r="B46" s="600"/>
      <c r="C46" s="306"/>
      <c r="D46" s="306"/>
      <c r="E46" s="306"/>
      <c r="F46" s="306"/>
      <c r="G46" s="250"/>
      <c r="H46" s="250"/>
      <c r="I46" s="206"/>
      <c r="J46" s="250"/>
      <c r="K46" s="250"/>
      <c r="L46" s="231"/>
      <c r="M46" s="250"/>
      <c r="N46" s="231"/>
      <c r="O46" s="382">
        <f t="shared" si="0"/>
        <v>0</v>
      </c>
      <c r="P46" s="383">
        <f t="shared" si="1"/>
        <v>0</v>
      </c>
      <c r="Q46" s="250"/>
      <c r="R46" s="250"/>
      <c r="S46" s="250"/>
      <c r="T46" s="250"/>
      <c r="U46" s="306"/>
    </row>
    <row r="47" spans="1:21" ht="15.75" x14ac:dyDescent="0.25">
      <c r="A47" s="291"/>
      <c r="B47" s="292"/>
      <c r="C47" s="291" t="s">
        <v>1380</v>
      </c>
      <c r="D47" s="292"/>
      <c r="E47" s="292"/>
      <c r="F47" s="293"/>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75" x14ac:dyDescent="0.25">
      <c r="A48" s="258"/>
      <c r="B48" s="259"/>
      <c r="C48" s="259"/>
      <c r="D48" s="259"/>
      <c r="E48" s="260"/>
      <c r="F48" s="259"/>
      <c r="G48" s="259"/>
      <c r="H48" s="259"/>
      <c r="I48" s="259"/>
      <c r="J48" s="259"/>
      <c r="K48" s="259"/>
      <c r="L48" s="259"/>
      <c r="M48" s="259"/>
      <c r="N48" s="259"/>
      <c r="O48" s="385"/>
      <c r="P48" s="385"/>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5"/>
      <c r="P49" s="385"/>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5"/>
      <c r="P50" s="385"/>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5"/>
      <c r="P51" s="385"/>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5"/>
      <c r="P52" s="385"/>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5"/>
      <c r="P53" s="385"/>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5"/>
      <c r="P54" s="385"/>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5"/>
      <c r="P55" s="385"/>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5"/>
      <c r="P56" s="385"/>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5"/>
      <c r="P57" s="385"/>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5"/>
      <c r="P58" s="385"/>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5"/>
      <c r="P59" s="385"/>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5"/>
      <c r="P60" s="385"/>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5"/>
      <c r="P61" s="385"/>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5"/>
      <c r="P62" s="385"/>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5"/>
      <c r="P63" s="385"/>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5"/>
      <c r="P64" s="385"/>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5"/>
      <c r="P65" s="385"/>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5"/>
      <c r="P66" s="385"/>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5"/>
      <c r="P67" s="385"/>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5"/>
      <c r="P68" s="385"/>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5"/>
      <c r="P69" s="385"/>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5"/>
      <c r="P70" s="385"/>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5"/>
      <c r="P71" s="385"/>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5"/>
      <c r="P72" s="385"/>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5"/>
      <c r="P73" s="385"/>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5"/>
      <c r="P74" s="385"/>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5"/>
      <c r="P75" s="385"/>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5"/>
      <c r="P76" s="385"/>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5"/>
      <c r="P77" s="385"/>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5"/>
      <c r="P78" s="385"/>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5"/>
      <c r="P79" s="385"/>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8" activePane="bottomLeft" state="frozen"/>
      <selection activeCell="A7" sqref="A7"/>
      <selection pane="bottomLeft" activeCell="U20" sqref="U20"/>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88"/>
      <c r="G1" s="284" t="s">
        <v>91</v>
      </c>
      <c r="I1" s="284"/>
      <c r="J1" s="284"/>
      <c r="K1" s="284"/>
      <c r="L1" s="284"/>
      <c r="M1" s="284"/>
      <c r="N1" s="284"/>
      <c r="O1" s="284"/>
      <c r="P1" s="284"/>
      <c r="Q1" s="284"/>
      <c r="R1" s="284"/>
      <c r="S1" s="284"/>
      <c r="T1" s="284"/>
      <c r="U1" s="284"/>
      <c r="V1" s="284"/>
      <c r="W1" s="284"/>
      <c r="X1" s="284"/>
      <c r="Y1" s="284"/>
      <c r="Z1" s="284"/>
      <c r="AA1" s="284"/>
    </row>
    <row r="2" spans="1:27" ht="18.75" x14ac:dyDescent="0.25">
      <c r="A2" s="269" t="s">
        <v>1349</v>
      </c>
      <c r="E2" s="288"/>
      <c r="G2" s="284"/>
      <c r="I2" s="284"/>
      <c r="J2" s="284"/>
      <c r="K2" s="284"/>
      <c r="L2" s="284"/>
      <c r="M2" s="284"/>
      <c r="N2" s="284"/>
      <c r="O2" s="284"/>
      <c r="P2" s="284"/>
      <c r="Q2" s="284"/>
      <c r="R2" s="284"/>
      <c r="S2" s="284"/>
      <c r="T2" s="284"/>
      <c r="U2" s="284"/>
      <c r="V2" s="284"/>
      <c r="W2" s="284"/>
      <c r="X2" s="284"/>
      <c r="Y2" s="284"/>
      <c r="Z2" s="284"/>
      <c r="AA2" s="284"/>
    </row>
    <row r="3" spans="1:27" ht="18.75" x14ac:dyDescent="0.25">
      <c r="A3" s="316" t="s">
        <v>1485</v>
      </c>
      <c r="E3" s="288"/>
      <c r="G3" s="284"/>
      <c r="I3" s="284"/>
      <c r="J3" s="284"/>
      <c r="K3" s="284"/>
      <c r="L3" s="284"/>
      <c r="M3" s="284"/>
      <c r="N3" s="284"/>
      <c r="O3" s="284"/>
      <c r="P3" s="284"/>
      <c r="Q3" s="284"/>
      <c r="R3" s="284"/>
      <c r="S3" s="284"/>
      <c r="T3" s="284"/>
      <c r="U3" s="284"/>
      <c r="V3" s="284"/>
      <c r="W3" s="284"/>
      <c r="X3" s="284"/>
      <c r="Y3" s="284"/>
      <c r="Z3" s="284"/>
      <c r="AA3" s="284"/>
    </row>
    <row r="4" spans="1:27" ht="15" x14ac:dyDescent="0.25">
      <c r="A4" s="372" t="s">
        <v>1486</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576" t="s">
        <v>97</v>
      </c>
      <c r="B5" s="575" t="s">
        <v>111</v>
      </c>
      <c r="C5" s="578" t="s">
        <v>86</v>
      </c>
      <c r="D5" s="578" t="s">
        <v>87</v>
      </c>
      <c r="E5" s="578" t="s">
        <v>392</v>
      </c>
      <c r="F5" s="578" t="s">
        <v>88</v>
      </c>
      <c r="G5" s="581" t="s">
        <v>100</v>
      </c>
      <c r="H5" s="587"/>
      <c r="I5" s="587"/>
      <c r="J5" s="587"/>
      <c r="K5" s="587"/>
      <c r="L5" s="587"/>
      <c r="M5" s="587"/>
      <c r="N5" s="582"/>
      <c r="O5" s="583" t="s">
        <v>101</v>
      </c>
      <c r="P5" s="584"/>
      <c r="Q5" s="575" t="s">
        <v>102</v>
      </c>
      <c r="R5" s="575" t="s">
        <v>103</v>
      </c>
      <c r="S5" s="575" t="s">
        <v>110</v>
      </c>
      <c r="T5" s="575" t="s">
        <v>109</v>
      </c>
      <c r="U5" s="572" t="s">
        <v>89</v>
      </c>
    </row>
    <row r="6" spans="1:27" s="66" customFormat="1" ht="15" customHeight="1" x14ac:dyDescent="0.25">
      <c r="A6" s="576"/>
      <c r="B6" s="576"/>
      <c r="C6" s="579"/>
      <c r="D6" s="579"/>
      <c r="E6" s="579"/>
      <c r="F6" s="579"/>
      <c r="G6" s="581" t="s">
        <v>104</v>
      </c>
      <c r="H6" s="582"/>
      <c r="I6" s="581" t="s">
        <v>105</v>
      </c>
      <c r="J6" s="582"/>
      <c r="K6" s="581" t="s">
        <v>106</v>
      </c>
      <c r="L6" s="582"/>
      <c r="M6" s="581" t="s">
        <v>107</v>
      </c>
      <c r="N6" s="582"/>
      <c r="O6" s="585"/>
      <c r="P6" s="586"/>
      <c r="Q6" s="576"/>
      <c r="R6" s="576"/>
      <c r="S6" s="576"/>
      <c r="T6" s="576"/>
      <c r="U6" s="573"/>
    </row>
    <row r="7" spans="1:27" s="66" customFormat="1" ht="24" customHeight="1" x14ac:dyDescent="0.25">
      <c r="A7" s="577"/>
      <c r="B7" s="577"/>
      <c r="C7" s="580"/>
      <c r="D7" s="580"/>
      <c r="E7" s="580"/>
      <c r="F7" s="580"/>
      <c r="G7" s="441" t="s">
        <v>108</v>
      </c>
      <c r="H7" s="441" t="s">
        <v>12</v>
      </c>
      <c r="I7" s="441" t="s">
        <v>108</v>
      </c>
      <c r="J7" s="441" t="s">
        <v>12</v>
      </c>
      <c r="K7" s="441" t="s">
        <v>108</v>
      </c>
      <c r="L7" s="441" t="s">
        <v>12</v>
      </c>
      <c r="M7" s="441" t="s">
        <v>108</v>
      </c>
      <c r="N7" s="441" t="s">
        <v>12</v>
      </c>
      <c r="O7" s="441" t="s">
        <v>108</v>
      </c>
      <c r="P7" s="441" t="s">
        <v>12</v>
      </c>
      <c r="Q7" s="577"/>
      <c r="R7" s="577"/>
      <c r="S7" s="577"/>
      <c r="T7" s="577"/>
      <c r="U7" s="574"/>
    </row>
    <row r="8" spans="1:27" ht="15.75" customHeight="1" x14ac:dyDescent="0.25">
      <c r="A8" s="442"/>
      <c r="B8" s="443"/>
      <c r="C8" s="444"/>
      <c r="D8" s="444"/>
      <c r="E8" s="445"/>
      <c r="F8" s="444"/>
      <c r="G8" s="446"/>
      <c r="H8" s="446"/>
      <c r="I8" s="446"/>
      <c r="J8" s="446"/>
      <c r="K8" s="446"/>
      <c r="L8" s="446"/>
      <c r="M8" s="446"/>
      <c r="N8" s="446"/>
      <c r="O8" s="446"/>
      <c r="P8" s="446"/>
      <c r="Q8" s="447"/>
      <c r="R8" s="447"/>
      <c r="S8" s="447"/>
      <c r="T8" s="447"/>
      <c r="U8" s="448"/>
    </row>
    <row r="9" spans="1:27" ht="15.75" x14ac:dyDescent="0.25">
      <c r="A9" s="601" t="s">
        <v>1471</v>
      </c>
      <c r="B9" s="600" t="s">
        <v>1469</v>
      </c>
      <c r="C9" s="306"/>
      <c r="D9" s="250"/>
      <c r="E9" s="306"/>
      <c r="F9" s="306"/>
      <c r="G9" s="251"/>
      <c r="H9" s="347"/>
      <c r="I9" s="349"/>
      <c r="J9" s="347"/>
      <c r="K9" s="349"/>
      <c r="L9" s="347"/>
      <c r="M9" s="349"/>
      <c r="N9" s="347"/>
      <c r="O9" s="387">
        <f t="shared" ref="O9:O40" si="0">G9+I9+K9+M9</f>
        <v>0</v>
      </c>
      <c r="P9" s="388">
        <f t="shared" ref="P9:P40" si="1">H9+J9+L9+N9</f>
        <v>0</v>
      </c>
      <c r="Q9" s="347"/>
      <c r="R9" s="347"/>
      <c r="S9" s="250"/>
      <c r="T9" s="250"/>
      <c r="U9" s="250"/>
    </row>
    <row r="10" spans="1:27" ht="15.75" x14ac:dyDescent="0.25">
      <c r="A10" s="602"/>
      <c r="B10" s="600"/>
      <c r="C10" s="306"/>
      <c r="D10" s="250"/>
      <c r="E10" s="306"/>
      <c r="F10" s="306"/>
      <c r="G10" s="251"/>
      <c r="H10" s="347"/>
      <c r="I10" s="349"/>
      <c r="J10" s="347"/>
      <c r="K10" s="349"/>
      <c r="L10" s="347"/>
      <c r="M10" s="349"/>
      <c r="N10" s="347"/>
      <c r="O10" s="387">
        <f t="shared" si="0"/>
        <v>0</v>
      </c>
      <c r="P10" s="388">
        <f t="shared" si="1"/>
        <v>0</v>
      </c>
      <c r="Q10" s="347"/>
      <c r="R10" s="347"/>
      <c r="S10" s="250"/>
      <c r="T10" s="250"/>
      <c r="U10" s="250"/>
    </row>
    <row r="11" spans="1:27" ht="15.75" x14ac:dyDescent="0.25">
      <c r="A11" s="602"/>
      <c r="B11" s="600"/>
      <c r="C11" s="306"/>
      <c r="D11" s="250"/>
      <c r="E11" s="306"/>
      <c r="F11" s="306"/>
      <c r="G11" s="251"/>
      <c r="H11" s="347"/>
      <c r="I11" s="349"/>
      <c r="J11" s="347"/>
      <c r="K11" s="349"/>
      <c r="L11" s="347"/>
      <c r="M11" s="349"/>
      <c r="N11" s="347"/>
      <c r="O11" s="387">
        <f t="shared" si="0"/>
        <v>0</v>
      </c>
      <c r="P11" s="388">
        <f t="shared" si="1"/>
        <v>0</v>
      </c>
      <c r="Q11" s="347"/>
      <c r="R11" s="347"/>
      <c r="S11" s="250"/>
      <c r="T11" s="250"/>
      <c r="U11" s="250"/>
    </row>
    <row r="12" spans="1:27" ht="15.75" x14ac:dyDescent="0.25">
      <c r="A12" s="602"/>
      <c r="B12" s="600"/>
      <c r="C12" s="306"/>
      <c r="D12" s="250"/>
      <c r="E12" s="306"/>
      <c r="F12" s="306"/>
      <c r="G12" s="251"/>
      <c r="H12" s="347"/>
      <c r="I12" s="349"/>
      <c r="J12" s="347"/>
      <c r="K12" s="349"/>
      <c r="L12" s="347"/>
      <c r="M12" s="349"/>
      <c r="N12" s="347"/>
      <c r="O12" s="387">
        <f t="shared" si="0"/>
        <v>0</v>
      </c>
      <c r="P12" s="388">
        <f t="shared" si="1"/>
        <v>0</v>
      </c>
      <c r="Q12" s="347"/>
      <c r="R12" s="347"/>
      <c r="S12" s="250"/>
      <c r="T12" s="250"/>
      <c r="U12" s="250"/>
    </row>
    <row r="13" spans="1:27" ht="15.75" x14ac:dyDescent="0.25">
      <c r="A13" s="602"/>
      <c r="B13" s="600"/>
      <c r="C13" s="306"/>
      <c r="D13" s="250"/>
      <c r="E13" s="306"/>
      <c r="F13" s="306"/>
      <c r="G13" s="251"/>
      <c r="H13" s="347"/>
      <c r="I13" s="349"/>
      <c r="J13" s="347"/>
      <c r="K13" s="349"/>
      <c r="L13" s="347"/>
      <c r="M13" s="349"/>
      <c r="N13" s="347"/>
      <c r="O13" s="387">
        <f t="shared" si="0"/>
        <v>0</v>
      </c>
      <c r="P13" s="388">
        <f t="shared" si="1"/>
        <v>0</v>
      </c>
      <c r="Q13" s="347"/>
      <c r="R13" s="347"/>
      <c r="S13" s="250"/>
      <c r="T13" s="250"/>
      <c r="U13" s="250"/>
    </row>
    <row r="14" spans="1:27" ht="15.75" x14ac:dyDescent="0.25">
      <c r="A14" s="602"/>
      <c r="B14" s="600"/>
      <c r="C14" s="306"/>
      <c r="D14" s="250"/>
      <c r="E14" s="306"/>
      <c r="F14" s="306"/>
      <c r="G14" s="251"/>
      <c r="H14" s="347"/>
      <c r="I14" s="349"/>
      <c r="J14" s="347"/>
      <c r="K14" s="349"/>
      <c r="L14" s="347"/>
      <c r="M14" s="349"/>
      <c r="N14" s="347"/>
      <c r="O14" s="387">
        <f t="shared" si="0"/>
        <v>0</v>
      </c>
      <c r="P14" s="388">
        <f t="shared" si="1"/>
        <v>0</v>
      </c>
      <c r="Q14" s="347"/>
      <c r="R14" s="347"/>
      <c r="S14" s="250"/>
      <c r="T14" s="250"/>
      <c r="U14" s="250"/>
    </row>
    <row r="15" spans="1:27" ht="15.75" x14ac:dyDescent="0.25">
      <c r="A15" s="602"/>
      <c r="B15" s="600"/>
      <c r="C15" s="306"/>
      <c r="D15" s="250"/>
      <c r="E15" s="306"/>
      <c r="F15" s="306"/>
      <c r="G15" s="251"/>
      <c r="H15" s="347"/>
      <c r="I15" s="349"/>
      <c r="J15" s="347"/>
      <c r="K15" s="349"/>
      <c r="L15" s="347"/>
      <c r="M15" s="349"/>
      <c r="N15" s="347"/>
      <c r="O15" s="387">
        <f t="shared" si="0"/>
        <v>0</v>
      </c>
      <c r="P15" s="388">
        <f t="shared" si="1"/>
        <v>0</v>
      </c>
      <c r="Q15" s="347"/>
      <c r="R15" s="347"/>
      <c r="S15" s="250"/>
      <c r="T15" s="250"/>
      <c r="U15" s="250"/>
    </row>
    <row r="16" spans="1:27" ht="15.75" x14ac:dyDescent="0.25">
      <c r="A16" s="603"/>
      <c r="B16" s="600"/>
      <c r="C16" s="306"/>
      <c r="D16" s="250"/>
      <c r="E16" s="306"/>
      <c r="F16" s="306"/>
      <c r="G16" s="251"/>
      <c r="H16" s="347"/>
      <c r="I16" s="349"/>
      <c r="J16" s="347"/>
      <c r="K16" s="349"/>
      <c r="L16" s="347"/>
      <c r="M16" s="349"/>
      <c r="N16" s="347"/>
      <c r="O16" s="387">
        <f t="shared" si="0"/>
        <v>0</v>
      </c>
      <c r="P16" s="388">
        <f t="shared" si="1"/>
        <v>0</v>
      </c>
      <c r="Q16" s="347"/>
      <c r="R16" s="347"/>
      <c r="S16" s="250"/>
      <c r="T16" s="250"/>
      <c r="U16" s="250"/>
    </row>
    <row r="17" spans="1:21" ht="15.75" customHeight="1" x14ac:dyDescent="0.25">
      <c r="A17" s="597" t="s">
        <v>1470</v>
      </c>
      <c r="B17" s="597" t="s">
        <v>1472</v>
      </c>
      <c r="C17" s="306"/>
      <c r="D17" s="250"/>
      <c r="E17" s="306"/>
      <c r="F17" s="306"/>
      <c r="G17" s="250"/>
      <c r="H17" s="347"/>
      <c r="I17" s="347"/>
      <c r="J17" s="347"/>
      <c r="K17" s="347"/>
      <c r="L17" s="347"/>
      <c r="M17" s="347"/>
      <c r="N17" s="347"/>
      <c r="O17" s="387">
        <f t="shared" si="0"/>
        <v>0</v>
      </c>
      <c r="P17" s="388">
        <f t="shared" si="1"/>
        <v>0</v>
      </c>
      <c r="Q17" s="347"/>
      <c r="R17" s="347"/>
      <c r="S17" s="250"/>
      <c r="T17" s="250"/>
      <c r="U17" s="250"/>
    </row>
    <row r="18" spans="1:21" ht="15.75" x14ac:dyDescent="0.25">
      <c r="A18" s="598"/>
      <c r="B18" s="598"/>
      <c r="C18" s="306"/>
      <c r="D18" s="250"/>
      <c r="E18" s="306"/>
      <c r="F18" s="306"/>
      <c r="G18" s="250"/>
      <c r="H18" s="347"/>
      <c r="I18" s="347"/>
      <c r="J18" s="347"/>
      <c r="K18" s="347"/>
      <c r="L18" s="347"/>
      <c r="M18" s="347"/>
      <c r="N18" s="347"/>
      <c r="O18" s="387">
        <f t="shared" si="0"/>
        <v>0</v>
      </c>
      <c r="P18" s="388">
        <f t="shared" si="1"/>
        <v>0</v>
      </c>
      <c r="Q18" s="347"/>
      <c r="R18" s="347"/>
      <c r="S18" s="250"/>
      <c r="T18" s="250"/>
      <c r="U18" s="250"/>
    </row>
    <row r="19" spans="1:21" ht="15.75" x14ac:dyDescent="0.25">
      <c r="A19" s="598"/>
      <c r="B19" s="598"/>
      <c r="C19" s="306"/>
      <c r="D19" s="250"/>
      <c r="E19" s="306"/>
      <c r="F19" s="306"/>
      <c r="G19" s="250"/>
      <c r="H19" s="347"/>
      <c r="I19" s="347"/>
      <c r="J19" s="347"/>
      <c r="K19" s="347"/>
      <c r="L19" s="347"/>
      <c r="M19" s="347"/>
      <c r="N19" s="347"/>
      <c r="O19" s="387">
        <f t="shared" si="0"/>
        <v>0</v>
      </c>
      <c r="P19" s="388">
        <f t="shared" si="1"/>
        <v>0</v>
      </c>
      <c r="Q19" s="347"/>
      <c r="R19" s="347"/>
      <c r="S19" s="250"/>
      <c r="T19" s="250"/>
      <c r="U19" s="250"/>
    </row>
    <row r="20" spans="1:21" ht="15.75" x14ac:dyDescent="0.25">
      <c r="A20" s="598"/>
      <c r="B20" s="598"/>
      <c r="C20" s="306"/>
      <c r="D20" s="250"/>
      <c r="E20" s="306"/>
      <c r="F20" s="306"/>
      <c r="G20" s="250"/>
      <c r="H20" s="347"/>
      <c r="I20" s="347"/>
      <c r="J20" s="347"/>
      <c r="K20" s="347"/>
      <c r="L20" s="347"/>
      <c r="M20" s="347"/>
      <c r="N20" s="347"/>
      <c r="O20" s="387">
        <f t="shared" si="0"/>
        <v>0</v>
      </c>
      <c r="P20" s="388">
        <f t="shared" si="1"/>
        <v>0</v>
      </c>
      <c r="Q20" s="347"/>
      <c r="R20" s="347"/>
      <c r="S20" s="250"/>
      <c r="T20" s="250"/>
      <c r="U20" s="250"/>
    </row>
    <row r="21" spans="1:21" ht="15.75" x14ac:dyDescent="0.25">
      <c r="A21" s="598"/>
      <c r="B21" s="598"/>
      <c r="C21" s="306"/>
      <c r="D21" s="250"/>
      <c r="E21" s="306"/>
      <c r="F21" s="306"/>
      <c r="G21" s="250"/>
      <c r="H21" s="347"/>
      <c r="I21" s="347"/>
      <c r="J21" s="347"/>
      <c r="K21" s="347"/>
      <c r="L21" s="347"/>
      <c r="M21" s="347"/>
      <c r="N21" s="347"/>
      <c r="O21" s="387">
        <f t="shared" si="0"/>
        <v>0</v>
      </c>
      <c r="P21" s="388">
        <f t="shared" si="1"/>
        <v>0</v>
      </c>
      <c r="Q21" s="347"/>
      <c r="R21" s="347"/>
      <c r="S21" s="250"/>
      <c r="T21" s="250"/>
      <c r="U21" s="250"/>
    </row>
    <row r="22" spans="1:21" ht="15.75" x14ac:dyDescent="0.25">
      <c r="A22" s="598"/>
      <c r="B22" s="599"/>
      <c r="C22" s="306"/>
      <c r="D22" s="250"/>
      <c r="E22" s="306"/>
      <c r="F22" s="306"/>
      <c r="G22" s="250"/>
      <c r="H22" s="347"/>
      <c r="I22" s="347"/>
      <c r="J22" s="347"/>
      <c r="K22" s="347"/>
      <c r="L22" s="347"/>
      <c r="M22" s="347"/>
      <c r="N22" s="347"/>
      <c r="O22" s="387">
        <f t="shared" si="0"/>
        <v>0</v>
      </c>
      <c r="P22" s="388">
        <f t="shared" si="1"/>
        <v>0</v>
      </c>
      <c r="Q22" s="347"/>
      <c r="R22" s="347"/>
      <c r="S22" s="250"/>
      <c r="T22" s="250"/>
      <c r="U22" s="250"/>
    </row>
    <row r="23" spans="1:21" ht="15.75" customHeight="1" x14ac:dyDescent="0.25">
      <c r="A23" s="598"/>
      <c r="B23" s="597" t="s">
        <v>1473</v>
      </c>
      <c r="C23" s="306"/>
      <c r="D23" s="250"/>
      <c r="E23" s="306"/>
      <c r="F23" s="306"/>
      <c r="G23" s="251"/>
      <c r="H23" s="348"/>
      <c r="I23" s="349"/>
      <c r="J23" s="348"/>
      <c r="K23" s="349"/>
      <c r="L23" s="348"/>
      <c r="M23" s="349"/>
      <c r="N23" s="348"/>
      <c r="O23" s="387">
        <f t="shared" si="0"/>
        <v>0</v>
      </c>
      <c r="P23" s="389">
        <f t="shared" si="1"/>
        <v>0</v>
      </c>
      <c r="Q23" s="346"/>
      <c r="R23" s="346"/>
      <c r="S23" s="250"/>
      <c r="T23" s="250"/>
      <c r="U23" s="250"/>
    </row>
    <row r="24" spans="1:21" ht="15.75" x14ac:dyDescent="0.25">
      <c r="A24" s="598"/>
      <c r="B24" s="598"/>
      <c r="C24" s="306"/>
      <c r="D24" s="250"/>
      <c r="E24" s="306"/>
      <c r="F24" s="306"/>
      <c r="G24" s="251"/>
      <c r="H24" s="348"/>
      <c r="I24" s="349"/>
      <c r="J24" s="348"/>
      <c r="K24" s="349"/>
      <c r="L24" s="348"/>
      <c r="M24" s="349"/>
      <c r="N24" s="348"/>
      <c r="O24" s="387">
        <f t="shared" si="0"/>
        <v>0</v>
      </c>
      <c r="P24" s="389">
        <f t="shared" si="1"/>
        <v>0</v>
      </c>
      <c r="Q24" s="346"/>
      <c r="R24" s="346"/>
      <c r="S24" s="250"/>
      <c r="T24" s="250"/>
      <c r="U24" s="250"/>
    </row>
    <row r="25" spans="1:21" ht="15.75" x14ac:dyDescent="0.25">
      <c r="A25" s="598"/>
      <c r="B25" s="598"/>
      <c r="C25" s="306"/>
      <c r="D25" s="250"/>
      <c r="E25" s="306"/>
      <c r="F25" s="306"/>
      <c r="G25" s="251"/>
      <c r="H25" s="348"/>
      <c r="I25" s="349"/>
      <c r="J25" s="348"/>
      <c r="K25" s="349"/>
      <c r="L25" s="348"/>
      <c r="M25" s="349"/>
      <c r="N25" s="348"/>
      <c r="O25" s="387">
        <f t="shared" si="0"/>
        <v>0</v>
      </c>
      <c r="P25" s="389">
        <f t="shared" si="1"/>
        <v>0</v>
      </c>
      <c r="Q25" s="346"/>
      <c r="R25" s="346"/>
      <c r="S25" s="250"/>
      <c r="T25" s="250"/>
      <c r="U25" s="250"/>
    </row>
    <row r="26" spans="1:21" ht="15.75" x14ac:dyDescent="0.25">
      <c r="A26" s="598"/>
      <c r="B26" s="598"/>
      <c r="C26" s="306"/>
      <c r="D26" s="250"/>
      <c r="E26" s="306"/>
      <c r="F26" s="306"/>
      <c r="G26" s="250"/>
      <c r="H26" s="348"/>
      <c r="I26" s="347"/>
      <c r="J26" s="347"/>
      <c r="K26" s="347"/>
      <c r="L26" s="347"/>
      <c r="M26" s="347"/>
      <c r="N26" s="347"/>
      <c r="O26" s="387">
        <f t="shared" si="0"/>
        <v>0</v>
      </c>
      <c r="P26" s="388">
        <f t="shared" si="1"/>
        <v>0</v>
      </c>
      <c r="Q26" s="250"/>
      <c r="R26" s="250"/>
      <c r="S26" s="250"/>
      <c r="T26" s="250"/>
      <c r="U26" s="250"/>
    </row>
    <row r="27" spans="1:21" ht="15.75" x14ac:dyDescent="0.25">
      <c r="A27" s="598"/>
      <c r="B27" s="598"/>
      <c r="C27" s="306"/>
      <c r="D27" s="250"/>
      <c r="E27" s="306"/>
      <c r="F27" s="306"/>
      <c r="G27" s="250"/>
      <c r="H27" s="348"/>
      <c r="I27" s="347"/>
      <c r="J27" s="347"/>
      <c r="K27" s="347"/>
      <c r="L27" s="347"/>
      <c r="M27" s="347"/>
      <c r="N27" s="347"/>
      <c r="O27" s="387">
        <f t="shared" si="0"/>
        <v>0</v>
      </c>
      <c r="P27" s="388">
        <f t="shared" si="1"/>
        <v>0</v>
      </c>
      <c r="Q27" s="250"/>
      <c r="R27" s="250"/>
      <c r="S27" s="250"/>
      <c r="T27" s="250"/>
      <c r="U27" s="250"/>
    </row>
    <row r="28" spans="1:21" ht="15.75" x14ac:dyDescent="0.25">
      <c r="A28" s="598"/>
      <c r="B28" s="598"/>
      <c r="C28" s="306"/>
      <c r="D28" s="250"/>
      <c r="E28" s="306"/>
      <c r="F28" s="306"/>
      <c r="G28" s="250"/>
      <c r="H28" s="348"/>
      <c r="I28" s="347"/>
      <c r="J28" s="347"/>
      <c r="K28" s="347"/>
      <c r="L28" s="347"/>
      <c r="M28" s="347"/>
      <c r="N28" s="347"/>
      <c r="O28" s="387">
        <f t="shared" si="0"/>
        <v>0</v>
      </c>
      <c r="P28" s="388">
        <f t="shared" si="1"/>
        <v>0</v>
      </c>
      <c r="Q28" s="250"/>
      <c r="R28" s="250"/>
      <c r="S28" s="250"/>
      <c r="T28" s="250"/>
      <c r="U28" s="250"/>
    </row>
    <row r="29" spans="1:21" ht="15.75" x14ac:dyDescent="0.25">
      <c r="A29" s="598"/>
      <c r="B29" s="600" t="s">
        <v>1474</v>
      </c>
      <c r="C29" s="306"/>
      <c r="D29" s="250"/>
      <c r="E29" s="306"/>
      <c r="F29" s="306"/>
      <c r="G29" s="250"/>
      <c r="H29" s="348"/>
      <c r="I29" s="347"/>
      <c r="J29" s="347"/>
      <c r="K29" s="347"/>
      <c r="L29" s="347"/>
      <c r="M29" s="347"/>
      <c r="N29" s="347"/>
      <c r="O29" s="387">
        <f t="shared" si="0"/>
        <v>0</v>
      </c>
      <c r="P29" s="388">
        <f t="shared" si="1"/>
        <v>0</v>
      </c>
      <c r="Q29" s="250"/>
      <c r="R29" s="250"/>
      <c r="S29" s="250"/>
      <c r="T29" s="250"/>
      <c r="U29" s="250"/>
    </row>
    <row r="30" spans="1:21" ht="15.75" x14ac:dyDescent="0.25">
      <c r="A30" s="598"/>
      <c r="B30" s="600"/>
      <c r="C30" s="306"/>
      <c r="D30" s="250"/>
      <c r="E30" s="306"/>
      <c r="F30" s="306"/>
      <c r="G30" s="250"/>
      <c r="H30" s="348"/>
      <c r="I30" s="347"/>
      <c r="J30" s="347"/>
      <c r="K30" s="347"/>
      <c r="L30" s="347"/>
      <c r="M30" s="347"/>
      <c r="N30" s="347"/>
      <c r="O30" s="387">
        <f t="shared" si="0"/>
        <v>0</v>
      </c>
      <c r="P30" s="388">
        <f t="shared" si="1"/>
        <v>0</v>
      </c>
      <c r="Q30" s="250"/>
      <c r="R30" s="250"/>
      <c r="S30" s="250"/>
      <c r="T30" s="250"/>
      <c r="U30" s="250"/>
    </row>
    <row r="31" spans="1:21" ht="15.75" x14ac:dyDescent="0.25">
      <c r="A31" s="598"/>
      <c r="B31" s="600"/>
      <c r="C31" s="306"/>
      <c r="D31" s="250"/>
      <c r="E31" s="306"/>
      <c r="F31" s="306"/>
      <c r="G31" s="250"/>
      <c r="H31" s="348"/>
      <c r="I31" s="347"/>
      <c r="J31" s="347"/>
      <c r="K31" s="347"/>
      <c r="L31" s="347"/>
      <c r="M31" s="347"/>
      <c r="N31" s="347"/>
      <c r="O31" s="387">
        <f t="shared" si="0"/>
        <v>0</v>
      </c>
      <c r="P31" s="388">
        <f t="shared" si="1"/>
        <v>0</v>
      </c>
      <c r="Q31" s="250"/>
      <c r="R31" s="250"/>
      <c r="S31" s="250"/>
      <c r="T31" s="250"/>
      <c r="U31" s="250"/>
    </row>
    <row r="32" spans="1:21" ht="15.75" x14ac:dyDescent="0.25">
      <c r="A32" s="598"/>
      <c r="B32" s="600"/>
      <c r="C32" s="306"/>
      <c r="D32" s="250"/>
      <c r="E32" s="306"/>
      <c r="F32" s="306"/>
      <c r="G32" s="250"/>
      <c r="H32" s="348"/>
      <c r="I32" s="347"/>
      <c r="J32" s="347"/>
      <c r="K32" s="347"/>
      <c r="L32" s="347"/>
      <c r="M32" s="347"/>
      <c r="N32" s="347"/>
      <c r="O32" s="387">
        <f t="shared" si="0"/>
        <v>0</v>
      </c>
      <c r="P32" s="388">
        <f t="shared" si="1"/>
        <v>0</v>
      </c>
      <c r="Q32" s="250"/>
      <c r="R32" s="250"/>
      <c r="S32" s="250"/>
      <c r="T32" s="250"/>
      <c r="U32" s="250"/>
    </row>
    <row r="33" spans="1:21" ht="15.75" x14ac:dyDescent="0.25">
      <c r="A33" s="598"/>
      <c r="B33" s="600"/>
      <c r="C33" s="306"/>
      <c r="D33" s="250"/>
      <c r="E33" s="306"/>
      <c r="F33" s="306"/>
      <c r="G33" s="250"/>
      <c r="H33" s="348"/>
      <c r="I33" s="347"/>
      <c r="J33" s="347"/>
      <c r="K33" s="347"/>
      <c r="L33" s="347"/>
      <c r="M33" s="347"/>
      <c r="N33" s="347"/>
      <c r="O33" s="387">
        <f t="shared" si="0"/>
        <v>0</v>
      </c>
      <c r="P33" s="388">
        <f t="shared" si="1"/>
        <v>0</v>
      </c>
      <c r="Q33" s="250"/>
      <c r="R33" s="250"/>
      <c r="S33" s="250"/>
      <c r="T33" s="250"/>
      <c r="U33" s="250"/>
    </row>
    <row r="34" spans="1:21" ht="15.75" x14ac:dyDescent="0.25">
      <c r="A34" s="598"/>
      <c r="B34" s="600" t="s">
        <v>1475</v>
      </c>
      <c r="C34" s="306"/>
      <c r="D34" s="250"/>
      <c r="E34" s="306"/>
      <c r="F34" s="306"/>
      <c r="G34" s="250"/>
      <c r="H34" s="348"/>
      <c r="I34" s="347"/>
      <c r="J34" s="347"/>
      <c r="K34" s="347"/>
      <c r="L34" s="347"/>
      <c r="M34" s="347"/>
      <c r="N34" s="347"/>
      <c r="O34" s="387">
        <f t="shared" si="0"/>
        <v>0</v>
      </c>
      <c r="P34" s="388">
        <f t="shared" si="1"/>
        <v>0</v>
      </c>
      <c r="Q34" s="250"/>
      <c r="R34" s="250"/>
      <c r="S34" s="250"/>
      <c r="T34" s="250"/>
      <c r="U34" s="250"/>
    </row>
    <row r="35" spans="1:21" ht="15.75" x14ac:dyDescent="0.25">
      <c r="A35" s="598"/>
      <c r="B35" s="600"/>
      <c r="C35" s="306"/>
      <c r="D35" s="250"/>
      <c r="E35" s="306"/>
      <c r="F35" s="306"/>
      <c r="G35" s="250"/>
      <c r="H35" s="348"/>
      <c r="I35" s="347"/>
      <c r="J35" s="347"/>
      <c r="K35" s="347"/>
      <c r="L35" s="347"/>
      <c r="M35" s="347"/>
      <c r="N35" s="347"/>
      <c r="O35" s="387">
        <f t="shared" si="0"/>
        <v>0</v>
      </c>
      <c r="P35" s="388">
        <f t="shared" si="1"/>
        <v>0</v>
      </c>
      <c r="Q35" s="250"/>
      <c r="R35" s="250"/>
      <c r="S35" s="250"/>
      <c r="T35" s="250"/>
      <c r="U35" s="250"/>
    </row>
    <row r="36" spans="1:21" ht="15.75" x14ac:dyDescent="0.25">
      <c r="A36" s="598"/>
      <c r="B36" s="600"/>
      <c r="C36" s="306"/>
      <c r="D36" s="250"/>
      <c r="E36" s="306"/>
      <c r="F36" s="306"/>
      <c r="G36" s="250"/>
      <c r="H36" s="348"/>
      <c r="I36" s="347"/>
      <c r="J36" s="347"/>
      <c r="K36" s="347"/>
      <c r="L36" s="347"/>
      <c r="M36" s="347"/>
      <c r="N36" s="347"/>
      <c r="O36" s="387">
        <f t="shared" si="0"/>
        <v>0</v>
      </c>
      <c r="P36" s="388">
        <f t="shared" si="1"/>
        <v>0</v>
      </c>
      <c r="Q36" s="250"/>
      <c r="R36" s="250"/>
      <c r="S36" s="250"/>
      <c r="T36" s="250"/>
      <c r="U36" s="250"/>
    </row>
    <row r="37" spans="1:21" ht="15.75" x14ac:dyDescent="0.25">
      <c r="A37" s="598"/>
      <c r="B37" s="600"/>
      <c r="C37" s="306"/>
      <c r="D37" s="250"/>
      <c r="E37" s="306"/>
      <c r="F37" s="306"/>
      <c r="G37" s="250"/>
      <c r="H37" s="348"/>
      <c r="I37" s="347"/>
      <c r="J37" s="347"/>
      <c r="K37" s="347"/>
      <c r="L37" s="347"/>
      <c r="M37" s="347"/>
      <c r="N37" s="347"/>
      <c r="O37" s="387">
        <f t="shared" si="0"/>
        <v>0</v>
      </c>
      <c r="P37" s="388">
        <f t="shared" si="1"/>
        <v>0</v>
      </c>
      <c r="Q37" s="250"/>
      <c r="R37" s="250"/>
      <c r="S37" s="250"/>
      <c r="T37" s="250"/>
      <c r="U37" s="250"/>
    </row>
    <row r="38" spans="1:21" ht="15.75" x14ac:dyDescent="0.25">
      <c r="A38" s="598"/>
      <c r="B38" s="600" t="s">
        <v>1476</v>
      </c>
      <c r="C38" s="306"/>
      <c r="D38" s="250"/>
      <c r="E38" s="306"/>
      <c r="F38" s="306"/>
      <c r="G38" s="250"/>
      <c r="H38" s="348"/>
      <c r="I38" s="347"/>
      <c r="J38" s="347"/>
      <c r="K38" s="347"/>
      <c r="L38" s="347"/>
      <c r="M38" s="347"/>
      <c r="N38" s="347"/>
      <c r="O38" s="387">
        <f t="shared" si="0"/>
        <v>0</v>
      </c>
      <c r="P38" s="388">
        <f t="shared" si="1"/>
        <v>0</v>
      </c>
      <c r="Q38" s="250"/>
      <c r="R38" s="250"/>
      <c r="S38" s="250"/>
      <c r="T38" s="250"/>
      <c r="U38" s="250"/>
    </row>
    <row r="39" spans="1:21" ht="15.75" x14ac:dyDescent="0.25">
      <c r="A39" s="598"/>
      <c r="B39" s="600"/>
      <c r="C39" s="306"/>
      <c r="D39" s="250"/>
      <c r="E39" s="306"/>
      <c r="F39" s="306"/>
      <c r="G39" s="250"/>
      <c r="H39" s="348"/>
      <c r="I39" s="347"/>
      <c r="J39" s="347"/>
      <c r="K39" s="347"/>
      <c r="L39" s="347"/>
      <c r="M39" s="347"/>
      <c r="N39" s="347"/>
      <c r="O39" s="387">
        <f t="shared" si="0"/>
        <v>0</v>
      </c>
      <c r="P39" s="388">
        <f t="shared" si="1"/>
        <v>0</v>
      </c>
      <c r="Q39" s="250"/>
      <c r="R39" s="250"/>
      <c r="S39" s="250"/>
      <c r="T39" s="250"/>
      <c r="U39" s="250"/>
    </row>
    <row r="40" spans="1:21" ht="15.75" x14ac:dyDescent="0.25">
      <c r="A40" s="598"/>
      <c r="B40" s="600"/>
      <c r="C40" s="306"/>
      <c r="D40" s="250"/>
      <c r="E40" s="306"/>
      <c r="F40" s="306"/>
      <c r="G40" s="250"/>
      <c r="H40" s="348"/>
      <c r="I40" s="347"/>
      <c r="J40" s="347"/>
      <c r="K40" s="347"/>
      <c r="L40" s="347"/>
      <c r="M40" s="347"/>
      <c r="N40" s="347"/>
      <c r="O40" s="387">
        <f t="shared" si="0"/>
        <v>0</v>
      </c>
      <c r="P40" s="388">
        <f t="shared" si="1"/>
        <v>0</v>
      </c>
      <c r="Q40" s="250"/>
      <c r="R40" s="250"/>
      <c r="S40" s="250"/>
      <c r="T40" s="250"/>
      <c r="U40" s="250"/>
    </row>
    <row r="41" spans="1:21" ht="15.75" x14ac:dyDescent="0.25">
      <c r="A41" s="598"/>
      <c r="B41" s="600"/>
      <c r="C41" s="306"/>
      <c r="D41" s="250"/>
      <c r="E41" s="306"/>
      <c r="F41" s="306"/>
      <c r="G41" s="250"/>
      <c r="H41" s="348"/>
      <c r="I41" s="347"/>
      <c r="J41" s="347"/>
      <c r="K41" s="347"/>
      <c r="L41" s="347"/>
      <c r="M41" s="347"/>
      <c r="N41" s="347"/>
      <c r="O41" s="387">
        <f t="shared" ref="O41:O73" si="2">G41+I41+K41+M41</f>
        <v>0</v>
      </c>
      <c r="P41" s="388">
        <f t="shared" ref="P41:P73" si="3">H41+J41+L41+N41</f>
        <v>0</v>
      </c>
      <c r="Q41" s="250"/>
      <c r="R41" s="250"/>
      <c r="S41" s="250"/>
      <c r="T41" s="250"/>
      <c r="U41" s="250"/>
    </row>
    <row r="42" spans="1:21" ht="15.75" x14ac:dyDescent="0.25">
      <c r="A42" s="598"/>
      <c r="B42" s="600"/>
      <c r="C42" s="306"/>
      <c r="D42" s="250"/>
      <c r="E42" s="306"/>
      <c r="F42" s="306"/>
      <c r="G42" s="250"/>
      <c r="H42" s="348"/>
      <c r="I42" s="347"/>
      <c r="J42" s="347"/>
      <c r="K42" s="347"/>
      <c r="L42" s="347"/>
      <c r="M42" s="347"/>
      <c r="N42" s="347"/>
      <c r="O42" s="387">
        <f t="shared" si="2"/>
        <v>0</v>
      </c>
      <c r="P42" s="388">
        <f t="shared" si="3"/>
        <v>0</v>
      </c>
      <c r="Q42" s="250"/>
      <c r="R42" s="250"/>
      <c r="S42" s="250"/>
      <c r="T42" s="250"/>
      <c r="U42" s="250"/>
    </row>
    <row r="43" spans="1:21" ht="15.75" x14ac:dyDescent="0.25">
      <c r="A43" s="597" t="s">
        <v>1471</v>
      </c>
      <c r="B43" s="600" t="s">
        <v>1477</v>
      </c>
      <c r="C43" s="306"/>
      <c r="D43" s="250"/>
      <c r="E43" s="306"/>
      <c r="F43" s="306"/>
      <c r="G43" s="251"/>
      <c r="H43" s="347"/>
      <c r="I43" s="349"/>
      <c r="J43" s="347"/>
      <c r="K43" s="349"/>
      <c r="L43" s="347"/>
      <c r="M43" s="349"/>
      <c r="N43" s="347"/>
      <c r="O43" s="387">
        <f t="shared" si="2"/>
        <v>0</v>
      </c>
      <c r="P43" s="388">
        <f t="shared" si="3"/>
        <v>0</v>
      </c>
      <c r="Q43" s="347"/>
      <c r="R43" s="347"/>
      <c r="S43" s="250"/>
      <c r="T43" s="250"/>
      <c r="U43" s="250"/>
    </row>
    <row r="44" spans="1:21" ht="15.75" x14ac:dyDescent="0.25">
      <c r="A44" s="598"/>
      <c r="B44" s="600"/>
      <c r="C44" s="306"/>
      <c r="D44" s="250"/>
      <c r="E44" s="306"/>
      <c r="F44" s="306"/>
      <c r="G44" s="251"/>
      <c r="H44" s="347"/>
      <c r="I44" s="349"/>
      <c r="J44" s="347"/>
      <c r="K44" s="349"/>
      <c r="L44" s="347"/>
      <c r="M44" s="349"/>
      <c r="N44" s="347"/>
      <c r="O44" s="387">
        <f t="shared" si="2"/>
        <v>0</v>
      </c>
      <c r="P44" s="388">
        <f t="shared" si="3"/>
        <v>0</v>
      </c>
      <c r="Q44" s="347"/>
      <c r="R44" s="347"/>
      <c r="S44" s="250"/>
      <c r="T44" s="250"/>
      <c r="U44" s="250"/>
    </row>
    <row r="45" spans="1:21" ht="15.75" x14ac:dyDescent="0.25">
      <c r="A45" s="598"/>
      <c r="B45" s="600"/>
      <c r="C45" s="306"/>
      <c r="D45" s="250"/>
      <c r="E45" s="306"/>
      <c r="F45" s="306"/>
      <c r="G45" s="251"/>
      <c r="H45" s="347"/>
      <c r="I45" s="349"/>
      <c r="J45" s="347"/>
      <c r="K45" s="349"/>
      <c r="L45" s="347"/>
      <c r="M45" s="349"/>
      <c r="N45" s="347"/>
      <c r="O45" s="387">
        <f t="shared" si="2"/>
        <v>0</v>
      </c>
      <c r="P45" s="388">
        <f t="shared" si="3"/>
        <v>0</v>
      </c>
      <c r="Q45" s="347"/>
      <c r="R45" s="347"/>
      <c r="S45" s="250"/>
      <c r="T45" s="250"/>
      <c r="U45" s="250"/>
    </row>
    <row r="46" spans="1:21" ht="15.75" x14ac:dyDescent="0.25">
      <c r="A46" s="598"/>
      <c r="B46" s="600"/>
      <c r="C46" s="306"/>
      <c r="D46" s="250"/>
      <c r="E46" s="306"/>
      <c r="F46" s="306"/>
      <c r="G46" s="251"/>
      <c r="H46" s="347"/>
      <c r="I46" s="349"/>
      <c r="J46" s="347"/>
      <c r="K46" s="349"/>
      <c r="L46" s="347"/>
      <c r="M46" s="349"/>
      <c r="N46" s="347"/>
      <c r="O46" s="387">
        <f t="shared" si="2"/>
        <v>0</v>
      </c>
      <c r="P46" s="388">
        <f t="shared" si="3"/>
        <v>0</v>
      </c>
      <c r="Q46" s="347"/>
      <c r="R46" s="347"/>
      <c r="S46" s="250"/>
      <c r="T46" s="250"/>
      <c r="U46" s="250"/>
    </row>
    <row r="47" spans="1:21" ht="15.75" x14ac:dyDescent="0.25">
      <c r="A47" s="598"/>
      <c r="B47" s="600"/>
      <c r="C47" s="306"/>
      <c r="D47" s="250"/>
      <c r="E47" s="306"/>
      <c r="F47" s="306"/>
      <c r="G47" s="251"/>
      <c r="H47" s="347"/>
      <c r="I47" s="349"/>
      <c r="J47" s="347"/>
      <c r="K47" s="349"/>
      <c r="L47" s="347"/>
      <c r="M47" s="349"/>
      <c r="N47" s="347"/>
      <c r="O47" s="387">
        <f t="shared" si="2"/>
        <v>0</v>
      </c>
      <c r="P47" s="388">
        <f t="shared" si="3"/>
        <v>0</v>
      </c>
      <c r="Q47" s="347"/>
      <c r="R47" s="347"/>
      <c r="S47" s="250"/>
      <c r="T47" s="250"/>
      <c r="U47" s="250"/>
    </row>
    <row r="48" spans="1:21" ht="15.75" x14ac:dyDescent="0.25">
      <c r="A48" s="598"/>
      <c r="B48" s="600"/>
      <c r="C48" s="306"/>
      <c r="D48" s="250"/>
      <c r="E48" s="306"/>
      <c r="F48" s="306"/>
      <c r="G48" s="251"/>
      <c r="H48" s="347"/>
      <c r="I48" s="349"/>
      <c r="J48" s="347"/>
      <c r="K48" s="349"/>
      <c r="L48" s="347"/>
      <c r="M48" s="349"/>
      <c r="N48" s="347"/>
      <c r="O48" s="387">
        <f t="shared" si="2"/>
        <v>0</v>
      </c>
      <c r="P48" s="388">
        <f t="shared" si="3"/>
        <v>0</v>
      </c>
      <c r="Q48" s="347"/>
      <c r="R48" s="347"/>
      <c r="S48" s="250"/>
      <c r="T48" s="250"/>
      <c r="U48" s="250"/>
    </row>
    <row r="49" spans="1:21" ht="15.75" customHeight="1" x14ac:dyDescent="0.25">
      <c r="A49" s="598"/>
      <c r="B49" s="600" t="s">
        <v>1478</v>
      </c>
      <c r="C49" s="306"/>
      <c r="D49" s="250"/>
      <c r="E49" s="306"/>
      <c r="F49" s="306"/>
      <c r="G49" s="251"/>
      <c r="H49" s="347"/>
      <c r="I49" s="349"/>
      <c r="J49" s="347"/>
      <c r="K49" s="349"/>
      <c r="L49" s="347"/>
      <c r="M49" s="349"/>
      <c r="N49" s="347"/>
      <c r="O49" s="387">
        <f t="shared" si="2"/>
        <v>0</v>
      </c>
      <c r="P49" s="388">
        <f t="shared" si="3"/>
        <v>0</v>
      </c>
      <c r="Q49" s="347"/>
      <c r="R49" s="347"/>
      <c r="S49" s="250"/>
      <c r="T49" s="250"/>
      <c r="U49" s="250"/>
    </row>
    <row r="50" spans="1:21" ht="15.75" customHeight="1" x14ac:dyDescent="0.25">
      <c r="A50" s="598"/>
      <c r="B50" s="600"/>
      <c r="C50" s="306"/>
      <c r="D50" s="250"/>
      <c r="E50" s="306"/>
      <c r="F50" s="306"/>
      <c r="G50" s="251"/>
      <c r="H50" s="347"/>
      <c r="I50" s="349"/>
      <c r="J50" s="347"/>
      <c r="K50" s="349"/>
      <c r="L50" s="347"/>
      <c r="M50" s="349"/>
      <c r="N50" s="347"/>
      <c r="O50" s="387">
        <f t="shared" si="2"/>
        <v>0</v>
      </c>
      <c r="P50" s="388">
        <f t="shared" si="3"/>
        <v>0</v>
      </c>
      <c r="Q50" s="347"/>
      <c r="R50" s="347"/>
      <c r="S50" s="250"/>
      <c r="T50" s="250"/>
      <c r="U50" s="250"/>
    </row>
    <row r="51" spans="1:21" ht="15.75" customHeight="1" x14ac:dyDescent="0.25">
      <c r="A51" s="598"/>
      <c r="B51" s="600"/>
      <c r="C51" s="306"/>
      <c r="D51" s="250"/>
      <c r="E51" s="306"/>
      <c r="F51" s="306"/>
      <c r="G51" s="251"/>
      <c r="H51" s="347"/>
      <c r="I51" s="349"/>
      <c r="J51" s="347"/>
      <c r="K51" s="349"/>
      <c r="L51" s="347"/>
      <c r="M51" s="349"/>
      <c r="N51" s="347"/>
      <c r="O51" s="387">
        <f t="shared" si="2"/>
        <v>0</v>
      </c>
      <c r="P51" s="388">
        <f t="shared" si="3"/>
        <v>0</v>
      </c>
      <c r="Q51" s="347"/>
      <c r="R51" s="347"/>
      <c r="S51" s="250"/>
      <c r="T51" s="250"/>
      <c r="U51" s="250"/>
    </row>
    <row r="52" spans="1:21" ht="15.75" customHeight="1" x14ac:dyDescent="0.25">
      <c r="A52" s="598"/>
      <c r="B52" s="600" t="s">
        <v>1479</v>
      </c>
      <c r="C52" s="306"/>
      <c r="D52" s="250"/>
      <c r="E52" s="306"/>
      <c r="F52" s="306"/>
      <c r="G52" s="251"/>
      <c r="H52" s="347"/>
      <c r="I52" s="349"/>
      <c r="J52" s="347"/>
      <c r="K52" s="349"/>
      <c r="L52" s="347"/>
      <c r="M52" s="349"/>
      <c r="N52" s="347"/>
      <c r="O52" s="387">
        <f t="shared" si="2"/>
        <v>0</v>
      </c>
      <c r="P52" s="388">
        <f t="shared" si="3"/>
        <v>0</v>
      </c>
      <c r="Q52" s="347"/>
      <c r="R52" s="347"/>
      <c r="S52" s="250"/>
      <c r="T52" s="250"/>
      <c r="U52" s="250"/>
    </row>
    <row r="53" spans="1:21" ht="15.75" customHeight="1" x14ac:dyDescent="0.25">
      <c r="A53" s="598"/>
      <c r="B53" s="600"/>
      <c r="C53" s="306"/>
      <c r="D53" s="250"/>
      <c r="E53" s="306"/>
      <c r="F53" s="306"/>
      <c r="G53" s="251"/>
      <c r="H53" s="347"/>
      <c r="I53" s="349"/>
      <c r="J53" s="347"/>
      <c r="K53" s="349"/>
      <c r="L53" s="347"/>
      <c r="M53" s="349"/>
      <c r="N53" s="347"/>
      <c r="O53" s="387">
        <f t="shared" si="2"/>
        <v>0</v>
      </c>
      <c r="P53" s="388">
        <f t="shared" si="3"/>
        <v>0</v>
      </c>
      <c r="Q53" s="347"/>
      <c r="R53" s="347"/>
      <c r="S53" s="250"/>
      <c r="T53" s="250"/>
      <c r="U53" s="250"/>
    </row>
    <row r="54" spans="1:21" ht="15.75" customHeight="1" x14ac:dyDescent="0.25">
      <c r="A54" s="598"/>
      <c r="B54" s="600"/>
      <c r="C54" s="306"/>
      <c r="D54" s="250"/>
      <c r="E54" s="306"/>
      <c r="F54" s="306"/>
      <c r="G54" s="251"/>
      <c r="H54" s="347"/>
      <c r="I54" s="349"/>
      <c r="J54" s="347"/>
      <c r="K54" s="349"/>
      <c r="L54" s="347"/>
      <c r="M54" s="349"/>
      <c r="N54" s="347"/>
      <c r="O54" s="387">
        <f t="shared" si="2"/>
        <v>0</v>
      </c>
      <c r="P54" s="388">
        <f t="shared" si="3"/>
        <v>0</v>
      </c>
      <c r="Q54" s="347"/>
      <c r="R54" s="347"/>
      <c r="S54" s="250"/>
      <c r="T54" s="250"/>
      <c r="U54" s="250"/>
    </row>
    <row r="55" spans="1:21" ht="15.75" customHeight="1" x14ac:dyDescent="0.25">
      <c r="A55" s="598"/>
      <c r="B55" s="600"/>
      <c r="C55" s="306"/>
      <c r="D55" s="250"/>
      <c r="E55" s="306"/>
      <c r="F55" s="306"/>
      <c r="G55" s="251"/>
      <c r="H55" s="347"/>
      <c r="I55" s="349"/>
      <c r="J55" s="347"/>
      <c r="K55" s="349"/>
      <c r="L55" s="347"/>
      <c r="M55" s="349"/>
      <c r="N55" s="347"/>
      <c r="O55" s="387">
        <f t="shared" si="2"/>
        <v>0</v>
      </c>
      <c r="P55" s="388">
        <f t="shared" si="3"/>
        <v>0</v>
      </c>
      <c r="Q55" s="347"/>
      <c r="R55" s="347"/>
      <c r="S55" s="250"/>
      <c r="T55" s="250"/>
      <c r="U55" s="250"/>
    </row>
    <row r="56" spans="1:21" ht="15.75" customHeight="1" x14ac:dyDescent="0.25">
      <c r="A56" s="598"/>
      <c r="B56" s="600" t="s">
        <v>1480</v>
      </c>
      <c r="C56" s="306"/>
      <c r="D56" s="250"/>
      <c r="E56" s="306"/>
      <c r="F56" s="306"/>
      <c r="G56" s="251"/>
      <c r="H56" s="347"/>
      <c r="I56" s="349"/>
      <c r="J56" s="347"/>
      <c r="K56" s="349"/>
      <c r="L56" s="347"/>
      <c r="M56" s="349"/>
      <c r="N56" s="347"/>
      <c r="O56" s="387">
        <f t="shared" si="2"/>
        <v>0</v>
      </c>
      <c r="P56" s="388">
        <f t="shared" si="3"/>
        <v>0</v>
      </c>
      <c r="Q56" s="347"/>
      <c r="R56" s="347"/>
      <c r="S56" s="250"/>
      <c r="T56" s="250"/>
      <c r="U56" s="250"/>
    </row>
    <row r="57" spans="1:21" ht="15.75" customHeight="1" x14ac:dyDescent="0.25">
      <c r="A57" s="598"/>
      <c r="B57" s="600"/>
      <c r="C57" s="306"/>
      <c r="D57" s="250"/>
      <c r="E57" s="306"/>
      <c r="F57" s="306"/>
      <c r="G57" s="251"/>
      <c r="H57" s="347"/>
      <c r="I57" s="349"/>
      <c r="J57" s="347"/>
      <c r="K57" s="349"/>
      <c r="L57" s="347"/>
      <c r="M57" s="349"/>
      <c r="N57" s="347"/>
      <c r="O57" s="387">
        <f t="shared" si="2"/>
        <v>0</v>
      </c>
      <c r="P57" s="388">
        <f t="shared" si="3"/>
        <v>0</v>
      </c>
      <c r="Q57" s="347"/>
      <c r="R57" s="347"/>
      <c r="S57" s="250"/>
      <c r="T57" s="250"/>
      <c r="U57" s="250"/>
    </row>
    <row r="58" spans="1:21" ht="15.75" customHeight="1" x14ac:dyDescent="0.25">
      <c r="A58" s="598"/>
      <c r="B58" s="600"/>
      <c r="C58" s="306"/>
      <c r="D58" s="250"/>
      <c r="E58" s="306"/>
      <c r="F58" s="306"/>
      <c r="G58" s="251"/>
      <c r="H58" s="347"/>
      <c r="I58" s="349"/>
      <c r="J58" s="347"/>
      <c r="K58" s="349"/>
      <c r="L58" s="347"/>
      <c r="M58" s="349"/>
      <c r="N58" s="347"/>
      <c r="O58" s="387">
        <f t="shared" si="2"/>
        <v>0</v>
      </c>
      <c r="P58" s="388">
        <f t="shared" si="3"/>
        <v>0</v>
      </c>
      <c r="Q58" s="347"/>
      <c r="R58" s="347"/>
      <c r="S58" s="250"/>
      <c r="T58" s="250"/>
      <c r="U58" s="250"/>
    </row>
    <row r="59" spans="1:21" ht="15.75" customHeight="1" x14ac:dyDescent="0.25">
      <c r="A59" s="598"/>
      <c r="B59" s="600"/>
      <c r="C59" s="306"/>
      <c r="D59" s="250"/>
      <c r="E59" s="306"/>
      <c r="F59" s="306"/>
      <c r="G59" s="251"/>
      <c r="H59" s="347"/>
      <c r="I59" s="349"/>
      <c r="J59" s="347"/>
      <c r="K59" s="349"/>
      <c r="L59" s="347"/>
      <c r="M59" s="349"/>
      <c r="N59" s="347"/>
      <c r="O59" s="387">
        <f t="shared" si="2"/>
        <v>0</v>
      </c>
      <c r="P59" s="388">
        <f t="shared" si="3"/>
        <v>0</v>
      </c>
      <c r="Q59" s="347"/>
      <c r="R59" s="347"/>
      <c r="S59" s="250"/>
      <c r="T59" s="250"/>
      <c r="U59" s="250"/>
    </row>
    <row r="60" spans="1:21" ht="15.75" x14ac:dyDescent="0.25">
      <c r="A60" s="598"/>
      <c r="B60" s="600" t="s">
        <v>1481</v>
      </c>
      <c r="C60" s="306"/>
      <c r="D60" s="250"/>
      <c r="E60" s="306"/>
      <c r="F60" s="306"/>
      <c r="G60" s="251"/>
      <c r="H60" s="347"/>
      <c r="I60" s="349"/>
      <c r="J60" s="347"/>
      <c r="K60" s="349"/>
      <c r="L60" s="347"/>
      <c r="M60" s="349"/>
      <c r="N60" s="347"/>
      <c r="O60" s="387">
        <f t="shared" si="2"/>
        <v>0</v>
      </c>
      <c r="P60" s="388">
        <f t="shared" si="3"/>
        <v>0</v>
      </c>
      <c r="Q60" s="347"/>
      <c r="R60" s="347"/>
      <c r="S60" s="250"/>
      <c r="T60" s="250"/>
      <c r="U60" s="250"/>
    </row>
    <row r="61" spans="1:21" ht="15.75" x14ac:dyDescent="0.25">
      <c r="A61" s="598"/>
      <c r="B61" s="600"/>
      <c r="C61" s="306"/>
      <c r="D61" s="250"/>
      <c r="E61" s="306"/>
      <c r="F61" s="306"/>
      <c r="G61" s="251"/>
      <c r="H61" s="347"/>
      <c r="I61" s="349"/>
      <c r="J61" s="347"/>
      <c r="K61" s="349"/>
      <c r="L61" s="347"/>
      <c r="M61" s="349"/>
      <c r="N61" s="347"/>
      <c r="O61" s="387">
        <f t="shared" si="2"/>
        <v>0</v>
      </c>
      <c r="P61" s="388">
        <f t="shared" si="3"/>
        <v>0</v>
      </c>
      <c r="Q61" s="347"/>
      <c r="R61" s="347"/>
      <c r="S61" s="250"/>
      <c r="T61" s="250"/>
      <c r="U61" s="250"/>
    </row>
    <row r="62" spans="1:21" ht="15.75" x14ac:dyDescent="0.25">
      <c r="A62" s="598"/>
      <c r="B62" s="600"/>
      <c r="C62" s="306"/>
      <c r="D62" s="250"/>
      <c r="E62" s="306"/>
      <c r="F62" s="306"/>
      <c r="G62" s="251"/>
      <c r="H62" s="347"/>
      <c r="I62" s="349"/>
      <c r="J62" s="347"/>
      <c r="K62" s="349"/>
      <c r="L62" s="347"/>
      <c r="M62" s="349"/>
      <c r="N62" s="347"/>
      <c r="O62" s="387">
        <f t="shared" si="2"/>
        <v>0</v>
      </c>
      <c r="P62" s="388">
        <f t="shared" si="3"/>
        <v>0</v>
      </c>
      <c r="Q62" s="347"/>
      <c r="R62" s="347"/>
      <c r="S62" s="250"/>
      <c r="T62" s="250"/>
      <c r="U62" s="250"/>
    </row>
    <row r="63" spans="1:21" ht="15.75" x14ac:dyDescent="0.25">
      <c r="A63" s="598"/>
      <c r="B63" s="600"/>
      <c r="C63" s="306"/>
      <c r="D63" s="250"/>
      <c r="E63" s="306"/>
      <c r="F63" s="306"/>
      <c r="G63" s="251"/>
      <c r="H63" s="347"/>
      <c r="I63" s="349"/>
      <c r="J63" s="347"/>
      <c r="K63" s="349"/>
      <c r="L63" s="347"/>
      <c r="M63" s="349"/>
      <c r="N63" s="347"/>
      <c r="O63" s="387">
        <f t="shared" si="2"/>
        <v>0</v>
      </c>
      <c r="P63" s="388">
        <f t="shared" si="3"/>
        <v>0</v>
      </c>
      <c r="Q63" s="347"/>
      <c r="R63" s="347"/>
      <c r="S63" s="250"/>
      <c r="T63" s="250"/>
      <c r="U63" s="250"/>
    </row>
    <row r="64" spans="1:21" ht="15.75" customHeight="1" x14ac:dyDescent="0.25">
      <c r="A64" s="598"/>
      <c r="B64" s="605" t="s">
        <v>1482</v>
      </c>
      <c r="C64" s="306"/>
      <c r="D64" s="250"/>
      <c r="E64" s="306"/>
      <c r="F64" s="306"/>
      <c r="G64" s="251"/>
      <c r="H64" s="347"/>
      <c r="I64" s="349"/>
      <c r="J64" s="347"/>
      <c r="K64" s="349"/>
      <c r="L64" s="347"/>
      <c r="M64" s="349"/>
      <c r="N64" s="347"/>
      <c r="O64" s="387">
        <f t="shared" si="2"/>
        <v>0</v>
      </c>
      <c r="P64" s="388">
        <f t="shared" si="3"/>
        <v>0</v>
      </c>
      <c r="Q64" s="347"/>
      <c r="R64" s="347"/>
      <c r="S64" s="250"/>
      <c r="T64" s="250"/>
      <c r="U64" s="250"/>
    </row>
    <row r="65" spans="1:21" ht="15.75" customHeight="1" x14ac:dyDescent="0.25">
      <c r="A65" s="598"/>
      <c r="B65" s="606"/>
      <c r="C65" s="306"/>
      <c r="D65" s="250"/>
      <c r="E65" s="306"/>
      <c r="F65" s="306"/>
      <c r="G65" s="251"/>
      <c r="H65" s="347"/>
      <c r="I65" s="349"/>
      <c r="J65" s="347"/>
      <c r="K65" s="349"/>
      <c r="L65" s="347"/>
      <c r="M65" s="349"/>
      <c r="N65" s="347"/>
      <c r="O65" s="387">
        <f t="shared" si="2"/>
        <v>0</v>
      </c>
      <c r="P65" s="388">
        <f t="shared" si="3"/>
        <v>0</v>
      </c>
      <c r="Q65" s="347"/>
      <c r="R65" s="347"/>
      <c r="S65" s="250"/>
      <c r="T65" s="250"/>
      <c r="U65" s="250"/>
    </row>
    <row r="66" spans="1:21" ht="15.75" customHeight="1" x14ac:dyDescent="0.25">
      <c r="A66" s="598"/>
      <c r="B66" s="606"/>
      <c r="C66" s="306"/>
      <c r="D66" s="250"/>
      <c r="E66" s="306"/>
      <c r="F66" s="306"/>
      <c r="G66" s="251"/>
      <c r="H66" s="347"/>
      <c r="I66" s="349"/>
      <c r="J66" s="347"/>
      <c r="K66" s="349"/>
      <c r="L66" s="347"/>
      <c r="M66" s="349"/>
      <c r="N66" s="347"/>
      <c r="O66" s="387">
        <f t="shared" si="2"/>
        <v>0</v>
      </c>
      <c r="P66" s="388">
        <f t="shared" si="3"/>
        <v>0</v>
      </c>
      <c r="Q66" s="347"/>
      <c r="R66" s="347"/>
      <c r="S66" s="250"/>
      <c r="T66" s="250"/>
      <c r="U66" s="250"/>
    </row>
    <row r="67" spans="1:21" ht="18" customHeight="1" x14ac:dyDescent="0.25">
      <c r="A67" s="598"/>
      <c r="B67" s="607"/>
      <c r="C67" s="306"/>
      <c r="D67" s="250"/>
      <c r="E67" s="306"/>
      <c r="F67" s="306"/>
      <c r="G67" s="251"/>
      <c r="H67" s="347"/>
      <c r="I67" s="349"/>
      <c r="J67" s="347"/>
      <c r="K67" s="349"/>
      <c r="L67" s="347"/>
      <c r="M67" s="349"/>
      <c r="N67" s="347"/>
      <c r="O67" s="387">
        <f t="shared" si="2"/>
        <v>0</v>
      </c>
      <c r="P67" s="388">
        <f t="shared" si="3"/>
        <v>0</v>
      </c>
      <c r="Q67" s="347"/>
      <c r="R67" s="347"/>
      <c r="S67" s="250"/>
      <c r="T67" s="250"/>
      <c r="U67" s="250"/>
    </row>
    <row r="68" spans="1:21" ht="15.75" x14ac:dyDescent="0.25">
      <c r="A68" s="598"/>
      <c r="B68" s="604" t="s">
        <v>1483</v>
      </c>
      <c r="C68" s="306"/>
      <c r="D68" s="250"/>
      <c r="E68" s="306"/>
      <c r="F68" s="306"/>
      <c r="G68" s="251"/>
      <c r="H68" s="347"/>
      <c r="I68" s="349"/>
      <c r="J68" s="347"/>
      <c r="K68" s="349"/>
      <c r="L68" s="347"/>
      <c r="M68" s="349"/>
      <c r="N68" s="347"/>
      <c r="O68" s="387">
        <f t="shared" si="2"/>
        <v>0</v>
      </c>
      <c r="P68" s="388">
        <f t="shared" si="3"/>
        <v>0</v>
      </c>
      <c r="Q68" s="347"/>
      <c r="R68" s="347"/>
      <c r="S68" s="250"/>
      <c r="T68" s="250"/>
      <c r="U68" s="250"/>
    </row>
    <row r="69" spans="1:21" ht="15.75" x14ac:dyDescent="0.25">
      <c r="A69" s="598"/>
      <c r="B69" s="604"/>
      <c r="C69" s="306"/>
      <c r="D69" s="250"/>
      <c r="E69" s="306"/>
      <c r="F69" s="306"/>
      <c r="G69" s="251"/>
      <c r="H69" s="347"/>
      <c r="I69" s="349"/>
      <c r="J69" s="347"/>
      <c r="K69" s="349"/>
      <c r="L69" s="347"/>
      <c r="M69" s="349"/>
      <c r="N69" s="347"/>
      <c r="O69" s="387">
        <f t="shared" si="2"/>
        <v>0</v>
      </c>
      <c r="P69" s="388">
        <f t="shared" si="3"/>
        <v>0</v>
      </c>
      <c r="Q69" s="347"/>
      <c r="R69" s="347"/>
      <c r="S69" s="250"/>
      <c r="T69" s="250"/>
      <c r="U69" s="250"/>
    </row>
    <row r="70" spans="1:21" ht="15.75" x14ac:dyDescent="0.25">
      <c r="A70" s="598"/>
      <c r="B70" s="604"/>
      <c r="C70" s="306"/>
      <c r="D70" s="250"/>
      <c r="E70" s="306"/>
      <c r="F70" s="306"/>
      <c r="G70" s="251"/>
      <c r="H70" s="347"/>
      <c r="I70" s="349"/>
      <c r="J70" s="347"/>
      <c r="K70" s="349"/>
      <c r="L70" s="347"/>
      <c r="M70" s="349"/>
      <c r="N70" s="347"/>
      <c r="O70" s="387">
        <f t="shared" si="2"/>
        <v>0</v>
      </c>
      <c r="P70" s="388">
        <f t="shared" si="3"/>
        <v>0</v>
      </c>
      <c r="Q70" s="347"/>
      <c r="R70" s="347"/>
      <c r="S70" s="250"/>
      <c r="T70" s="250"/>
      <c r="U70" s="250"/>
    </row>
    <row r="71" spans="1:21" ht="15.75" customHeight="1" x14ac:dyDescent="0.25">
      <c r="A71" s="598"/>
      <c r="B71" s="605" t="s">
        <v>1484</v>
      </c>
      <c r="C71" s="306"/>
      <c r="D71" s="250"/>
      <c r="E71" s="306"/>
      <c r="F71" s="306"/>
      <c r="G71" s="251"/>
      <c r="H71" s="347"/>
      <c r="I71" s="349"/>
      <c r="J71" s="347"/>
      <c r="K71" s="349"/>
      <c r="L71" s="347"/>
      <c r="M71" s="349"/>
      <c r="N71" s="347"/>
      <c r="O71" s="387">
        <f t="shared" si="2"/>
        <v>0</v>
      </c>
      <c r="P71" s="388">
        <f t="shared" si="3"/>
        <v>0</v>
      </c>
      <c r="Q71" s="347"/>
      <c r="R71" s="347"/>
      <c r="S71" s="250"/>
      <c r="T71" s="250"/>
      <c r="U71" s="250"/>
    </row>
    <row r="72" spans="1:21" ht="15.75" customHeight="1" x14ac:dyDescent="0.25">
      <c r="A72" s="598"/>
      <c r="B72" s="606"/>
      <c r="C72" s="306"/>
      <c r="D72" s="250"/>
      <c r="E72" s="306"/>
      <c r="F72" s="306"/>
      <c r="G72" s="251"/>
      <c r="H72" s="347"/>
      <c r="I72" s="349"/>
      <c r="J72" s="347"/>
      <c r="K72" s="349"/>
      <c r="L72" s="347"/>
      <c r="M72" s="349"/>
      <c r="N72" s="347"/>
      <c r="O72" s="387">
        <f t="shared" si="2"/>
        <v>0</v>
      </c>
      <c r="P72" s="388">
        <f t="shared" si="3"/>
        <v>0</v>
      </c>
      <c r="Q72" s="347"/>
      <c r="R72" s="347"/>
      <c r="S72" s="250"/>
      <c r="T72" s="250"/>
      <c r="U72" s="250"/>
    </row>
    <row r="73" spans="1:21" ht="15.75" x14ac:dyDescent="0.25">
      <c r="A73" s="598"/>
      <c r="B73" s="607"/>
      <c r="C73" s="306"/>
      <c r="D73" s="250"/>
      <c r="E73" s="306"/>
      <c r="F73" s="306"/>
      <c r="G73" s="251"/>
      <c r="H73" s="347"/>
      <c r="I73" s="349"/>
      <c r="J73" s="347"/>
      <c r="K73" s="349"/>
      <c r="L73" s="347"/>
      <c r="M73" s="349"/>
      <c r="N73" s="347"/>
      <c r="O73" s="387">
        <f t="shared" si="2"/>
        <v>0</v>
      </c>
      <c r="P73" s="388">
        <f t="shared" si="3"/>
        <v>0</v>
      </c>
      <c r="Q73" s="347"/>
      <c r="R73" s="347"/>
      <c r="S73" s="250"/>
      <c r="T73" s="250"/>
      <c r="U73" s="250"/>
    </row>
    <row r="74" spans="1:21" s="261" customFormat="1" ht="15.75" x14ac:dyDescent="0.25">
      <c r="A74" s="291"/>
      <c r="B74" s="292"/>
      <c r="C74" s="291" t="s">
        <v>98</v>
      </c>
      <c r="D74" s="292"/>
      <c r="E74" s="292"/>
      <c r="F74" s="293"/>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x14ac:dyDescent="0.25">
      <c r="A75" s="261"/>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D19" sqref="D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4"/>
      <c r="C1" s="284"/>
      <c r="D1" s="284"/>
      <c r="E1" s="284"/>
      <c r="F1" s="284"/>
      <c r="G1" s="284" t="s">
        <v>477</v>
      </c>
      <c r="I1" s="284"/>
      <c r="J1" s="284"/>
      <c r="K1" s="284"/>
      <c r="L1" s="284"/>
      <c r="M1" s="284"/>
      <c r="N1" s="284"/>
      <c r="O1" s="284"/>
      <c r="P1" s="284"/>
      <c r="Q1" s="284"/>
      <c r="R1" s="284"/>
      <c r="S1" s="284"/>
      <c r="T1" s="284"/>
      <c r="U1" s="284"/>
    </row>
    <row r="2" spans="1:21" ht="18.75" x14ac:dyDescent="0.25">
      <c r="A2" s="317" t="s">
        <v>1348</v>
      </c>
      <c r="B2" s="284"/>
      <c r="C2" s="284"/>
      <c r="D2" s="284"/>
      <c r="E2" s="284"/>
      <c r="F2" s="284"/>
      <c r="G2" s="284"/>
      <c r="I2" s="284"/>
      <c r="J2" s="284"/>
      <c r="K2" s="284"/>
      <c r="L2" s="284"/>
      <c r="M2" s="284"/>
      <c r="N2" s="284"/>
      <c r="O2" s="284"/>
      <c r="P2" s="284"/>
      <c r="Q2" s="284"/>
      <c r="R2" s="284"/>
      <c r="S2" s="284"/>
      <c r="T2" s="284"/>
      <c r="U2" s="284"/>
    </row>
    <row r="3" spans="1:21" x14ac:dyDescent="0.25">
      <c r="A3" s="608" t="s">
        <v>1350</v>
      </c>
      <c r="B3" s="608"/>
      <c r="C3" s="608"/>
      <c r="D3" s="608"/>
      <c r="E3" s="608"/>
      <c r="F3" s="608"/>
      <c r="G3" s="608"/>
      <c r="H3" s="608"/>
      <c r="I3" s="608"/>
      <c r="J3" s="608"/>
      <c r="K3" s="608"/>
      <c r="L3" s="608"/>
      <c r="M3" s="608"/>
      <c r="N3" s="608"/>
      <c r="O3" s="608"/>
      <c r="P3" s="608"/>
      <c r="Q3" s="608"/>
      <c r="R3" s="608"/>
      <c r="S3" s="608"/>
      <c r="T3" s="608"/>
      <c r="U3" s="608"/>
    </row>
    <row r="4" spans="1:21" ht="15" customHeight="1" x14ac:dyDescent="0.25">
      <c r="A4" s="576" t="s">
        <v>97</v>
      </c>
      <c r="B4" s="575" t="s">
        <v>111</v>
      </c>
      <c r="C4" s="578" t="s">
        <v>86</v>
      </c>
      <c r="D4" s="578" t="s">
        <v>87</v>
      </c>
      <c r="E4" s="578" t="s">
        <v>392</v>
      </c>
      <c r="F4" s="578" t="s">
        <v>88</v>
      </c>
      <c r="G4" s="581" t="s">
        <v>100</v>
      </c>
      <c r="H4" s="587"/>
      <c r="I4" s="587"/>
      <c r="J4" s="587"/>
      <c r="K4" s="587"/>
      <c r="L4" s="587"/>
      <c r="M4" s="587"/>
      <c r="N4" s="582"/>
      <c r="O4" s="583" t="s">
        <v>101</v>
      </c>
      <c r="P4" s="584"/>
      <c r="Q4" s="575" t="s">
        <v>102</v>
      </c>
      <c r="R4" s="575" t="s">
        <v>103</v>
      </c>
      <c r="S4" s="575" t="s">
        <v>110</v>
      </c>
      <c r="T4" s="575" t="s">
        <v>109</v>
      </c>
      <c r="U4" s="572" t="s">
        <v>89</v>
      </c>
    </row>
    <row r="5" spans="1:21" ht="15" customHeight="1" x14ac:dyDescent="0.25">
      <c r="A5" s="576"/>
      <c r="B5" s="576"/>
      <c r="C5" s="579"/>
      <c r="D5" s="579"/>
      <c r="E5" s="579"/>
      <c r="F5" s="579"/>
      <c r="G5" s="581" t="s">
        <v>104</v>
      </c>
      <c r="H5" s="582"/>
      <c r="I5" s="581" t="s">
        <v>105</v>
      </c>
      <c r="J5" s="582"/>
      <c r="K5" s="581" t="s">
        <v>106</v>
      </c>
      <c r="L5" s="582"/>
      <c r="M5" s="581" t="s">
        <v>107</v>
      </c>
      <c r="N5" s="582"/>
      <c r="O5" s="585"/>
      <c r="P5" s="586"/>
      <c r="Q5" s="576"/>
      <c r="R5" s="576"/>
      <c r="S5" s="576"/>
      <c r="T5" s="576"/>
      <c r="U5" s="573"/>
    </row>
    <row r="6" spans="1:21" ht="25.5" x14ac:dyDescent="0.25">
      <c r="A6" s="577"/>
      <c r="B6" s="577"/>
      <c r="C6" s="580"/>
      <c r="D6" s="580"/>
      <c r="E6" s="580"/>
      <c r="F6" s="580"/>
      <c r="G6" s="441" t="s">
        <v>108</v>
      </c>
      <c r="H6" s="441" t="s">
        <v>12</v>
      </c>
      <c r="I6" s="441" t="s">
        <v>108</v>
      </c>
      <c r="J6" s="441" t="s">
        <v>12</v>
      </c>
      <c r="K6" s="441" t="s">
        <v>108</v>
      </c>
      <c r="L6" s="441" t="s">
        <v>12</v>
      </c>
      <c r="M6" s="441" t="s">
        <v>108</v>
      </c>
      <c r="N6" s="441" t="s">
        <v>12</v>
      </c>
      <c r="O6" s="441" t="s">
        <v>108</v>
      </c>
      <c r="P6" s="441" t="s">
        <v>12</v>
      </c>
      <c r="Q6" s="577"/>
      <c r="R6" s="577"/>
      <c r="S6" s="577"/>
      <c r="T6" s="577"/>
      <c r="U6" s="574"/>
    </row>
    <row r="7" spans="1:21" s="364" customFormat="1" ht="15.75" x14ac:dyDescent="0.25">
      <c r="A7" s="442"/>
      <c r="B7" s="443"/>
      <c r="C7" s="444"/>
      <c r="D7" s="444"/>
      <c r="E7" s="445"/>
      <c r="F7" s="444"/>
      <c r="G7" s="446"/>
      <c r="H7" s="446"/>
      <c r="I7" s="446"/>
      <c r="J7" s="446"/>
      <c r="K7" s="446"/>
      <c r="L7" s="446"/>
      <c r="M7" s="446"/>
      <c r="N7" s="446"/>
      <c r="O7" s="446"/>
      <c r="P7" s="446"/>
      <c r="Q7" s="447"/>
      <c r="R7" s="447"/>
      <c r="S7" s="447"/>
      <c r="T7" s="447"/>
      <c r="U7" s="448"/>
    </row>
    <row r="8" spans="1:21" ht="15.75" x14ac:dyDescent="0.25">
      <c r="A8" s="597" t="s">
        <v>1382</v>
      </c>
      <c r="B8" s="597" t="s">
        <v>1383</v>
      </c>
      <c r="C8" s="323"/>
      <c r="D8" s="323"/>
      <c r="E8" s="363"/>
      <c r="F8" s="250"/>
      <c r="G8" s="251"/>
      <c r="H8" s="231"/>
      <c r="I8" s="251"/>
      <c r="J8" s="231"/>
      <c r="K8" s="251"/>
      <c r="L8" s="231"/>
      <c r="M8" s="251"/>
      <c r="N8" s="231"/>
      <c r="O8" s="382">
        <f t="shared" ref="O8:O20" si="0">G8+I8+K8+M8</f>
        <v>0</v>
      </c>
      <c r="P8" s="383">
        <f t="shared" ref="P8:P20" si="1">H8+J8+L8+N8</f>
        <v>0</v>
      </c>
      <c r="Q8" s="250"/>
      <c r="R8" s="250"/>
      <c r="S8" s="250"/>
      <c r="T8" s="250"/>
      <c r="U8" s="250"/>
    </row>
    <row r="9" spans="1:21" ht="15.75" x14ac:dyDescent="0.25">
      <c r="A9" s="598"/>
      <c r="B9" s="598"/>
      <c r="C9" s="323"/>
      <c r="D9" s="323"/>
      <c r="E9" s="363"/>
      <c r="F9" s="250"/>
      <c r="G9" s="251"/>
      <c r="H9" s="231"/>
      <c r="I9" s="251"/>
      <c r="J9" s="231"/>
      <c r="K9" s="251"/>
      <c r="L9" s="231"/>
      <c r="M9" s="251"/>
      <c r="N9" s="231"/>
      <c r="O9" s="382">
        <f t="shared" si="0"/>
        <v>0</v>
      </c>
      <c r="P9" s="383">
        <f t="shared" si="1"/>
        <v>0</v>
      </c>
      <c r="Q9" s="250"/>
      <c r="R9" s="250"/>
      <c r="S9" s="250"/>
      <c r="T9" s="250"/>
      <c r="U9" s="250"/>
    </row>
    <row r="10" spans="1:21" ht="15.75" x14ac:dyDescent="0.25">
      <c r="A10" s="598"/>
      <c r="B10" s="598"/>
      <c r="C10" s="323"/>
      <c r="D10" s="323"/>
      <c r="E10" s="363"/>
      <c r="F10" s="250"/>
      <c r="G10" s="251"/>
      <c r="H10" s="231"/>
      <c r="I10" s="251"/>
      <c r="J10" s="231"/>
      <c r="K10" s="251"/>
      <c r="L10" s="231"/>
      <c r="M10" s="251"/>
      <c r="N10" s="231"/>
      <c r="O10" s="382">
        <f t="shared" si="0"/>
        <v>0</v>
      </c>
      <c r="P10" s="383">
        <f t="shared" si="1"/>
        <v>0</v>
      </c>
      <c r="Q10" s="250"/>
      <c r="R10" s="250"/>
      <c r="S10" s="250"/>
      <c r="T10" s="250"/>
      <c r="U10" s="250"/>
    </row>
    <row r="11" spans="1:21" ht="15.75" x14ac:dyDescent="0.25">
      <c r="A11" s="598"/>
      <c r="B11" s="598"/>
      <c r="C11" s="323"/>
      <c r="D11" s="323"/>
      <c r="E11" s="363"/>
      <c r="F11" s="250"/>
      <c r="G11" s="251"/>
      <c r="H11" s="231"/>
      <c r="I11" s="251"/>
      <c r="J11" s="231"/>
      <c r="K11" s="251"/>
      <c r="L11" s="231"/>
      <c r="M11" s="251"/>
      <c r="N11" s="231"/>
      <c r="O11" s="382">
        <f t="shared" si="0"/>
        <v>0</v>
      </c>
      <c r="P11" s="383">
        <f t="shared" si="1"/>
        <v>0</v>
      </c>
      <c r="Q11" s="250"/>
      <c r="R11" s="250"/>
      <c r="S11" s="250"/>
      <c r="T11" s="250"/>
      <c r="U11" s="250"/>
    </row>
    <row r="12" spans="1:21" ht="15.75" x14ac:dyDescent="0.25">
      <c r="A12" s="598"/>
      <c r="B12" s="598"/>
      <c r="C12" s="323"/>
      <c r="D12" s="323"/>
      <c r="E12" s="363"/>
      <c r="F12" s="250"/>
      <c r="G12" s="251"/>
      <c r="H12" s="231"/>
      <c r="I12" s="251"/>
      <c r="J12" s="231"/>
      <c r="K12" s="251"/>
      <c r="L12" s="231"/>
      <c r="M12" s="251"/>
      <c r="N12" s="231"/>
      <c r="O12" s="382">
        <f t="shared" si="0"/>
        <v>0</v>
      </c>
      <c r="P12" s="383">
        <f t="shared" si="1"/>
        <v>0</v>
      </c>
      <c r="Q12" s="250"/>
      <c r="R12" s="250"/>
      <c r="S12" s="250"/>
      <c r="T12" s="250"/>
      <c r="U12" s="250"/>
    </row>
    <row r="13" spans="1:21" ht="15.75" x14ac:dyDescent="0.25">
      <c r="A13" s="598"/>
      <c r="B13" s="598"/>
      <c r="C13" s="323"/>
      <c r="D13" s="323"/>
      <c r="E13" s="363"/>
      <c r="F13" s="250"/>
      <c r="G13" s="251"/>
      <c r="H13" s="231"/>
      <c r="I13" s="251"/>
      <c r="J13" s="231"/>
      <c r="K13" s="251"/>
      <c r="L13" s="231"/>
      <c r="M13" s="251"/>
      <c r="N13" s="231"/>
      <c r="O13" s="382">
        <f t="shared" si="0"/>
        <v>0</v>
      </c>
      <c r="P13" s="383">
        <f t="shared" si="1"/>
        <v>0</v>
      </c>
      <c r="Q13" s="250"/>
      <c r="R13" s="250"/>
      <c r="S13" s="250"/>
      <c r="T13" s="250"/>
      <c r="U13" s="250"/>
    </row>
    <row r="14" spans="1:21" ht="15.75" x14ac:dyDescent="0.25">
      <c r="A14" s="598"/>
      <c r="B14" s="598"/>
      <c r="C14" s="323"/>
      <c r="D14" s="323"/>
      <c r="E14" s="363"/>
      <c r="F14" s="250"/>
      <c r="G14" s="251"/>
      <c r="H14" s="231"/>
      <c r="I14" s="251"/>
      <c r="J14" s="231"/>
      <c r="K14" s="251"/>
      <c r="L14" s="231"/>
      <c r="M14" s="251"/>
      <c r="N14" s="231"/>
      <c r="O14" s="382">
        <f t="shared" si="0"/>
        <v>0</v>
      </c>
      <c r="P14" s="383">
        <f t="shared" si="1"/>
        <v>0</v>
      </c>
      <c r="Q14" s="250"/>
      <c r="R14" s="250"/>
      <c r="S14" s="250"/>
      <c r="T14" s="250"/>
      <c r="U14" s="250"/>
    </row>
    <row r="15" spans="1:21" ht="15.75" x14ac:dyDescent="0.25">
      <c r="A15" s="598"/>
      <c r="B15" s="598"/>
      <c r="C15" s="323"/>
      <c r="D15" s="323"/>
      <c r="E15" s="363"/>
      <c r="F15" s="250"/>
      <c r="G15" s="251"/>
      <c r="H15" s="231"/>
      <c r="I15" s="251"/>
      <c r="J15" s="231"/>
      <c r="K15" s="251"/>
      <c r="L15" s="231"/>
      <c r="M15" s="251"/>
      <c r="N15" s="231"/>
      <c r="O15" s="382">
        <f t="shared" si="0"/>
        <v>0</v>
      </c>
      <c r="P15" s="383">
        <f t="shared" si="1"/>
        <v>0</v>
      </c>
      <c r="Q15" s="250"/>
      <c r="R15" s="250"/>
      <c r="S15" s="250"/>
      <c r="T15" s="250"/>
      <c r="U15" s="250"/>
    </row>
    <row r="16" spans="1:21" ht="15.75" x14ac:dyDescent="0.25">
      <c r="A16" s="598"/>
      <c r="B16" s="598"/>
      <c r="C16" s="323"/>
      <c r="D16" s="323"/>
      <c r="E16" s="363"/>
      <c r="F16" s="250"/>
      <c r="G16" s="251"/>
      <c r="H16" s="231"/>
      <c r="I16" s="251"/>
      <c r="J16" s="231"/>
      <c r="K16" s="251"/>
      <c r="L16" s="231"/>
      <c r="M16" s="251"/>
      <c r="N16" s="231"/>
      <c r="O16" s="382">
        <f t="shared" si="0"/>
        <v>0</v>
      </c>
      <c r="P16" s="383">
        <f t="shared" si="1"/>
        <v>0</v>
      </c>
      <c r="Q16" s="250"/>
      <c r="R16" s="250"/>
      <c r="S16" s="250"/>
      <c r="T16" s="250"/>
      <c r="U16" s="250"/>
    </row>
    <row r="17" spans="1:21" ht="15.75" x14ac:dyDescent="0.25">
      <c r="A17" s="598"/>
      <c r="B17" s="598"/>
      <c r="C17" s="323"/>
      <c r="D17" s="323"/>
      <c r="E17" s="363"/>
      <c r="F17" s="255"/>
      <c r="G17" s="255"/>
      <c r="H17" s="271"/>
      <c r="I17" s="255"/>
      <c r="J17" s="271"/>
      <c r="K17" s="255"/>
      <c r="L17" s="271"/>
      <c r="M17" s="255"/>
      <c r="N17" s="271"/>
      <c r="O17" s="390">
        <f t="shared" si="0"/>
        <v>0</v>
      </c>
      <c r="P17" s="391">
        <f t="shared" si="1"/>
        <v>0</v>
      </c>
      <c r="Q17" s="255"/>
      <c r="R17" s="255"/>
      <c r="S17" s="255"/>
      <c r="T17" s="255"/>
      <c r="U17" s="255"/>
    </row>
    <row r="18" spans="1:21" ht="15.75" x14ac:dyDescent="0.25">
      <c r="A18" s="598"/>
      <c r="B18" s="598"/>
      <c r="C18" s="323"/>
      <c r="D18" s="323"/>
      <c r="E18" s="363"/>
      <c r="F18" s="250"/>
      <c r="G18" s="250"/>
      <c r="H18" s="231"/>
      <c r="I18" s="250"/>
      <c r="J18" s="231"/>
      <c r="K18" s="250"/>
      <c r="L18" s="231"/>
      <c r="M18" s="250"/>
      <c r="N18" s="231"/>
      <c r="O18" s="382">
        <f t="shared" si="0"/>
        <v>0</v>
      </c>
      <c r="P18" s="383">
        <f t="shared" si="1"/>
        <v>0</v>
      </c>
      <c r="Q18" s="272"/>
      <c r="R18" s="272"/>
      <c r="S18" s="272"/>
      <c r="T18" s="250"/>
      <c r="U18" s="273"/>
    </row>
    <row r="19" spans="1:21" ht="15.75" x14ac:dyDescent="0.25">
      <c r="A19" s="598"/>
      <c r="B19" s="598"/>
      <c r="C19" s="323"/>
      <c r="D19" s="323"/>
      <c r="E19" s="363"/>
      <c r="F19" s="255"/>
      <c r="G19" s="255"/>
      <c r="H19" s="271"/>
      <c r="I19" s="255"/>
      <c r="J19" s="271"/>
      <c r="K19" s="255"/>
      <c r="L19" s="271"/>
      <c r="M19" s="255"/>
      <c r="N19" s="271"/>
      <c r="O19" s="390">
        <f t="shared" si="0"/>
        <v>0</v>
      </c>
      <c r="P19" s="391">
        <f t="shared" si="1"/>
        <v>0</v>
      </c>
      <c r="Q19" s="255"/>
      <c r="R19" s="255"/>
      <c r="S19" s="255"/>
      <c r="T19" s="255"/>
      <c r="U19" s="255"/>
    </row>
    <row r="20" spans="1:21" ht="15.75" x14ac:dyDescent="0.25">
      <c r="A20" s="599"/>
      <c r="B20" s="599"/>
      <c r="C20" s="323"/>
      <c r="D20" s="323"/>
      <c r="E20" s="363"/>
      <c r="F20" s="250"/>
      <c r="G20" s="251"/>
      <c r="H20" s="231"/>
      <c r="I20" s="251"/>
      <c r="J20" s="231"/>
      <c r="K20" s="251"/>
      <c r="L20" s="231"/>
      <c r="M20" s="250"/>
      <c r="N20" s="231"/>
      <c r="O20" s="382">
        <f t="shared" si="0"/>
        <v>0</v>
      </c>
      <c r="P20" s="383">
        <f t="shared" si="1"/>
        <v>0</v>
      </c>
      <c r="Q20" s="250"/>
      <c r="R20" s="250"/>
      <c r="S20" s="250"/>
      <c r="T20" s="250"/>
      <c r="U20" s="250"/>
    </row>
    <row r="21" spans="1:21" ht="15.75" x14ac:dyDescent="0.25">
      <c r="A21" s="291"/>
      <c r="B21" s="292"/>
      <c r="C21" s="291" t="s">
        <v>1384</v>
      </c>
      <c r="D21" s="292"/>
      <c r="E21" s="292"/>
      <c r="F21" s="293"/>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8:A20"/>
    <mergeCell ref="G5:H5"/>
    <mergeCell ref="B8:B20"/>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9" activePane="bottomLeft" state="frozen"/>
      <selection activeCell="A7" sqref="A7"/>
      <selection pane="bottomLeft" activeCell="E36" sqref="E36"/>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5" customWidth="1"/>
    <col min="16" max="16" width="18.28515625" style="396" customWidth="1"/>
    <col min="17" max="17" width="14.140625" hidden="1" customWidth="1"/>
    <col min="18" max="20" width="14.140625" customWidth="1"/>
    <col min="21" max="21" width="17" customWidth="1"/>
  </cols>
  <sheetData>
    <row r="1" spans="1:27" ht="18.75" x14ac:dyDescent="0.25">
      <c r="G1" s="284" t="s">
        <v>1385</v>
      </c>
      <c r="I1" s="284"/>
      <c r="J1" s="284"/>
      <c r="K1" s="284"/>
      <c r="L1" s="284"/>
      <c r="M1" s="284"/>
      <c r="N1" s="284"/>
      <c r="O1" s="392"/>
      <c r="P1" s="392"/>
      <c r="Q1" s="284"/>
      <c r="R1" s="284"/>
      <c r="S1" s="284"/>
      <c r="T1" s="284"/>
      <c r="U1" s="284"/>
      <c r="V1" s="284"/>
      <c r="W1" s="284"/>
      <c r="X1" s="284"/>
      <c r="Y1" s="284"/>
      <c r="Z1" s="284"/>
      <c r="AA1" s="284"/>
    </row>
    <row r="2" spans="1:27" ht="18.75" x14ac:dyDescent="0.25">
      <c r="A2" s="314" t="s">
        <v>1348</v>
      </c>
      <c r="G2" s="284"/>
      <c r="I2" s="284"/>
      <c r="J2" s="284"/>
      <c r="K2" s="284"/>
      <c r="L2" s="284"/>
      <c r="M2" s="284"/>
      <c r="N2" s="284"/>
      <c r="O2" s="392"/>
      <c r="P2" s="392"/>
      <c r="Q2" s="284"/>
      <c r="R2" s="284"/>
      <c r="S2" s="284"/>
      <c r="T2" s="284"/>
      <c r="U2" s="284"/>
      <c r="V2" s="284"/>
      <c r="W2" s="284"/>
      <c r="X2" s="284"/>
      <c r="Y2" s="284"/>
      <c r="Z2" s="284"/>
      <c r="AA2" s="284"/>
    </row>
    <row r="3" spans="1:27" ht="18.75" x14ac:dyDescent="0.25">
      <c r="A3" s="315" t="s">
        <v>1393</v>
      </c>
      <c r="G3" s="284"/>
      <c r="I3" s="284"/>
      <c r="J3" s="284"/>
      <c r="K3" s="284"/>
      <c r="L3" s="284"/>
      <c r="M3" s="284"/>
      <c r="N3" s="284"/>
      <c r="O3" s="392"/>
      <c r="P3" s="392"/>
      <c r="Q3" s="284"/>
      <c r="R3" s="284"/>
      <c r="S3" s="284"/>
      <c r="T3" s="284"/>
      <c r="U3" s="284"/>
      <c r="V3" s="284"/>
      <c r="W3" s="284"/>
      <c r="X3" s="284"/>
      <c r="Y3" s="284"/>
      <c r="Z3" s="284"/>
      <c r="AA3" s="284"/>
    </row>
    <row r="4" spans="1:27" ht="18.75" x14ac:dyDescent="0.25">
      <c r="A4" s="315" t="s">
        <v>1392</v>
      </c>
      <c r="G4" s="284"/>
      <c r="I4" s="284"/>
      <c r="J4" s="284"/>
      <c r="K4" s="284"/>
      <c r="L4" s="284"/>
      <c r="M4" s="284"/>
      <c r="N4" s="284"/>
      <c r="O4" s="392"/>
      <c r="P4" s="392"/>
      <c r="Q4" s="284"/>
      <c r="R4" s="284"/>
      <c r="S4" s="284"/>
      <c r="T4" s="284"/>
      <c r="U4" s="284"/>
      <c r="V4" s="284"/>
      <c r="W4" s="284"/>
      <c r="X4" s="284"/>
      <c r="Y4" s="284"/>
      <c r="Z4" s="284"/>
      <c r="AA4" s="284"/>
    </row>
    <row r="5" spans="1:27" x14ac:dyDescent="0.25">
      <c r="A5" s="287" t="s">
        <v>1395</v>
      </c>
      <c r="B5" s="270"/>
      <c r="C5" s="270"/>
      <c r="D5" s="270"/>
      <c r="E5" s="270"/>
      <c r="F5" s="270"/>
      <c r="G5" s="270"/>
      <c r="H5" s="270"/>
      <c r="I5" s="270"/>
      <c r="J5" s="270"/>
      <c r="K5" s="270"/>
      <c r="L5" s="270"/>
      <c r="M5" s="270"/>
      <c r="N5" s="270"/>
      <c r="O5" s="393"/>
      <c r="P5" s="393"/>
      <c r="Q5" s="270"/>
      <c r="R5" s="270"/>
      <c r="S5" s="270"/>
      <c r="T5" s="270"/>
      <c r="U5" s="270"/>
    </row>
    <row r="6" spans="1:27" ht="15" customHeight="1" x14ac:dyDescent="0.25">
      <c r="A6" s="576" t="s">
        <v>97</v>
      </c>
      <c r="B6" s="575" t="s">
        <v>111</v>
      </c>
      <c r="C6" s="578" t="s">
        <v>86</v>
      </c>
      <c r="D6" s="578" t="s">
        <v>87</v>
      </c>
      <c r="E6" s="578" t="s">
        <v>392</v>
      </c>
      <c r="F6" s="578" t="s">
        <v>88</v>
      </c>
      <c r="G6" s="581" t="s">
        <v>100</v>
      </c>
      <c r="H6" s="587"/>
      <c r="I6" s="587"/>
      <c r="J6" s="587"/>
      <c r="K6" s="587"/>
      <c r="L6" s="587"/>
      <c r="M6" s="587"/>
      <c r="N6" s="582"/>
      <c r="O6" s="583" t="s">
        <v>101</v>
      </c>
      <c r="P6" s="584"/>
      <c r="Q6" s="575" t="s">
        <v>102</v>
      </c>
      <c r="R6" s="575" t="s">
        <v>103</v>
      </c>
      <c r="S6" s="575" t="s">
        <v>110</v>
      </c>
      <c r="T6" s="575" t="s">
        <v>109</v>
      </c>
      <c r="U6" s="572" t="s">
        <v>89</v>
      </c>
    </row>
    <row r="7" spans="1:27" ht="15" customHeight="1" x14ac:dyDescent="0.25">
      <c r="A7" s="576"/>
      <c r="B7" s="576"/>
      <c r="C7" s="579"/>
      <c r="D7" s="579"/>
      <c r="E7" s="579"/>
      <c r="F7" s="579"/>
      <c r="G7" s="581" t="s">
        <v>104</v>
      </c>
      <c r="H7" s="582"/>
      <c r="I7" s="581" t="s">
        <v>105</v>
      </c>
      <c r="J7" s="582"/>
      <c r="K7" s="581" t="s">
        <v>106</v>
      </c>
      <c r="L7" s="582"/>
      <c r="M7" s="581" t="s">
        <v>107</v>
      </c>
      <c r="N7" s="582"/>
      <c r="O7" s="585"/>
      <c r="P7" s="586"/>
      <c r="Q7" s="576"/>
      <c r="R7" s="576"/>
      <c r="S7" s="576"/>
      <c r="T7" s="576"/>
      <c r="U7" s="573"/>
    </row>
    <row r="8" spans="1:27" ht="25.5" x14ac:dyDescent="0.25">
      <c r="A8" s="577"/>
      <c r="B8" s="577"/>
      <c r="C8" s="580"/>
      <c r="D8" s="580"/>
      <c r="E8" s="580"/>
      <c r="F8" s="580"/>
      <c r="G8" s="441" t="s">
        <v>108</v>
      </c>
      <c r="H8" s="441" t="s">
        <v>12</v>
      </c>
      <c r="I8" s="441" t="s">
        <v>108</v>
      </c>
      <c r="J8" s="441" t="s">
        <v>12</v>
      </c>
      <c r="K8" s="441" t="s">
        <v>108</v>
      </c>
      <c r="L8" s="441" t="s">
        <v>12</v>
      </c>
      <c r="M8" s="441" t="s">
        <v>108</v>
      </c>
      <c r="N8" s="441" t="s">
        <v>12</v>
      </c>
      <c r="O8" s="441" t="s">
        <v>108</v>
      </c>
      <c r="P8" s="441" t="s">
        <v>12</v>
      </c>
      <c r="Q8" s="577"/>
      <c r="R8" s="577"/>
      <c r="S8" s="577"/>
      <c r="T8" s="577"/>
      <c r="U8" s="574"/>
    </row>
    <row r="9" spans="1:27" s="364" customFormat="1" ht="15.75" x14ac:dyDescent="0.25">
      <c r="A9" s="442"/>
      <c r="B9" s="443"/>
      <c r="C9" s="444"/>
      <c r="D9" s="444"/>
      <c r="E9" s="445"/>
      <c r="F9" s="444"/>
      <c r="G9" s="446"/>
      <c r="H9" s="446"/>
      <c r="I9" s="446"/>
      <c r="J9" s="446"/>
      <c r="K9" s="446"/>
      <c r="L9" s="446"/>
      <c r="M9" s="446"/>
      <c r="N9" s="446"/>
      <c r="O9" s="446"/>
      <c r="P9" s="446"/>
      <c r="Q9" s="447"/>
      <c r="R9" s="447"/>
      <c r="S9" s="447"/>
      <c r="T9" s="447"/>
      <c r="U9" s="448"/>
    </row>
    <row r="10" spans="1:27" ht="15.75" x14ac:dyDescent="0.25">
      <c r="A10" s="597" t="s">
        <v>1386</v>
      </c>
      <c r="B10" s="597" t="s">
        <v>1387</v>
      </c>
      <c r="C10" s="250"/>
      <c r="D10" s="250"/>
      <c r="E10" s="250"/>
      <c r="F10" s="255"/>
      <c r="G10" s="255"/>
      <c r="H10" s="271"/>
      <c r="I10" s="255"/>
      <c r="J10" s="271"/>
      <c r="K10" s="255"/>
      <c r="L10" s="271"/>
      <c r="M10" s="255"/>
      <c r="N10" s="271"/>
      <c r="O10" s="390">
        <f t="shared" ref="O10:O29" si="0">G10+I10+K10+M10</f>
        <v>0</v>
      </c>
      <c r="P10" s="391">
        <f t="shared" ref="P10:P29" si="1">H10+J10+L10+N10</f>
        <v>0</v>
      </c>
      <c r="Q10" s="255"/>
      <c r="R10" s="255"/>
      <c r="S10" s="255"/>
      <c r="T10" s="255"/>
      <c r="U10" s="73"/>
    </row>
    <row r="11" spans="1:27" ht="15.75" x14ac:dyDescent="0.25">
      <c r="A11" s="598"/>
      <c r="B11" s="598"/>
      <c r="C11" s="250"/>
      <c r="D11" s="250"/>
      <c r="E11" s="250"/>
      <c r="F11" s="255"/>
      <c r="G11" s="255"/>
      <c r="H11" s="271"/>
      <c r="I11" s="255"/>
      <c r="J11" s="271"/>
      <c r="K11" s="255"/>
      <c r="L11" s="271"/>
      <c r="M11" s="255"/>
      <c r="N11" s="271"/>
      <c r="O11" s="390">
        <f t="shared" si="0"/>
        <v>0</v>
      </c>
      <c r="P11" s="391">
        <f t="shared" si="1"/>
        <v>0</v>
      </c>
      <c r="Q11" s="255"/>
      <c r="R11" s="255"/>
      <c r="S11" s="255"/>
      <c r="T11" s="255"/>
      <c r="U11" s="73"/>
    </row>
    <row r="12" spans="1:27" ht="15.75" x14ac:dyDescent="0.25">
      <c r="A12" s="598"/>
      <c r="B12" s="598"/>
      <c r="C12" s="250"/>
      <c r="D12" s="250"/>
      <c r="E12" s="250"/>
      <c r="F12" s="255"/>
      <c r="G12" s="255"/>
      <c r="H12" s="271"/>
      <c r="I12" s="255"/>
      <c r="J12" s="271"/>
      <c r="K12" s="255"/>
      <c r="L12" s="271"/>
      <c r="M12" s="255"/>
      <c r="N12" s="271"/>
      <c r="O12" s="390">
        <f t="shared" si="0"/>
        <v>0</v>
      </c>
      <c r="P12" s="391">
        <f t="shared" si="1"/>
        <v>0</v>
      </c>
      <c r="Q12" s="255"/>
      <c r="R12" s="255"/>
      <c r="S12" s="255"/>
      <c r="T12" s="255"/>
      <c r="U12" s="73"/>
    </row>
    <row r="13" spans="1:27" ht="15.75" x14ac:dyDescent="0.25">
      <c r="A13" s="598"/>
      <c r="B13" s="598"/>
      <c r="C13" s="250"/>
      <c r="D13" s="250"/>
      <c r="E13" s="250"/>
      <c r="F13" s="255"/>
      <c r="G13" s="255"/>
      <c r="H13" s="271"/>
      <c r="I13" s="255"/>
      <c r="J13" s="271"/>
      <c r="K13" s="255"/>
      <c r="L13" s="271"/>
      <c r="M13" s="255"/>
      <c r="N13" s="271"/>
      <c r="O13" s="390">
        <f t="shared" si="0"/>
        <v>0</v>
      </c>
      <c r="P13" s="391">
        <f t="shared" si="1"/>
        <v>0</v>
      </c>
      <c r="Q13" s="255"/>
      <c r="R13" s="255"/>
      <c r="S13" s="255"/>
      <c r="T13" s="255"/>
      <c r="U13" s="73"/>
    </row>
    <row r="14" spans="1:27" ht="15.75" x14ac:dyDescent="0.25">
      <c r="A14" s="598"/>
      <c r="B14" s="598"/>
      <c r="C14" s="250"/>
      <c r="D14" s="250"/>
      <c r="E14" s="250"/>
      <c r="F14" s="255"/>
      <c r="G14" s="255"/>
      <c r="H14" s="271"/>
      <c r="I14" s="255"/>
      <c r="J14" s="271"/>
      <c r="K14" s="255"/>
      <c r="L14" s="271"/>
      <c r="M14" s="255"/>
      <c r="N14" s="271"/>
      <c r="O14" s="390">
        <f t="shared" si="0"/>
        <v>0</v>
      </c>
      <c r="P14" s="391">
        <f t="shared" si="1"/>
        <v>0</v>
      </c>
      <c r="Q14" s="255"/>
      <c r="R14" s="255"/>
      <c r="S14" s="255"/>
      <c r="T14" s="255"/>
      <c r="U14" s="73"/>
    </row>
    <row r="15" spans="1:27" ht="15.75" x14ac:dyDescent="0.25">
      <c r="A15" s="598"/>
      <c r="B15" s="599"/>
      <c r="C15" s="250"/>
      <c r="D15" s="250"/>
      <c r="E15" s="250"/>
      <c r="F15" s="255"/>
      <c r="G15" s="255"/>
      <c r="H15" s="271"/>
      <c r="I15" s="255"/>
      <c r="J15" s="271"/>
      <c r="K15" s="255"/>
      <c r="L15" s="271"/>
      <c r="M15" s="255"/>
      <c r="N15" s="271"/>
      <c r="O15" s="390">
        <f t="shared" si="0"/>
        <v>0</v>
      </c>
      <c r="P15" s="391">
        <f t="shared" si="1"/>
        <v>0</v>
      </c>
      <c r="Q15" s="255"/>
      <c r="R15" s="255"/>
      <c r="S15" s="255"/>
      <c r="T15" s="255"/>
      <c r="U15" s="73"/>
    </row>
    <row r="16" spans="1:27" ht="15.75" x14ac:dyDescent="0.25">
      <c r="A16" s="598"/>
      <c r="B16" s="597" t="s">
        <v>1389</v>
      </c>
      <c r="C16" s="250"/>
      <c r="D16" s="250"/>
      <c r="E16" s="250"/>
      <c r="F16" s="255"/>
      <c r="G16" s="255"/>
      <c r="H16" s="271"/>
      <c r="I16" s="255"/>
      <c r="J16" s="271"/>
      <c r="K16" s="255"/>
      <c r="L16" s="271"/>
      <c r="M16" s="255"/>
      <c r="N16" s="271"/>
      <c r="O16" s="390">
        <f t="shared" si="0"/>
        <v>0</v>
      </c>
      <c r="P16" s="391">
        <f t="shared" si="1"/>
        <v>0</v>
      </c>
      <c r="Q16" s="255"/>
      <c r="R16" s="255"/>
      <c r="S16" s="255"/>
      <c r="T16" s="255"/>
      <c r="U16" s="73"/>
    </row>
    <row r="17" spans="1:21" ht="15.75" x14ac:dyDescent="0.25">
      <c r="A17" s="598"/>
      <c r="B17" s="598"/>
      <c r="C17" s="250"/>
      <c r="D17" s="250"/>
      <c r="E17" s="250"/>
      <c r="F17" s="255"/>
      <c r="G17" s="255"/>
      <c r="H17" s="271"/>
      <c r="I17" s="255"/>
      <c r="J17" s="271"/>
      <c r="K17" s="255"/>
      <c r="L17" s="271"/>
      <c r="M17" s="255"/>
      <c r="N17" s="271"/>
      <c r="O17" s="390">
        <f t="shared" si="0"/>
        <v>0</v>
      </c>
      <c r="P17" s="391">
        <f t="shared" si="1"/>
        <v>0</v>
      </c>
      <c r="Q17" s="255"/>
      <c r="R17" s="255"/>
      <c r="S17" s="255"/>
      <c r="T17" s="255"/>
      <c r="U17" s="73"/>
    </row>
    <row r="18" spans="1:21" ht="15.75" x14ac:dyDescent="0.25">
      <c r="A18" s="598"/>
      <c r="B18" s="598"/>
      <c r="C18" s="250"/>
      <c r="D18" s="250"/>
      <c r="E18" s="250"/>
      <c r="F18" s="255"/>
      <c r="G18" s="255"/>
      <c r="H18" s="271"/>
      <c r="I18" s="255"/>
      <c r="J18" s="271"/>
      <c r="K18" s="255"/>
      <c r="L18" s="271"/>
      <c r="M18" s="255"/>
      <c r="N18" s="271"/>
      <c r="O18" s="390">
        <f t="shared" si="0"/>
        <v>0</v>
      </c>
      <c r="P18" s="391">
        <f t="shared" si="1"/>
        <v>0</v>
      </c>
      <c r="Q18" s="255"/>
      <c r="R18" s="255"/>
      <c r="S18" s="255"/>
      <c r="T18" s="255"/>
      <c r="U18" s="73"/>
    </row>
    <row r="19" spans="1:21" ht="15.75" x14ac:dyDescent="0.25">
      <c r="A19" s="598"/>
      <c r="B19" s="598"/>
      <c r="C19" s="250"/>
      <c r="D19" s="250"/>
      <c r="E19" s="250"/>
      <c r="F19" s="255"/>
      <c r="G19" s="255"/>
      <c r="H19" s="271"/>
      <c r="I19" s="255"/>
      <c r="J19" s="271"/>
      <c r="K19" s="255"/>
      <c r="L19" s="271"/>
      <c r="M19" s="255"/>
      <c r="N19" s="271"/>
      <c r="O19" s="390">
        <f t="shared" si="0"/>
        <v>0</v>
      </c>
      <c r="P19" s="391">
        <f t="shared" si="1"/>
        <v>0</v>
      </c>
      <c r="Q19" s="255"/>
      <c r="R19" s="255"/>
      <c r="S19" s="255"/>
      <c r="T19" s="255"/>
      <c r="U19" s="73"/>
    </row>
    <row r="20" spans="1:21" ht="15.75" x14ac:dyDescent="0.25">
      <c r="A20" s="598"/>
      <c r="B20" s="599"/>
      <c r="C20" s="250"/>
      <c r="D20" s="250"/>
      <c r="E20" s="250"/>
      <c r="F20" s="250"/>
      <c r="G20" s="250"/>
      <c r="H20" s="231"/>
      <c r="I20" s="250"/>
      <c r="J20" s="231"/>
      <c r="K20" s="250"/>
      <c r="L20" s="231"/>
      <c r="M20" s="250"/>
      <c r="N20" s="231"/>
      <c r="O20" s="382">
        <f t="shared" si="0"/>
        <v>0</v>
      </c>
      <c r="P20" s="383">
        <f t="shared" si="1"/>
        <v>0</v>
      </c>
      <c r="Q20" s="250"/>
      <c r="R20" s="250"/>
      <c r="S20" s="250"/>
      <c r="T20" s="250"/>
      <c r="U20" s="324"/>
    </row>
    <row r="21" spans="1:21" ht="15.75" x14ac:dyDescent="0.25">
      <c r="A21" s="598"/>
      <c r="B21" s="597" t="s">
        <v>1390</v>
      </c>
      <c r="C21" s="250"/>
      <c r="D21" s="250"/>
      <c r="E21" s="250"/>
      <c r="F21" s="255"/>
      <c r="G21" s="251"/>
      <c r="H21" s="351"/>
      <c r="I21" s="251"/>
      <c r="J21" s="351"/>
      <c r="K21" s="251"/>
      <c r="L21" s="231"/>
      <c r="M21" s="250"/>
      <c r="N21" s="231"/>
      <c r="O21" s="382">
        <f t="shared" si="0"/>
        <v>0</v>
      </c>
      <c r="P21" s="394">
        <f t="shared" si="1"/>
        <v>0</v>
      </c>
      <c r="Q21" s="250"/>
      <c r="R21" s="250"/>
      <c r="S21" s="250"/>
      <c r="T21" s="250"/>
      <c r="U21" s="250"/>
    </row>
    <row r="22" spans="1:21" ht="15.75" x14ac:dyDescent="0.25">
      <c r="A22" s="598"/>
      <c r="B22" s="598"/>
      <c r="C22" s="250"/>
      <c r="D22" s="250"/>
      <c r="E22" s="250"/>
      <c r="F22" s="255"/>
      <c r="G22" s="251"/>
      <c r="H22" s="351"/>
      <c r="I22" s="251"/>
      <c r="J22" s="351"/>
      <c r="K22" s="251"/>
      <c r="L22" s="231"/>
      <c r="M22" s="250"/>
      <c r="N22" s="231"/>
      <c r="O22" s="382">
        <f t="shared" si="0"/>
        <v>0</v>
      </c>
      <c r="P22" s="394">
        <f t="shared" si="1"/>
        <v>0</v>
      </c>
      <c r="Q22" s="250"/>
      <c r="R22" s="250"/>
      <c r="S22" s="250"/>
      <c r="T22" s="250"/>
      <c r="U22" s="250"/>
    </row>
    <row r="23" spans="1:21" ht="15.75" x14ac:dyDescent="0.25">
      <c r="A23" s="598"/>
      <c r="B23" s="598"/>
      <c r="C23" s="250"/>
      <c r="D23" s="250"/>
      <c r="E23" s="250"/>
      <c r="F23" s="255"/>
      <c r="G23" s="251"/>
      <c r="H23" s="351"/>
      <c r="I23" s="251"/>
      <c r="J23" s="351"/>
      <c r="K23" s="251"/>
      <c r="L23" s="231"/>
      <c r="M23" s="250"/>
      <c r="N23" s="231"/>
      <c r="O23" s="382">
        <f t="shared" si="0"/>
        <v>0</v>
      </c>
      <c r="P23" s="394">
        <f t="shared" si="1"/>
        <v>0</v>
      </c>
      <c r="Q23" s="250"/>
      <c r="R23" s="250"/>
      <c r="S23" s="250"/>
      <c r="T23" s="250"/>
      <c r="U23" s="250"/>
    </row>
    <row r="24" spans="1:21" ht="15.75" x14ac:dyDescent="0.25">
      <c r="A24" s="598"/>
      <c r="B24" s="599"/>
      <c r="C24" s="250"/>
      <c r="D24" s="250"/>
      <c r="E24" s="250"/>
      <c r="F24" s="255"/>
      <c r="G24" s="251"/>
      <c r="H24" s="351"/>
      <c r="I24" s="251"/>
      <c r="J24" s="351"/>
      <c r="K24" s="251"/>
      <c r="L24" s="231"/>
      <c r="M24" s="250"/>
      <c r="N24" s="231"/>
      <c r="O24" s="382">
        <f t="shared" si="0"/>
        <v>0</v>
      </c>
      <c r="P24" s="394">
        <f t="shared" si="1"/>
        <v>0</v>
      </c>
      <c r="Q24" s="250"/>
      <c r="R24" s="250"/>
      <c r="S24" s="250"/>
      <c r="T24" s="250"/>
      <c r="U24" s="250"/>
    </row>
    <row r="25" spans="1:21" ht="15.75" x14ac:dyDescent="0.25">
      <c r="A25" s="598"/>
      <c r="B25" s="600" t="s">
        <v>1391</v>
      </c>
      <c r="C25" s="250"/>
      <c r="D25" s="250"/>
      <c r="E25" s="250"/>
      <c r="F25" s="255"/>
      <c r="G25" s="251"/>
      <c r="H25" s="351"/>
      <c r="I25" s="251"/>
      <c r="J25" s="351"/>
      <c r="K25" s="251"/>
      <c r="L25" s="231"/>
      <c r="M25" s="250"/>
      <c r="N25" s="231"/>
      <c r="O25" s="382">
        <f t="shared" si="0"/>
        <v>0</v>
      </c>
      <c r="P25" s="394">
        <f t="shared" si="1"/>
        <v>0</v>
      </c>
      <c r="Q25" s="250"/>
      <c r="R25" s="250"/>
      <c r="S25" s="250"/>
      <c r="T25" s="250"/>
      <c r="U25" s="250"/>
    </row>
    <row r="26" spans="1:21" ht="15.75" customHeight="1" x14ac:dyDescent="0.25">
      <c r="A26" s="598"/>
      <c r="B26" s="600"/>
      <c r="C26" s="250"/>
      <c r="D26" s="250"/>
      <c r="E26" s="250"/>
      <c r="F26" s="255"/>
      <c r="G26" s="251"/>
      <c r="H26" s="351"/>
      <c r="I26" s="251"/>
      <c r="J26" s="351"/>
      <c r="K26" s="251"/>
      <c r="L26" s="231"/>
      <c r="M26" s="250"/>
      <c r="N26" s="231"/>
      <c r="O26" s="382">
        <f t="shared" si="0"/>
        <v>0</v>
      </c>
      <c r="P26" s="394">
        <f t="shared" si="1"/>
        <v>0</v>
      </c>
      <c r="Q26" s="250"/>
      <c r="R26" s="250"/>
      <c r="S26" s="250"/>
      <c r="T26" s="250"/>
      <c r="U26" s="250"/>
    </row>
    <row r="27" spans="1:21" ht="15.75" x14ac:dyDescent="0.25">
      <c r="A27" s="598"/>
      <c r="B27" s="600"/>
      <c r="C27" s="250"/>
      <c r="D27" s="250"/>
      <c r="E27" s="250"/>
      <c r="F27" s="255"/>
      <c r="G27" s="251"/>
      <c r="H27" s="351"/>
      <c r="I27" s="251"/>
      <c r="J27" s="351"/>
      <c r="K27" s="251"/>
      <c r="L27" s="231"/>
      <c r="M27" s="250"/>
      <c r="N27" s="231"/>
      <c r="O27" s="382">
        <f t="shared" si="0"/>
        <v>0</v>
      </c>
      <c r="P27" s="394">
        <f t="shared" si="1"/>
        <v>0</v>
      </c>
      <c r="Q27" s="250"/>
      <c r="R27" s="250"/>
      <c r="S27" s="250"/>
      <c r="T27" s="250"/>
      <c r="U27" s="250"/>
    </row>
    <row r="28" spans="1:21" ht="15.75" x14ac:dyDescent="0.25">
      <c r="A28" s="598"/>
      <c r="B28" s="600"/>
      <c r="C28" s="250"/>
      <c r="D28" s="250"/>
      <c r="E28" s="250"/>
      <c r="F28" s="250"/>
      <c r="G28" s="250"/>
      <c r="H28" s="231"/>
      <c r="I28" s="250"/>
      <c r="J28" s="231"/>
      <c r="K28" s="250"/>
      <c r="L28" s="231"/>
      <c r="M28" s="250"/>
      <c r="N28" s="231"/>
      <c r="O28" s="382">
        <f t="shared" si="0"/>
        <v>0</v>
      </c>
      <c r="P28" s="383">
        <f t="shared" si="1"/>
        <v>0</v>
      </c>
      <c r="Q28" s="250"/>
      <c r="R28" s="250"/>
      <c r="S28" s="250"/>
      <c r="T28" s="250"/>
      <c r="U28" s="250"/>
    </row>
    <row r="29" spans="1:21" ht="15.75" x14ac:dyDescent="0.25">
      <c r="A29" s="599"/>
      <c r="B29" s="600"/>
      <c r="C29" s="250"/>
      <c r="D29" s="250"/>
      <c r="E29" s="250"/>
      <c r="F29" s="250"/>
      <c r="G29" s="250"/>
      <c r="H29" s="231"/>
      <c r="I29" s="250"/>
      <c r="J29" s="231"/>
      <c r="K29" s="250"/>
      <c r="L29" s="231"/>
      <c r="M29" s="250"/>
      <c r="N29" s="231"/>
      <c r="O29" s="382">
        <f t="shared" si="0"/>
        <v>0</v>
      </c>
      <c r="P29" s="383">
        <f t="shared" si="1"/>
        <v>0</v>
      </c>
      <c r="Q29" s="250"/>
      <c r="R29" s="250"/>
      <c r="S29" s="250"/>
      <c r="T29" s="250"/>
      <c r="U29" s="250"/>
    </row>
    <row r="30" spans="1:21" ht="15.75" x14ac:dyDescent="0.25">
      <c r="A30" s="609" t="s">
        <v>478</v>
      </c>
      <c r="B30" s="610"/>
      <c r="C30" s="610"/>
      <c r="D30" s="610"/>
      <c r="E30" s="610"/>
      <c r="F30" s="610"/>
      <c r="G30" s="610"/>
      <c r="H30" s="610"/>
      <c r="I30" s="610"/>
      <c r="J30" s="610"/>
      <c r="K30" s="610"/>
      <c r="L30" s="610"/>
      <c r="M30" s="610"/>
      <c r="N30" s="610"/>
      <c r="O30" s="610"/>
      <c r="P30" s="610"/>
      <c r="Q30" s="610"/>
      <c r="R30" s="610"/>
      <c r="S30" s="610"/>
      <c r="T30" s="610"/>
      <c r="U30" s="611"/>
    </row>
    <row r="31" spans="1:21" ht="15.75" customHeight="1" x14ac:dyDescent="0.25">
      <c r="A31" s="597" t="s">
        <v>1396</v>
      </c>
      <c r="B31" s="600" t="s">
        <v>1397</v>
      </c>
      <c r="C31" s="250"/>
      <c r="D31" s="250"/>
      <c r="E31" s="250"/>
      <c r="F31" s="255"/>
      <c r="G31" s="250"/>
      <c r="H31" s="231"/>
      <c r="I31" s="250"/>
      <c r="J31" s="231"/>
      <c r="K31" s="250"/>
      <c r="L31" s="231"/>
      <c r="M31" s="250"/>
      <c r="N31" s="231"/>
      <c r="O31" s="382">
        <f t="shared" ref="O31:O42" si="2">G31+I31+K31+M31</f>
        <v>0</v>
      </c>
      <c r="P31" s="383">
        <f t="shared" ref="P31:P42" si="3">H31+J31+L31+N31</f>
        <v>0</v>
      </c>
      <c r="Q31" s="250"/>
      <c r="R31" s="250"/>
      <c r="S31" s="250"/>
      <c r="T31" s="250"/>
      <c r="U31" s="273"/>
    </row>
    <row r="32" spans="1:21" ht="15.75" x14ac:dyDescent="0.25">
      <c r="A32" s="598"/>
      <c r="B32" s="600"/>
      <c r="C32" s="250"/>
      <c r="D32" s="250"/>
      <c r="E32" s="250"/>
      <c r="F32" s="255"/>
      <c r="G32" s="250"/>
      <c r="H32" s="231"/>
      <c r="I32" s="250"/>
      <c r="J32" s="231"/>
      <c r="K32" s="250"/>
      <c r="L32" s="231"/>
      <c r="M32" s="250"/>
      <c r="N32" s="231"/>
      <c r="O32" s="382">
        <f t="shared" si="2"/>
        <v>0</v>
      </c>
      <c r="P32" s="383">
        <f t="shared" si="3"/>
        <v>0</v>
      </c>
      <c r="Q32" s="250"/>
      <c r="R32" s="250"/>
      <c r="S32" s="250"/>
      <c r="T32" s="250"/>
      <c r="U32" s="273"/>
    </row>
    <row r="33" spans="1:21" ht="15.75" x14ac:dyDescent="0.25">
      <c r="A33" s="598"/>
      <c r="B33" s="600"/>
      <c r="C33" s="250"/>
      <c r="D33" s="250"/>
      <c r="E33" s="250"/>
      <c r="F33" s="255"/>
      <c r="G33" s="250"/>
      <c r="H33" s="231"/>
      <c r="I33" s="250"/>
      <c r="J33" s="231"/>
      <c r="K33" s="250"/>
      <c r="L33" s="231"/>
      <c r="M33" s="250"/>
      <c r="N33" s="231"/>
      <c r="O33" s="382">
        <f t="shared" si="2"/>
        <v>0</v>
      </c>
      <c r="P33" s="383">
        <f t="shared" si="3"/>
        <v>0</v>
      </c>
      <c r="Q33" s="250"/>
      <c r="R33" s="250"/>
      <c r="S33" s="250"/>
      <c r="T33" s="250"/>
      <c r="U33" s="273"/>
    </row>
    <row r="34" spans="1:21" ht="15.75" x14ac:dyDescent="0.25">
      <c r="A34" s="598"/>
      <c r="B34" s="600"/>
      <c r="C34" s="250"/>
      <c r="D34" s="250"/>
      <c r="E34" s="250"/>
      <c r="F34" s="255"/>
      <c r="G34" s="250"/>
      <c r="H34" s="231"/>
      <c r="I34" s="250"/>
      <c r="J34" s="231"/>
      <c r="K34" s="250"/>
      <c r="L34" s="231"/>
      <c r="M34" s="250"/>
      <c r="N34" s="231"/>
      <c r="O34" s="382">
        <f t="shared" si="2"/>
        <v>0</v>
      </c>
      <c r="P34" s="383">
        <f t="shared" si="3"/>
        <v>0</v>
      </c>
      <c r="Q34" s="250"/>
      <c r="R34" s="250"/>
      <c r="S34" s="250"/>
      <c r="T34" s="250"/>
      <c r="U34" s="273"/>
    </row>
    <row r="35" spans="1:21" ht="15.75" x14ac:dyDescent="0.25">
      <c r="A35" s="598"/>
      <c r="B35" s="600"/>
      <c r="C35" s="250"/>
      <c r="D35" s="250"/>
      <c r="E35" s="250"/>
      <c r="F35" s="255"/>
      <c r="G35" s="250"/>
      <c r="H35" s="231"/>
      <c r="I35" s="250"/>
      <c r="J35" s="231"/>
      <c r="K35" s="250"/>
      <c r="L35" s="231"/>
      <c r="M35" s="250"/>
      <c r="N35" s="231"/>
      <c r="O35" s="382">
        <f t="shared" si="2"/>
        <v>0</v>
      </c>
      <c r="P35" s="383">
        <f t="shared" si="3"/>
        <v>0</v>
      </c>
      <c r="Q35" s="250"/>
      <c r="R35" s="250"/>
      <c r="S35" s="250"/>
      <c r="T35" s="250"/>
      <c r="U35" s="273"/>
    </row>
    <row r="36" spans="1:21" ht="15.75" x14ac:dyDescent="0.25">
      <c r="A36" s="599"/>
      <c r="B36" s="600"/>
      <c r="C36" s="250"/>
      <c r="D36" s="250"/>
      <c r="E36" s="250"/>
      <c r="F36" s="255"/>
      <c r="G36" s="250"/>
      <c r="H36" s="231"/>
      <c r="I36" s="250"/>
      <c r="J36" s="231"/>
      <c r="K36" s="250"/>
      <c r="L36" s="231"/>
      <c r="M36" s="250"/>
      <c r="N36" s="231"/>
      <c r="O36" s="382">
        <f t="shared" si="2"/>
        <v>0</v>
      </c>
      <c r="P36" s="383">
        <f t="shared" si="3"/>
        <v>0</v>
      </c>
      <c r="Q36" s="250"/>
      <c r="R36" s="250"/>
      <c r="S36" s="250"/>
      <c r="T36" s="250"/>
      <c r="U36" s="273"/>
    </row>
    <row r="37" spans="1:21" ht="15.75" x14ac:dyDescent="0.25">
      <c r="A37" s="600" t="s">
        <v>1394</v>
      </c>
      <c r="B37" s="600" t="s">
        <v>1398</v>
      </c>
      <c r="C37" s="250"/>
      <c r="D37" s="250"/>
      <c r="E37" s="250"/>
      <c r="F37" s="250"/>
      <c r="G37" s="250"/>
      <c r="H37" s="231"/>
      <c r="I37" s="250"/>
      <c r="J37" s="231"/>
      <c r="K37" s="251"/>
      <c r="L37" s="231"/>
      <c r="M37" s="250"/>
      <c r="N37" s="231"/>
      <c r="O37" s="384">
        <f t="shared" si="2"/>
        <v>0</v>
      </c>
      <c r="P37" s="383">
        <f t="shared" si="3"/>
        <v>0</v>
      </c>
      <c r="Q37" s="250"/>
      <c r="R37" s="250"/>
      <c r="S37" s="250"/>
      <c r="T37" s="250"/>
      <c r="U37" s="324"/>
    </row>
    <row r="38" spans="1:21" ht="15.75" x14ac:dyDescent="0.25">
      <c r="A38" s="600"/>
      <c r="B38" s="600"/>
      <c r="C38" s="250"/>
      <c r="D38" s="250"/>
      <c r="E38" s="250"/>
      <c r="F38" s="250"/>
      <c r="G38" s="250"/>
      <c r="H38" s="231"/>
      <c r="I38" s="250"/>
      <c r="J38" s="231"/>
      <c r="K38" s="251"/>
      <c r="L38" s="231"/>
      <c r="M38" s="250"/>
      <c r="N38" s="231"/>
      <c r="O38" s="384">
        <f t="shared" si="2"/>
        <v>0</v>
      </c>
      <c r="P38" s="383">
        <f t="shared" si="3"/>
        <v>0</v>
      </c>
      <c r="Q38" s="250"/>
      <c r="R38" s="250"/>
      <c r="S38" s="250"/>
      <c r="T38" s="250"/>
      <c r="U38" s="324"/>
    </row>
    <row r="39" spans="1:21" ht="15.75" x14ac:dyDescent="0.25">
      <c r="A39" s="600"/>
      <c r="B39" s="600"/>
      <c r="C39" s="250"/>
      <c r="D39" s="250"/>
      <c r="E39" s="250"/>
      <c r="F39" s="250"/>
      <c r="G39" s="250"/>
      <c r="H39" s="231"/>
      <c r="I39" s="250"/>
      <c r="J39" s="231"/>
      <c r="K39" s="251"/>
      <c r="L39" s="231"/>
      <c r="M39" s="250"/>
      <c r="N39" s="231"/>
      <c r="O39" s="384">
        <f t="shared" si="2"/>
        <v>0</v>
      </c>
      <c r="P39" s="383">
        <f t="shared" si="3"/>
        <v>0</v>
      </c>
      <c r="Q39" s="250"/>
      <c r="R39" s="250"/>
      <c r="S39" s="250"/>
      <c r="T39" s="250"/>
      <c r="U39" s="324"/>
    </row>
    <row r="40" spans="1:21" ht="15.75" x14ac:dyDescent="0.25">
      <c r="A40" s="600"/>
      <c r="B40" s="600"/>
      <c r="C40" s="250"/>
      <c r="D40" s="250"/>
      <c r="E40" s="250"/>
      <c r="F40" s="250"/>
      <c r="G40" s="250"/>
      <c r="H40" s="231"/>
      <c r="I40" s="250"/>
      <c r="J40" s="231"/>
      <c r="K40" s="251"/>
      <c r="L40" s="231"/>
      <c r="M40" s="250"/>
      <c r="N40" s="231"/>
      <c r="O40" s="384">
        <f t="shared" si="2"/>
        <v>0</v>
      </c>
      <c r="P40" s="383">
        <f t="shared" si="3"/>
        <v>0</v>
      </c>
      <c r="Q40" s="250"/>
      <c r="R40" s="250"/>
      <c r="S40" s="250"/>
      <c r="T40" s="250"/>
      <c r="U40" s="324"/>
    </row>
    <row r="41" spans="1:21" ht="15.75" x14ac:dyDescent="0.25">
      <c r="A41" s="600"/>
      <c r="B41" s="600"/>
      <c r="C41" s="250"/>
      <c r="D41" s="250"/>
      <c r="E41" s="250"/>
      <c r="F41" s="250"/>
      <c r="G41" s="250"/>
      <c r="H41" s="231"/>
      <c r="I41" s="250"/>
      <c r="J41" s="231"/>
      <c r="K41" s="251"/>
      <c r="L41" s="231"/>
      <c r="M41" s="250"/>
      <c r="N41" s="231"/>
      <c r="O41" s="384">
        <f t="shared" si="2"/>
        <v>0</v>
      </c>
      <c r="P41" s="383">
        <f t="shared" si="3"/>
        <v>0</v>
      </c>
      <c r="Q41" s="250"/>
      <c r="R41" s="250"/>
      <c r="S41" s="250"/>
      <c r="T41" s="250"/>
      <c r="U41" s="324"/>
    </row>
    <row r="42" spans="1:21" ht="15.75" x14ac:dyDescent="0.25">
      <c r="A42" s="600"/>
      <c r="B42" s="600"/>
      <c r="C42" s="250"/>
      <c r="D42" s="250"/>
      <c r="E42" s="250"/>
      <c r="F42" s="250"/>
      <c r="G42" s="250"/>
      <c r="H42" s="231"/>
      <c r="I42" s="250"/>
      <c r="J42" s="231"/>
      <c r="K42" s="250"/>
      <c r="L42" s="231"/>
      <c r="M42" s="251"/>
      <c r="N42" s="231"/>
      <c r="O42" s="384">
        <f t="shared" si="2"/>
        <v>0</v>
      </c>
      <c r="P42" s="383">
        <f t="shared" si="3"/>
        <v>0</v>
      </c>
      <c r="Q42" s="250"/>
      <c r="R42" s="250"/>
      <c r="S42" s="250"/>
      <c r="T42" s="250"/>
      <c r="U42" s="324"/>
    </row>
    <row r="43" spans="1:21" ht="15.75" x14ac:dyDescent="0.25">
      <c r="A43" s="291"/>
      <c r="B43" s="292"/>
      <c r="C43" s="292"/>
      <c r="D43" s="291" t="s">
        <v>1388</v>
      </c>
      <c r="E43" s="292"/>
      <c r="F43" s="293"/>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x14ac:dyDescent="0.25">
      <c r="H45"/>
      <c r="J45"/>
      <c r="L45"/>
      <c r="N45"/>
      <c r="P45" s="395"/>
    </row>
    <row r="46" spans="1:21" x14ac:dyDescent="0.25">
      <c r="H46"/>
      <c r="J46"/>
      <c r="L46"/>
      <c r="N46"/>
      <c r="P46" s="395"/>
    </row>
    <row r="47" spans="1:21" x14ac:dyDescent="0.25">
      <c r="H47"/>
      <c r="J47"/>
      <c r="L47"/>
      <c r="N47"/>
      <c r="P47" s="395"/>
    </row>
    <row r="48" spans="1:21" x14ac:dyDescent="0.25">
      <c r="H48"/>
      <c r="J48"/>
      <c r="L48"/>
      <c r="N48"/>
      <c r="P48" s="395"/>
    </row>
    <row r="49" spans="8:16" x14ac:dyDescent="0.25">
      <c r="H49"/>
      <c r="J49"/>
      <c r="L49"/>
      <c r="N49"/>
      <c r="P49" s="395"/>
    </row>
    <row r="50" spans="8:16" x14ac:dyDescent="0.25">
      <c r="H50"/>
      <c r="J50"/>
      <c r="L50"/>
      <c r="N50"/>
      <c r="P50" s="395"/>
    </row>
    <row r="51" spans="8:16" x14ac:dyDescent="0.25">
      <c r="H51"/>
      <c r="J51"/>
      <c r="L51"/>
      <c r="N51"/>
      <c r="P51" s="395"/>
    </row>
    <row r="52" spans="8:16" x14ac:dyDescent="0.25">
      <c r="H52"/>
      <c r="J52"/>
      <c r="L52"/>
      <c r="N52"/>
      <c r="P52" s="395"/>
    </row>
    <row r="53" spans="8:16" x14ac:dyDescent="0.25">
      <c r="H53"/>
      <c r="J53"/>
      <c r="L53"/>
      <c r="N53"/>
      <c r="P53" s="395"/>
    </row>
    <row r="54" spans="8:16" x14ac:dyDescent="0.25">
      <c r="H54"/>
      <c r="J54"/>
      <c r="L54"/>
      <c r="N54"/>
      <c r="P54" s="395"/>
    </row>
    <row r="55" spans="8:16" x14ac:dyDescent="0.25">
      <c r="H55"/>
      <c r="J55"/>
      <c r="L55"/>
      <c r="N55"/>
      <c r="P55" s="395"/>
    </row>
    <row r="56" spans="8:16" x14ac:dyDescent="0.25">
      <c r="H56"/>
      <c r="J56"/>
      <c r="L56"/>
      <c r="N56"/>
      <c r="P56" s="395"/>
    </row>
    <row r="57" spans="8:16" x14ac:dyDescent="0.25">
      <c r="H57"/>
      <c r="J57"/>
      <c r="L57"/>
      <c r="N57"/>
      <c r="P57" s="395"/>
    </row>
    <row r="58" spans="8:16" x14ac:dyDescent="0.25">
      <c r="H58"/>
      <c r="J58"/>
      <c r="L58"/>
      <c r="N58"/>
      <c r="P58" s="395"/>
    </row>
    <row r="59" spans="8:16" x14ac:dyDescent="0.25">
      <c r="H59"/>
      <c r="J59"/>
      <c r="L59"/>
      <c r="N59"/>
      <c r="P59" s="395"/>
    </row>
    <row r="60" spans="8:16" x14ac:dyDescent="0.25">
      <c r="H60"/>
      <c r="J60"/>
      <c r="L60"/>
      <c r="N60"/>
      <c r="P60" s="395"/>
    </row>
    <row r="61" spans="8:16" x14ac:dyDescent="0.25">
      <c r="H61"/>
      <c r="J61"/>
      <c r="L61"/>
      <c r="N61"/>
      <c r="P61" s="395"/>
    </row>
    <row r="62" spans="8:16" x14ac:dyDescent="0.25">
      <c r="H62"/>
      <c r="J62"/>
      <c r="L62"/>
      <c r="N62"/>
      <c r="P62" s="395"/>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2" sqref="C12"/>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5" customFormat="1" ht="18" customHeight="1" x14ac:dyDescent="0.2">
      <c r="B1" s="284"/>
      <c r="C1" s="284"/>
      <c r="D1" s="284"/>
      <c r="E1" s="284"/>
      <c r="F1" s="284"/>
      <c r="G1" s="284" t="s">
        <v>115</v>
      </c>
      <c r="I1" s="284"/>
      <c r="J1" s="284"/>
      <c r="K1" s="284"/>
      <c r="L1" s="284"/>
      <c r="M1" s="284"/>
      <c r="N1" s="284"/>
      <c r="O1" s="284"/>
      <c r="P1" s="284"/>
      <c r="Q1" s="284"/>
      <c r="R1" s="284"/>
      <c r="S1" s="284"/>
      <c r="T1" s="284"/>
      <c r="U1" s="284"/>
    </row>
    <row r="2" spans="1:21" s="285" customFormat="1" ht="18" customHeight="1" x14ac:dyDescent="0.25">
      <c r="A2" s="318" t="s">
        <v>1351</v>
      </c>
      <c r="B2" s="284"/>
      <c r="C2" s="284"/>
      <c r="D2" s="284"/>
      <c r="E2" s="284"/>
      <c r="F2" s="284"/>
      <c r="G2" s="284"/>
      <c r="I2" s="284"/>
      <c r="J2" s="284"/>
      <c r="K2" s="284"/>
      <c r="L2" s="284"/>
      <c r="M2" s="284"/>
      <c r="N2" s="284"/>
      <c r="O2" s="284"/>
      <c r="P2" s="284"/>
      <c r="Q2" s="284"/>
      <c r="R2" s="284"/>
      <c r="S2" s="284"/>
      <c r="T2" s="284"/>
      <c r="U2" s="284"/>
    </row>
    <row r="3" spans="1:21" s="285" customFormat="1" ht="18.75" x14ac:dyDescent="0.2">
      <c r="A3" s="352" t="s">
        <v>1399</v>
      </c>
      <c r="B3" s="284"/>
      <c r="C3" s="284"/>
      <c r="D3" s="284"/>
      <c r="E3" s="284"/>
      <c r="F3" s="284"/>
      <c r="G3" s="284"/>
      <c r="I3" s="284"/>
      <c r="J3" s="284"/>
      <c r="K3" s="284"/>
      <c r="L3" s="284"/>
      <c r="M3" s="284"/>
      <c r="N3" s="284"/>
      <c r="O3" s="284"/>
      <c r="P3" s="284"/>
      <c r="Q3" s="284"/>
      <c r="R3" s="284"/>
      <c r="S3" s="284"/>
      <c r="T3" s="284"/>
      <c r="U3" s="284"/>
    </row>
    <row r="4" spans="1:21" s="66" customFormat="1" ht="15.75" customHeight="1" x14ac:dyDescent="0.25">
      <c r="A4" s="576" t="s">
        <v>97</v>
      </c>
      <c r="B4" s="575" t="s">
        <v>111</v>
      </c>
      <c r="C4" s="578" t="s">
        <v>86</v>
      </c>
      <c r="D4" s="578" t="s">
        <v>87</v>
      </c>
      <c r="E4" s="578" t="s">
        <v>392</v>
      </c>
      <c r="F4" s="578" t="s">
        <v>88</v>
      </c>
      <c r="G4" s="581" t="s">
        <v>100</v>
      </c>
      <c r="H4" s="587"/>
      <c r="I4" s="587"/>
      <c r="J4" s="587"/>
      <c r="K4" s="587"/>
      <c r="L4" s="587"/>
      <c r="M4" s="587"/>
      <c r="N4" s="582"/>
      <c r="O4" s="583" t="s">
        <v>101</v>
      </c>
      <c r="P4" s="584"/>
      <c r="Q4" s="575" t="s">
        <v>102</v>
      </c>
      <c r="R4" s="575" t="s">
        <v>103</v>
      </c>
      <c r="S4" s="575" t="s">
        <v>110</v>
      </c>
      <c r="T4" s="575" t="s">
        <v>109</v>
      </c>
      <c r="U4" s="572" t="s">
        <v>89</v>
      </c>
    </row>
    <row r="5" spans="1:21" s="66" customFormat="1" ht="15" customHeight="1" x14ac:dyDescent="0.25">
      <c r="A5" s="576"/>
      <c r="B5" s="576"/>
      <c r="C5" s="579"/>
      <c r="D5" s="579"/>
      <c r="E5" s="579"/>
      <c r="F5" s="579"/>
      <c r="G5" s="581" t="s">
        <v>104</v>
      </c>
      <c r="H5" s="582"/>
      <c r="I5" s="581" t="s">
        <v>105</v>
      </c>
      <c r="J5" s="582"/>
      <c r="K5" s="581" t="s">
        <v>106</v>
      </c>
      <c r="L5" s="582"/>
      <c r="M5" s="581" t="s">
        <v>107</v>
      </c>
      <c r="N5" s="582"/>
      <c r="O5" s="585"/>
      <c r="P5" s="586"/>
      <c r="Q5" s="576"/>
      <c r="R5" s="576"/>
      <c r="S5" s="576"/>
      <c r="T5" s="576"/>
      <c r="U5" s="573"/>
    </row>
    <row r="6" spans="1:21" s="67" customFormat="1" ht="25.5" x14ac:dyDescent="0.25">
      <c r="A6" s="577"/>
      <c r="B6" s="577"/>
      <c r="C6" s="580"/>
      <c r="D6" s="580"/>
      <c r="E6" s="580"/>
      <c r="F6" s="580"/>
      <c r="G6" s="441" t="s">
        <v>108</v>
      </c>
      <c r="H6" s="441" t="s">
        <v>12</v>
      </c>
      <c r="I6" s="441" t="s">
        <v>108</v>
      </c>
      <c r="J6" s="441" t="s">
        <v>12</v>
      </c>
      <c r="K6" s="441" t="s">
        <v>108</v>
      </c>
      <c r="L6" s="441" t="s">
        <v>12</v>
      </c>
      <c r="M6" s="441" t="s">
        <v>108</v>
      </c>
      <c r="N6" s="441" t="s">
        <v>12</v>
      </c>
      <c r="O6" s="441" t="s">
        <v>108</v>
      </c>
      <c r="P6" s="441" t="s">
        <v>12</v>
      </c>
      <c r="Q6" s="577"/>
      <c r="R6" s="577"/>
      <c r="S6" s="577"/>
      <c r="T6" s="577"/>
      <c r="U6" s="574"/>
    </row>
    <row r="7" spans="1:21" s="67" customFormat="1" ht="15.75" x14ac:dyDescent="0.25">
      <c r="A7" s="442"/>
      <c r="B7" s="443"/>
      <c r="C7" s="444"/>
      <c r="D7" s="444"/>
      <c r="E7" s="445"/>
      <c r="F7" s="444"/>
      <c r="G7" s="446"/>
      <c r="H7" s="446"/>
      <c r="I7" s="446"/>
      <c r="J7" s="446"/>
      <c r="K7" s="446"/>
      <c r="L7" s="446"/>
      <c r="M7" s="446"/>
      <c r="N7" s="446"/>
      <c r="O7" s="446"/>
      <c r="P7" s="446"/>
      <c r="Q7" s="447"/>
      <c r="R7" s="447"/>
      <c r="S7" s="447"/>
      <c r="T7" s="447"/>
      <c r="U7" s="448"/>
    </row>
    <row r="8" spans="1:21" ht="15.75" x14ac:dyDescent="0.25">
      <c r="A8" s="612" t="s">
        <v>1400</v>
      </c>
      <c r="B8" s="612" t="s">
        <v>112</v>
      </c>
      <c r="C8" s="324"/>
      <c r="D8" s="324"/>
      <c r="E8" s="324"/>
      <c r="F8" s="73"/>
      <c r="G8" s="350"/>
      <c r="H8" s="353"/>
      <c r="I8" s="350"/>
      <c r="J8" s="353"/>
      <c r="K8" s="350"/>
      <c r="L8" s="353"/>
      <c r="M8" s="350"/>
      <c r="N8" s="353"/>
      <c r="O8" s="397">
        <f>G8+I8+K8+M8</f>
        <v>0</v>
      </c>
      <c r="P8" s="398">
        <f>H8+J8+L8+N8</f>
        <v>0</v>
      </c>
      <c r="Q8" s="347"/>
      <c r="R8" s="347"/>
      <c r="S8" s="250"/>
      <c r="T8" s="250"/>
      <c r="U8" s="250"/>
    </row>
    <row r="9" spans="1:21" ht="15.75" x14ac:dyDescent="0.25">
      <c r="A9" s="612"/>
      <c r="B9" s="612"/>
      <c r="C9" s="324"/>
      <c r="D9" s="324"/>
      <c r="E9" s="324"/>
      <c r="F9" s="73"/>
      <c r="G9" s="350"/>
      <c r="H9" s="353"/>
      <c r="I9" s="350"/>
      <c r="J9" s="353"/>
      <c r="K9" s="350"/>
      <c r="L9" s="353"/>
      <c r="M9" s="350"/>
      <c r="N9" s="353"/>
      <c r="O9" s="397">
        <f t="shared" ref="O9:O26" si="0">G9+I9+K9+M9</f>
        <v>0</v>
      </c>
      <c r="P9" s="398">
        <f t="shared" ref="P9:P26" si="1">H9+J9+L9+N9</f>
        <v>0</v>
      </c>
      <c r="Q9" s="347"/>
      <c r="R9" s="347"/>
      <c r="S9" s="250"/>
      <c r="T9" s="250"/>
      <c r="U9" s="250"/>
    </row>
    <row r="10" spans="1:21" ht="15.75" x14ac:dyDescent="0.25">
      <c r="A10" s="612"/>
      <c r="B10" s="612"/>
      <c r="C10" s="324"/>
      <c r="D10" s="324"/>
      <c r="E10" s="324"/>
      <c r="F10" s="73"/>
      <c r="G10" s="350"/>
      <c r="H10" s="353"/>
      <c r="I10" s="350"/>
      <c r="J10" s="353"/>
      <c r="K10" s="350"/>
      <c r="L10" s="353"/>
      <c r="M10" s="350"/>
      <c r="N10" s="353"/>
      <c r="O10" s="397">
        <f t="shared" si="0"/>
        <v>0</v>
      </c>
      <c r="P10" s="398">
        <f t="shared" si="1"/>
        <v>0</v>
      </c>
      <c r="Q10" s="347"/>
      <c r="R10" s="347"/>
      <c r="S10" s="250"/>
      <c r="T10" s="250"/>
      <c r="U10" s="250"/>
    </row>
    <row r="11" spans="1:21" ht="15.75" x14ac:dyDescent="0.25">
      <c r="A11" s="612"/>
      <c r="B11" s="612"/>
      <c r="C11" s="324"/>
      <c r="D11" s="324"/>
      <c r="E11" s="324"/>
      <c r="F11" s="73"/>
      <c r="G11" s="350"/>
      <c r="H11" s="353"/>
      <c r="I11" s="350"/>
      <c r="J11" s="353"/>
      <c r="K11" s="350"/>
      <c r="L11" s="353"/>
      <c r="M11" s="350"/>
      <c r="N11" s="353"/>
      <c r="O11" s="397">
        <f t="shared" si="0"/>
        <v>0</v>
      </c>
      <c r="P11" s="398">
        <f t="shared" si="1"/>
        <v>0</v>
      </c>
      <c r="Q11" s="347"/>
      <c r="R11" s="347"/>
      <c r="S11" s="250"/>
      <c r="T11" s="250"/>
      <c r="U11" s="250"/>
    </row>
    <row r="12" spans="1:21" ht="15.75" x14ac:dyDescent="0.25">
      <c r="A12" s="612"/>
      <c r="B12" s="612"/>
      <c r="C12" s="324"/>
      <c r="D12" s="324"/>
      <c r="E12" s="324"/>
      <c r="F12" s="73"/>
      <c r="G12" s="350"/>
      <c r="H12" s="353"/>
      <c r="I12" s="350"/>
      <c r="J12" s="353"/>
      <c r="K12" s="350"/>
      <c r="L12" s="353"/>
      <c r="M12" s="350"/>
      <c r="N12" s="353"/>
      <c r="O12" s="397">
        <f t="shared" si="0"/>
        <v>0</v>
      </c>
      <c r="P12" s="398">
        <f t="shared" si="1"/>
        <v>0</v>
      </c>
      <c r="Q12" s="347"/>
      <c r="R12" s="347"/>
      <c r="S12" s="250"/>
      <c r="T12" s="250"/>
      <c r="U12" s="250"/>
    </row>
    <row r="13" spans="1:21" ht="15.75" x14ac:dyDescent="0.25">
      <c r="A13" s="612"/>
      <c r="B13" s="612"/>
      <c r="C13" s="324"/>
      <c r="D13" s="324"/>
      <c r="E13" s="324"/>
      <c r="F13" s="73"/>
      <c r="G13" s="350"/>
      <c r="H13" s="353"/>
      <c r="I13" s="350"/>
      <c r="J13" s="353"/>
      <c r="K13" s="350"/>
      <c r="L13" s="353"/>
      <c r="M13" s="350"/>
      <c r="N13" s="353"/>
      <c r="O13" s="397">
        <f t="shared" si="0"/>
        <v>0</v>
      </c>
      <c r="P13" s="398">
        <f t="shared" si="1"/>
        <v>0</v>
      </c>
      <c r="Q13" s="347"/>
      <c r="R13" s="347"/>
      <c r="S13" s="250"/>
      <c r="T13" s="250"/>
      <c r="U13" s="250"/>
    </row>
    <row r="14" spans="1:21" ht="15.75" x14ac:dyDescent="0.25">
      <c r="A14" s="612"/>
      <c r="B14" s="612" t="s">
        <v>113</v>
      </c>
      <c r="C14" s="324"/>
      <c r="D14" s="324"/>
      <c r="E14" s="324"/>
      <c r="F14" s="73"/>
      <c r="G14" s="350"/>
      <c r="H14" s="353"/>
      <c r="I14" s="350"/>
      <c r="J14" s="353"/>
      <c r="K14" s="350"/>
      <c r="L14" s="353"/>
      <c r="M14" s="350"/>
      <c r="N14" s="353"/>
      <c r="O14" s="397">
        <f t="shared" si="0"/>
        <v>0</v>
      </c>
      <c r="P14" s="398">
        <f t="shared" si="1"/>
        <v>0</v>
      </c>
      <c r="Q14" s="347"/>
      <c r="R14" s="347"/>
      <c r="S14" s="250"/>
      <c r="T14" s="250"/>
      <c r="U14" s="250"/>
    </row>
    <row r="15" spans="1:21" ht="15.75" x14ac:dyDescent="0.25">
      <c r="A15" s="612"/>
      <c r="B15" s="612"/>
      <c r="C15" s="324"/>
      <c r="D15" s="324"/>
      <c r="E15" s="324"/>
      <c r="F15" s="73"/>
      <c r="G15" s="350"/>
      <c r="H15" s="353"/>
      <c r="I15" s="350"/>
      <c r="J15" s="353"/>
      <c r="K15" s="350"/>
      <c r="L15" s="353"/>
      <c r="M15" s="350"/>
      <c r="N15" s="353"/>
      <c r="O15" s="397">
        <f t="shared" si="0"/>
        <v>0</v>
      </c>
      <c r="P15" s="398">
        <f t="shared" si="1"/>
        <v>0</v>
      </c>
      <c r="Q15" s="347"/>
      <c r="R15" s="347"/>
      <c r="S15" s="250"/>
      <c r="T15" s="250"/>
      <c r="U15" s="250"/>
    </row>
    <row r="16" spans="1:21" ht="15.75" x14ac:dyDescent="0.25">
      <c r="A16" s="612"/>
      <c r="B16" s="612"/>
      <c r="C16" s="324"/>
      <c r="D16" s="324"/>
      <c r="E16" s="324"/>
      <c r="F16" s="73"/>
      <c r="G16" s="350"/>
      <c r="H16" s="353"/>
      <c r="I16" s="350"/>
      <c r="J16" s="353"/>
      <c r="K16" s="350"/>
      <c r="L16" s="353"/>
      <c r="M16" s="350"/>
      <c r="N16" s="353"/>
      <c r="O16" s="397">
        <f t="shared" si="0"/>
        <v>0</v>
      </c>
      <c r="P16" s="398">
        <f t="shared" si="1"/>
        <v>0</v>
      </c>
      <c r="Q16" s="347"/>
      <c r="R16" s="347"/>
      <c r="S16" s="250"/>
      <c r="T16" s="250"/>
      <c r="U16" s="250"/>
    </row>
    <row r="17" spans="1:21" ht="15.75" x14ac:dyDescent="0.25">
      <c r="A17" s="612"/>
      <c r="B17" s="612"/>
      <c r="C17" s="324"/>
      <c r="D17" s="324"/>
      <c r="E17" s="324"/>
      <c r="F17" s="73"/>
      <c r="G17" s="350"/>
      <c r="H17" s="353"/>
      <c r="I17" s="350"/>
      <c r="J17" s="353"/>
      <c r="K17" s="350"/>
      <c r="L17" s="353"/>
      <c r="M17" s="350"/>
      <c r="N17" s="353"/>
      <c r="O17" s="397">
        <f t="shared" si="0"/>
        <v>0</v>
      </c>
      <c r="P17" s="398">
        <f t="shared" si="1"/>
        <v>0</v>
      </c>
      <c r="Q17" s="347"/>
      <c r="R17" s="347"/>
      <c r="S17" s="250"/>
      <c r="T17" s="250"/>
      <c r="U17" s="250"/>
    </row>
    <row r="18" spans="1:21" ht="15.75" x14ac:dyDescent="0.25">
      <c r="A18" s="612"/>
      <c r="B18" s="612"/>
      <c r="C18" s="324"/>
      <c r="D18" s="324"/>
      <c r="E18" s="324"/>
      <c r="F18" s="73"/>
      <c r="G18" s="350"/>
      <c r="H18" s="353"/>
      <c r="I18" s="350"/>
      <c r="J18" s="353"/>
      <c r="K18" s="350"/>
      <c r="L18" s="353"/>
      <c r="M18" s="350"/>
      <c r="N18" s="353"/>
      <c r="O18" s="397">
        <f t="shared" si="0"/>
        <v>0</v>
      </c>
      <c r="P18" s="398">
        <f t="shared" si="1"/>
        <v>0</v>
      </c>
      <c r="Q18" s="347"/>
      <c r="R18" s="347"/>
      <c r="S18" s="250"/>
      <c r="T18" s="250"/>
      <c r="U18" s="250"/>
    </row>
    <row r="19" spans="1:21" ht="15.75" x14ac:dyDescent="0.25">
      <c r="A19" s="612"/>
      <c r="B19" s="612"/>
      <c r="C19" s="324"/>
      <c r="D19" s="324"/>
      <c r="E19" s="324"/>
      <c r="F19" s="73"/>
      <c r="G19" s="350"/>
      <c r="H19" s="353"/>
      <c r="I19" s="350"/>
      <c r="J19" s="353"/>
      <c r="K19" s="350"/>
      <c r="L19" s="353"/>
      <c r="M19" s="350"/>
      <c r="N19" s="353"/>
      <c r="O19" s="397">
        <f t="shared" si="0"/>
        <v>0</v>
      </c>
      <c r="P19" s="398">
        <f t="shared" si="1"/>
        <v>0</v>
      </c>
      <c r="Q19" s="347"/>
      <c r="R19" s="347"/>
      <c r="S19" s="250"/>
      <c r="T19" s="250"/>
      <c r="U19" s="250"/>
    </row>
    <row r="20" spans="1:21" ht="15.75" x14ac:dyDescent="0.25">
      <c r="A20" s="612"/>
      <c r="B20" s="612" t="s">
        <v>1401</v>
      </c>
      <c r="C20" s="324"/>
      <c r="D20" s="324"/>
      <c r="E20" s="324"/>
      <c r="F20" s="73"/>
      <c r="G20" s="350"/>
      <c r="H20" s="353"/>
      <c r="I20" s="350"/>
      <c r="J20" s="353"/>
      <c r="K20" s="350"/>
      <c r="L20" s="353"/>
      <c r="M20" s="350"/>
      <c r="N20" s="353"/>
      <c r="O20" s="397">
        <f t="shared" si="0"/>
        <v>0</v>
      </c>
      <c r="P20" s="398">
        <f t="shared" si="1"/>
        <v>0</v>
      </c>
      <c r="Q20" s="347"/>
      <c r="R20" s="347"/>
      <c r="S20" s="250"/>
      <c r="T20" s="250"/>
      <c r="U20" s="250"/>
    </row>
    <row r="21" spans="1:21" ht="15.75" x14ac:dyDescent="0.25">
      <c r="A21" s="612"/>
      <c r="B21" s="612"/>
      <c r="C21" s="324"/>
      <c r="D21" s="324"/>
      <c r="E21" s="324"/>
      <c r="F21" s="73"/>
      <c r="G21" s="350"/>
      <c r="H21" s="353"/>
      <c r="I21" s="350"/>
      <c r="J21" s="353"/>
      <c r="K21" s="350"/>
      <c r="L21" s="353"/>
      <c r="M21" s="350"/>
      <c r="N21" s="353"/>
      <c r="O21" s="397">
        <f t="shared" si="0"/>
        <v>0</v>
      </c>
      <c r="P21" s="398">
        <f t="shared" si="1"/>
        <v>0</v>
      </c>
      <c r="Q21" s="347"/>
      <c r="R21" s="347"/>
      <c r="S21" s="250"/>
      <c r="T21" s="250"/>
      <c r="U21" s="250"/>
    </row>
    <row r="22" spans="1:21" ht="15.75" x14ac:dyDescent="0.25">
      <c r="A22" s="612"/>
      <c r="B22" s="612"/>
      <c r="C22" s="324"/>
      <c r="D22" s="324"/>
      <c r="E22" s="324"/>
      <c r="F22" s="73"/>
      <c r="G22" s="350"/>
      <c r="H22" s="353"/>
      <c r="I22" s="350"/>
      <c r="J22" s="353"/>
      <c r="K22" s="350"/>
      <c r="L22" s="353"/>
      <c r="M22" s="350"/>
      <c r="N22" s="353"/>
      <c r="O22" s="397">
        <f t="shared" si="0"/>
        <v>0</v>
      </c>
      <c r="P22" s="398">
        <f t="shared" si="1"/>
        <v>0</v>
      </c>
      <c r="Q22" s="347"/>
      <c r="R22" s="347"/>
      <c r="S22" s="250"/>
      <c r="T22" s="250"/>
      <c r="U22" s="250"/>
    </row>
    <row r="23" spans="1:21" ht="15.75" x14ac:dyDescent="0.25">
      <c r="A23" s="612"/>
      <c r="B23" s="612"/>
      <c r="C23" s="324"/>
      <c r="D23" s="324"/>
      <c r="E23" s="324"/>
      <c r="F23" s="73"/>
      <c r="G23" s="350"/>
      <c r="H23" s="353"/>
      <c r="I23" s="350"/>
      <c r="J23" s="353"/>
      <c r="K23" s="350"/>
      <c r="L23" s="353"/>
      <c r="M23" s="350"/>
      <c r="N23" s="353"/>
      <c r="O23" s="397">
        <f t="shared" si="0"/>
        <v>0</v>
      </c>
      <c r="P23" s="398">
        <f t="shared" si="1"/>
        <v>0</v>
      </c>
      <c r="Q23" s="347"/>
      <c r="R23" s="347"/>
      <c r="S23" s="250"/>
      <c r="T23" s="250"/>
      <c r="U23" s="250"/>
    </row>
    <row r="24" spans="1:21" ht="15.75" x14ac:dyDescent="0.25">
      <c r="A24" s="612"/>
      <c r="B24" s="612"/>
      <c r="C24" s="74"/>
      <c r="D24" s="324"/>
      <c r="E24" s="324"/>
      <c r="F24" s="73"/>
      <c r="G24" s="350"/>
      <c r="H24" s="353"/>
      <c r="I24" s="350"/>
      <c r="J24" s="353"/>
      <c r="K24" s="350"/>
      <c r="L24" s="353"/>
      <c r="M24" s="350"/>
      <c r="N24" s="353"/>
      <c r="O24" s="397">
        <f t="shared" si="0"/>
        <v>0</v>
      </c>
      <c r="P24" s="398">
        <f t="shared" si="1"/>
        <v>0</v>
      </c>
      <c r="Q24" s="347"/>
      <c r="R24" s="347"/>
      <c r="S24" s="250"/>
      <c r="T24" s="250"/>
      <c r="U24" s="250"/>
    </row>
    <row r="25" spans="1:21" ht="15.75" x14ac:dyDescent="0.25">
      <c r="A25" s="612"/>
      <c r="B25" s="612"/>
      <c r="C25" s="74"/>
      <c r="D25" s="324"/>
      <c r="E25" s="324"/>
      <c r="F25" s="73"/>
      <c r="G25" s="350"/>
      <c r="H25" s="353"/>
      <c r="I25" s="350"/>
      <c r="J25" s="353"/>
      <c r="K25" s="350"/>
      <c r="L25" s="353"/>
      <c r="M25" s="350"/>
      <c r="N25" s="353"/>
      <c r="O25" s="397">
        <f t="shared" si="0"/>
        <v>0</v>
      </c>
      <c r="P25" s="398">
        <f t="shared" si="1"/>
        <v>0</v>
      </c>
      <c r="Q25" s="347"/>
      <c r="R25" s="347"/>
      <c r="S25" s="250"/>
      <c r="T25" s="250"/>
      <c r="U25" s="250"/>
    </row>
    <row r="26" spans="1:21" ht="15.75" x14ac:dyDescent="0.25">
      <c r="A26" s="612"/>
      <c r="B26" s="612"/>
      <c r="C26" s="324"/>
      <c r="D26" s="324"/>
      <c r="E26" s="324"/>
      <c r="F26" s="73"/>
      <c r="G26" s="350"/>
      <c r="H26" s="353"/>
      <c r="I26" s="350"/>
      <c r="J26" s="353"/>
      <c r="K26" s="350"/>
      <c r="L26" s="353"/>
      <c r="M26" s="350"/>
      <c r="N26" s="353"/>
      <c r="O26" s="397">
        <f t="shared" si="0"/>
        <v>0</v>
      </c>
      <c r="P26" s="398">
        <f t="shared" si="1"/>
        <v>0</v>
      </c>
      <c r="Q26" s="347"/>
      <c r="R26" s="347"/>
      <c r="S26" s="250"/>
      <c r="T26" s="250"/>
      <c r="U26" s="250"/>
    </row>
    <row r="27" spans="1:21" s="286" customFormat="1" ht="15.75" x14ac:dyDescent="0.2">
      <c r="A27" s="297"/>
      <c r="B27" s="298"/>
      <c r="C27" s="297" t="s">
        <v>114</v>
      </c>
      <c r="D27" s="298"/>
      <c r="E27" s="298"/>
      <c r="F27" s="299"/>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6" activePane="bottomLeft" state="frozen"/>
      <selection activeCell="R5" sqref="R5"/>
      <selection pane="bottomLeft" activeCell="B7" sqref="B7:B12"/>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4"/>
      <c r="C1" s="284"/>
      <c r="D1" s="284"/>
      <c r="E1" s="284"/>
      <c r="F1" s="284"/>
      <c r="G1" s="284" t="s">
        <v>480</v>
      </c>
      <c r="I1" s="284"/>
      <c r="J1" s="284"/>
      <c r="K1" s="284"/>
      <c r="L1" s="284"/>
      <c r="M1" s="284"/>
      <c r="N1" s="284"/>
      <c r="O1" s="284"/>
      <c r="P1" s="284"/>
      <c r="Q1" s="284"/>
      <c r="R1" s="284"/>
      <c r="S1" s="284"/>
      <c r="T1" s="284"/>
      <c r="U1" s="284"/>
    </row>
    <row r="2" spans="1:21" x14ac:dyDescent="0.25">
      <c r="A2" s="270" t="s">
        <v>1341</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576" t="s">
        <v>97</v>
      </c>
      <c r="B3" s="575" t="s">
        <v>111</v>
      </c>
      <c r="C3" s="578" t="s">
        <v>86</v>
      </c>
      <c r="D3" s="578" t="s">
        <v>87</v>
      </c>
      <c r="E3" s="578" t="s">
        <v>392</v>
      </c>
      <c r="F3" s="578" t="s">
        <v>88</v>
      </c>
      <c r="G3" s="581" t="s">
        <v>100</v>
      </c>
      <c r="H3" s="587"/>
      <c r="I3" s="587"/>
      <c r="J3" s="587"/>
      <c r="K3" s="587"/>
      <c r="L3" s="587"/>
      <c r="M3" s="587"/>
      <c r="N3" s="582"/>
      <c r="O3" s="583" t="s">
        <v>101</v>
      </c>
      <c r="P3" s="584"/>
      <c r="Q3" s="575" t="s">
        <v>102</v>
      </c>
      <c r="R3" s="575" t="s">
        <v>103</v>
      </c>
      <c r="S3" s="575" t="s">
        <v>110</v>
      </c>
      <c r="T3" s="575" t="s">
        <v>109</v>
      </c>
      <c r="U3" s="572" t="s">
        <v>89</v>
      </c>
    </row>
    <row r="4" spans="1:21" ht="15" customHeight="1" x14ac:dyDescent="0.25">
      <c r="A4" s="576"/>
      <c r="B4" s="576"/>
      <c r="C4" s="579"/>
      <c r="D4" s="579"/>
      <c r="E4" s="579"/>
      <c r="F4" s="579"/>
      <c r="G4" s="581" t="s">
        <v>104</v>
      </c>
      <c r="H4" s="582"/>
      <c r="I4" s="581" t="s">
        <v>105</v>
      </c>
      <c r="J4" s="582"/>
      <c r="K4" s="581" t="s">
        <v>106</v>
      </c>
      <c r="L4" s="582"/>
      <c r="M4" s="581" t="s">
        <v>107</v>
      </c>
      <c r="N4" s="582"/>
      <c r="O4" s="585"/>
      <c r="P4" s="586"/>
      <c r="Q4" s="576"/>
      <c r="R4" s="576"/>
      <c r="S4" s="576"/>
      <c r="T4" s="576"/>
      <c r="U4" s="573"/>
    </row>
    <row r="5" spans="1:21" ht="25.5" x14ac:dyDescent="0.25">
      <c r="A5" s="577"/>
      <c r="B5" s="577"/>
      <c r="C5" s="580"/>
      <c r="D5" s="580"/>
      <c r="E5" s="580"/>
      <c r="F5" s="580"/>
      <c r="G5" s="441" t="s">
        <v>108</v>
      </c>
      <c r="H5" s="441" t="s">
        <v>12</v>
      </c>
      <c r="I5" s="441" t="s">
        <v>108</v>
      </c>
      <c r="J5" s="441" t="s">
        <v>12</v>
      </c>
      <c r="K5" s="441" t="s">
        <v>108</v>
      </c>
      <c r="L5" s="441" t="s">
        <v>12</v>
      </c>
      <c r="M5" s="441" t="s">
        <v>108</v>
      </c>
      <c r="N5" s="441" t="s">
        <v>12</v>
      </c>
      <c r="O5" s="441" t="s">
        <v>108</v>
      </c>
      <c r="P5" s="441" t="s">
        <v>12</v>
      </c>
      <c r="Q5" s="577"/>
      <c r="R5" s="577"/>
      <c r="S5" s="577"/>
      <c r="T5" s="577"/>
      <c r="U5" s="574"/>
    </row>
    <row r="6" spans="1:21" s="364" customFormat="1" ht="15.75" x14ac:dyDescent="0.25">
      <c r="A6" s="442"/>
      <c r="B6" s="443"/>
      <c r="C6" s="444"/>
      <c r="D6" s="444"/>
      <c r="E6" s="445"/>
      <c r="F6" s="444"/>
      <c r="G6" s="446"/>
      <c r="H6" s="446"/>
      <c r="I6" s="446"/>
      <c r="J6" s="446"/>
      <c r="K6" s="446"/>
      <c r="L6" s="446"/>
      <c r="M6" s="446"/>
      <c r="N6" s="446"/>
      <c r="O6" s="446"/>
      <c r="P6" s="446"/>
      <c r="Q6" s="447"/>
      <c r="R6" s="447"/>
      <c r="S6" s="447"/>
      <c r="T6" s="447"/>
      <c r="U6" s="448"/>
    </row>
    <row r="7" spans="1:21" ht="15.75" x14ac:dyDescent="0.25">
      <c r="A7" s="600" t="s">
        <v>1441</v>
      </c>
      <c r="B7" s="597" t="s">
        <v>1342</v>
      </c>
      <c r="C7" s="74"/>
      <c r="D7" s="324"/>
      <c r="E7" s="324"/>
      <c r="F7" s="278"/>
      <c r="G7" s="354"/>
      <c r="H7" s="355"/>
      <c r="I7" s="354"/>
      <c r="J7" s="355"/>
      <c r="K7" s="354"/>
      <c r="L7" s="355"/>
      <c r="M7" s="354"/>
      <c r="N7" s="355"/>
      <c r="O7" s="399">
        <f>G7+I7+K7+M7</f>
        <v>0</v>
      </c>
      <c r="P7" s="400">
        <f>H7+J7+L7+N7</f>
        <v>0</v>
      </c>
      <c r="Q7" s="324"/>
      <c r="R7" s="324"/>
      <c r="S7" s="324"/>
      <c r="T7" s="324"/>
      <c r="U7" s="324"/>
    </row>
    <row r="8" spans="1:21" s="364" customFormat="1" ht="15.75" x14ac:dyDescent="0.25">
      <c r="A8" s="600"/>
      <c r="B8" s="598"/>
      <c r="C8" s="74"/>
      <c r="D8" s="324"/>
      <c r="E8" s="324"/>
      <c r="F8" s="278"/>
      <c r="G8" s="354"/>
      <c r="H8" s="355"/>
      <c r="I8" s="354"/>
      <c r="J8" s="355"/>
      <c r="K8" s="354"/>
      <c r="L8" s="355"/>
      <c r="M8" s="354"/>
      <c r="N8" s="355"/>
      <c r="O8" s="399">
        <f t="shared" ref="O8:O33" si="0">G8+I8+K8+M8</f>
        <v>0</v>
      </c>
      <c r="P8" s="400">
        <f t="shared" ref="P8:P33" si="1">H8+J8+L8+N8</f>
        <v>0</v>
      </c>
      <c r="Q8" s="324"/>
      <c r="R8" s="324"/>
      <c r="S8" s="324"/>
      <c r="T8" s="324"/>
      <c r="U8" s="324"/>
    </row>
    <row r="9" spans="1:21" s="364" customFormat="1" ht="15.75" x14ac:dyDescent="0.25">
      <c r="A9" s="600"/>
      <c r="B9" s="598"/>
      <c r="C9" s="74"/>
      <c r="D9" s="324"/>
      <c r="E9" s="324"/>
      <c r="F9" s="278"/>
      <c r="G9" s="354"/>
      <c r="H9" s="355"/>
      <c r="I9" s="354"/>
      <c r="J9" s="355"/>
      <c r="K9" s="354"/>
      <c r="L9" s="355"/>
      <c r="M9" s="354"/>
      <c r="N9" s="355"/>
      <c r="O9" s="399">
        <f t="shared" si="0"/>
        <v>0</v>
      </c>
      <c r="P9" s="400">
        <f t="shared" si="1"/>
        <v>0</v>
      </c>
      <c r="Q9" s="324"/>
      <c r="R9" s="324"/>
      <c r="S9" s="324"/>
      <c r="T9" s="324"/>
      <c r="U9" s="324"/>
    </row>
    <row r="10" spans="1:21" ht="15.75" x14ac:dyDescent="0.25">
      <c r="A10" s="600"/>
      <c r="B10" s="598"/>
      <c r="C10" s="74"/>
      <c r="D10" s="324"/>
      <c r="E10" s="324"/>
      <c r="F10" s="278"/>
      <c r="G10" s="354"/>
      <c r="H10" s="355"/>
      <c r="I10" s="354"/>
      <c r="J10" s="355"/>
      <c r="K10" s="354"/>
      <c r="L10" s="355"/>
      <c r="M10" s="354"/>
      <c r="N10" s="355"/>
      <c r="O10" s="399">
        <f t="shared" si="0"/>
        <v>0</v>
      </c>
      <c r="P10" s="400">
        <f t="shared" si="1"/>
        <v>0</v>
      </c>
      <c r="Q10" s="324"/>
      <c r="R10" s="324"/>
      <c r="S10" s="324"/>
      <c r="T10" s="324"/>
      <c r="U10" s="324"/>
    </row>
    <row r="11" spans="1:21" ht="15.75" x14ac:dyDescent="0.25">
      <c r="A11" s="600"/>
      <c r="B11" s="598"/>
      <c r="C11" s="74"/>
      <c r="D11" s="324"/>
      <c r="E11" s="324"/>
      <c r="F11" s="278"/>
      <c r="G11" s="354"/>
      <c r="H11" s="355"/>
      <c r="I11" s="354"/>
      <c r="J11" s="355"/>
      <c r="K11" s="354"/>
      <c r="L11" s="355"/>
      <c r="M11" s="354"/>
      <c r="N11" s="355"/>
      <c r="O11" s="399">
        <f t="shared" si="0"/>
        <v>0</v>
      </c>
      <c r="P11" s="400">
        <f t="shared" si="1"/>
        <v>0</v>
      </c>
      <c r="Q11" s="324"/>
      <c r="R11" s="324"/>
      <c r="S11" s="324"/>
      <c r="T11" s="324"/>
      <c r="U11" s="324"/>
    </row>
    <row r="12" spans="1:21" ht="15.75" x14ac:dyDescent="0.25">
      <c r="A12" s="600"/>
      <c r="B12" s="599"/>
      <c r="C12" s="74"/>
      <c r="D12" s="324"/>
      <c r="E12" s="324"/>
      <c r="F12" s="278"/>
      <c r="G12" s="354"/>
      <c r="H12" s="355"/>
      <c r="I12" s="354"/>
      <c r="J12" s="355"/>
      <c r="K12" s="354"/>
      <c r="L12" s="355"/>
      <c r="M12" s="354"/>
      <c r="N12" s="355"/>
      <c r="O12" s="399">
        <f t="shared" si="0"/>
        <v>0</v>
      </c>
      <c r="P12" s="400">
        <f t="shared" si="1"/>
        <v>0</v>
      </c>
      <c r="Q12" s="324"/>
      <c r="R12" s="324"/>
      <c r="S12" s="324"/>
      <c r="T12" s="324"/>
      <c r="U12" s="324"/>
    </row>
    <row r="13" spans="1:21" ht="15.75" x14ac:dyDescent="0.25">
      <c r="A13" s="598" t="s">
        <v>1442</v>
      </c>
      <c r="B13" s="597" t="s">
        <v>1443</v>
      </c>
      <c r="C13" s="74"/>
      <c r="D13" s="308"/>
      <c r="E13" s="308"/>
      <c r="F13" s="308"/>
      <c r="G13" s="354"/>
      <c r="H13" s="355"/>
      <c r="I13" s="354"/>
      <c r="J13" s="355"/>
      <c r="K13" s="354"/>
      <c r="L13" s="355"/>
      <c r="M13" s="354"/>
      <c r="N13" s="355"/>
      <c r="O13" s="399">
        <f t="shared" si="0"/>
        <v>0</v>
      </c>
      <c r="P13" s="400">
        <f t="shared" si="1"/>
        <v>0</v>
      </c>
      <c r="Q13" s="324"/>
      <c r="R13" s="324"/>
      <c r="S13" s="324"/>
      <c r="T13" s="324"/>
      <c r="U13" s="324"/>
    </row>
    <row r="14" spans="1:21" ht="15.75" x14ac:dyDescent="0.25">
      <c r="A14" s="598"/>
      <c r="B14" s="598"/>
      <c r="C14" s="74"/>
      <c r="D14" s="324"/>
      <c r="E14" s="324"/>
      <c r="F14" s="278"/>
      <c r="G14" s="354"/>
      <c r="H14" s="355"/>
      <c r="I14" s="354"/>
      <c r="J14" s="355"/>
      <c r="K14" s="354"/>
      <c r="L14" s="355"/>
      <c r="M14" s="354"/>
      <c r="N14" s="355"/>
      <c r="O14" s="399">
        <f t="shared" si="0"/>
        <v>0</v>
      </c>
      <c r="P14" s="400">
        <f t="shared" si="1"/>
        <v>0</v>
      </c>
      <c r="Q14" s="324"/>
      <c r="R14" s="324"/>
      <c r="S14" s="324"/>
      <c r="T14" s="324"/>
      <c r="U14" s="324"/>
    </row>
    <row r="15" spans="1:21" ht="15.75" x14ac:dyDescent="0.25">
      <c r="A15" s="598"/>
      <c r="B15" s="598"/>
      <c r="C15" s="74"/>
      <c r="D15" s="324"/>
      <c r="E15" s="324"/>
      <c r="F15" s="278"/>
      <c r="G15" s="354"/>
      <c r="H15" s="355"/>
      <c r="I15" s="354"/>
      <c r="J15" s="355"/>
      <c r="K15" s="354"/>
      <c r="L15" s="355"/>
      <c r="M15" s="354"/>
      <c r="N15" s="355"/>
      <c r="O15" s="399">
        <f t="shared" si="0"/>
        <v>0</v>
      </c>
      <c r="P15" s="400">
        <f t="shared" si="1"/>
        <v>0</v>
      </c>
      <c r="Q15" s="324"/>
      <c r="R15" s="324"/>
      <c r="S15" s="324"/>
      <c r="T15" s="324"/>
      <c r="U15" s="324"/>
    </row>
    <row r="16" spans="1:21" ht="15.75" x14ac:dyDescent="0.25">
      <c r="A16" s="598"/>
      <c r="B16" s="598"/>
      <c r="C16" s="74"/>
      <c r="D16" s="324"/>
      <c r="E16" s="324"/>
      <c r="F16" s="278"/>
      <c r="G16" s="354"/>
      <c r="H16" s="355"/>
      <c r="I16" s="354"/>
      <c r="J16" s="355"/>
      <c r="K16" s="354"/>
      <c r="L16" s="355"/>
      <c r="M16" s="354"/>
      <c r="N16" s="355"/>
      <c r="O16" s="399">
        <f t="shared" si="0"/>
        <v>0</v>
      </c>
      <c r="P16" s="400">
        <f t="shared" si="1"/>
        <v>0</v>
      </c>
      <c r="Q16" s="324"/>
      <c r="R16" s="324"/>
      <c r="S16" s="324"/>
      <c r="T16" s="324"/>
      <c r="U16" s="324"/>
    </row>
    <row r="17" spans="1:21" ht="15.75" x14ac:dyDescent="0.25">
      <c r="A17" s="598"/>
      <c r="B17" s="598"/>
      <c r="C17" s="74"/>
      <c r="D17" s="324"/>
      <c r="E17" s="324"/>
      <c r="F17" s="278"/>
      <c r="G17" s="354"/>
      <c r="H17" s="355"/>
      <c r="I17" s="354"/>
      <c r="J17" s="355"/>
      <c r="K17" s="354"/>
      <c r="L17" s="355"/>
      <c r="M17" s="354"/>
      <c r="N17" s="355"/>
      <c r="O17" s="399">
        <f t="shared" si="0"/>
        <v>0</v>
      </c>
      <c r="P17" s="400">
        <f t="shared" si="1"/>
        <v>0</v>
      </c>
      <c r="Q17" s="324"/>
      <c r="R17" s="324"/>
      <c r="S17" s="324"/>
      <c r="T17" s="324"/>
      <c r="U17" s="324"/>
    </row>
    <row r="18" spans="1:21" ht="15.75" x14ac:dyDescent="0.25">
      <c r="A18" s="598"/>
      <c r="B18" s="598"/>
      <c r="C18" s="74"/>
      <c r="D18" s="324"/>
      <c r="E18" s="324"/>
      <c r="F18" s="278"/>
      <c r="G18" s="354"/>
      <c r="H18" s="355"/>
      <c r="I18" s="354"/>
      <c r="J18" s="355"/>
      <c r="K18" s="354"/>
      <c r="L18" s="355"/>
      <c r="M18" s="354"/>
      <c r="N18" s="355"/>
      <c r="O18" s="399">
        <f t="shared" si="0"/>
        <v>0</v>
      </c>
      <c r="P18" s="400">
        <f t="shared" si="1"/>
        <v>0</v>
      </c>
      <c r="Q18" s="324"/>
      <c r="R18" s="324"/>
      <c r="S18" s="324"/>
      <c r="T18" s="324"/>
      <c r="U18" s="324"/>
    </row>
    <row r="19" spans="1:21" ht="15.75" x14ac:dyDescent="0.25">
      <c r="A19" s="599"/>
      <c r="B19" s="599"/>
      <c r="C19" s="74"/>
      <c r="D19" s="324"/>
      <c r="E19" s="324"/>
      <c r="F19" s="278"/>
      <c r="G19" s="354"/>
      <c r="H19" s="355"/>
      <c r="I19" s="354"/>
      <c r="J19" s="355"/>
      <c r="K19" s="354"/>
      <c r="L19" s="355"/>
      <c r="M19" s="354"/>
      <c r="N19" s="355"/>
      <c r="O19" s="399">
        <f t="shared" si="0"/>
        <v>0</v>
      </c>
      <c r="P19" s="400">
        <f t="shared" si="1"/>
        <v>0</v>
      </c>
      <c r="Q19" s="324"/>
      <c r="R19" s="324"/>
      <c r="S19" s="324"/>
      <c r="T19" s="324"/>
      <c r="U19" s="324"/>
    </row>
    <row r="20" spans="1:21" ht="15.75" x14ac:dyDescent="0.25">
      <c r="A20" s="597" t="s">
        <v>1444</v>
      </c>
      <c r="B20" s="597" t="s">
        <v>1445</v>
      </c>
      <c r="C20" s="74"/>
      <c r="D20" s="324"/>
      <c r="E20" s="324"/>
      <c r="F20" s="278"/>
      <c r="G20" s="354"/>
      <c r="H20" s="355"/>
      <c r="I20" s="354"/>
      <c r="J20" s="355"/>
      <c r="K20" s="354"/>
      <c r="L20" s="355"/>
      <c r="M20" s="354"/>
      <c r="N20" s="355"/>
      <c r="O20" s="399">
        <f t="shared" si="0"/>
        <v>0</v>
      </c>
      <c r="P20" s="400">
        <f t="shared" si="1"/>
        <v>0</v>
      </c>
      <c r="Q20" s="324"/>
      <c r="R20" s="324"/>
      <c r="S20" s="324"/>
      <c r="T20" s="324"/>
      <c r="U20" s="324"/>
    </row>
    <row r="21" spans="1:21" s="364" customFormat="1" ht="15.75" x14ac:dyDescent="0.25">
      <c r="A21" s="598"/>
      <c r="B21" s="598"/>
      <c r="C21" s="74"/>
      <c r="D21" s="324"/>
      <c r="E21" s="324"/>
      <c r="F21" s="278"/>
      <c r="G21" s="354"/>
      <c r="H21" s="355"/>
      <c r="I21" s="354"/>
      <c r="J21" s="355"/>
      <c r="K21" s="354"/>
      <c r="L21" s="355"/>
      <c r="M21" s="354"/>
      <c r="N21" s="355"/>
      <c r="O21" s="399">
        <f t="shared" si="0"/>
        <v>0</v>
      </c>
      <c r="P21" s="400">
        <f t="shared" si="1"/>
        <v>0</v>
      </c>
      <c r="Q21" s="324"/>
      <c r="R21" s="324"/>
      <c r="S21" s="324"/>
      <c r="T21" s="324"/>
      <c r="U21" s="324"/>
    </row>
    <row r="22" spans="1:21" s="364" customFormat="1" ht="15.75" x14ac:dyDescent="0.25">
      <c r="A22" s="598"/>
      <c r="B22" s="598"/>
      <c r="C22" s="74"/>
      <c r="D22" s="324"/>
      <c r="E22" s="324"/>
      <c r="F22" s="278"/>
      <c r="G22" s="354"/>
      <c r="H22" s="355"/>
      <c r="I22" s="354"/>
      <c r="J22" s="355"/>
      <c r="K22" s="354"/>
      <c r="L22" s="355"/>
      <c r="M22" s="354"/>
      <c r="N22" s="355"/>
      <c r="O22" s="399">
        <f t="shared" si="0"/>
        <v>0</v>
      </c>
      <c r="P22" s="400">
        <f t="shared" si="1"/>
        <v>0</v>
      </c>
      <c r="Q22" s="324"/>
      <c r="R22" s="324"/>
      <c r="S22" s="324"/>
      <c r="T22" s="324"/>
      <c r="U22" s="324"/>
    </row>
    <row r="23" spans="1:21" s="364" customFormat="1" ht="15.75" x14ac:dyDescent="0.25">
      <c r="A23" s="598"/>
      <c r="B23" s="598"/>
      <c r="C23" s="74"/>
      <c r="D23" s="324"/>
      <c r="E23" s="324"/>
      <c r="F23" s="278"/>
      <c r="G23" s="354"/>
      <c r="H23" s="355"/>
      <c r="I23" s="354"/>
      <c r="J23" s="355"/>
      <c r="K23" s="354"/>
      <c r="L23" s="355"/>
      <c r="M23" s="354"/>
      <c r="N23" s="355"/>
      <c r="O23" s="399">
        <f t="shared" si="0"/>
        <v>0</v>
      </c>
      <c r="P23" s="400">
        <f t="shared" si="1"/>
        <v>0</v>
      </c>
      <c r="Q23" s="324"/>
      <c r="R23" s="324"/>
      <c r="S23" s="324"/>
      <c r="T23" s="324"/>
      <c r="U23" s="324"/>
    </row>
    <row r="24" spans="1:21" ht="15.75" x14ac:dyDescent="0.25">
      <c r="A24" s="598"/>
      <c r="B24" s="598"/>
      <c r="C24" s="74"/>
      <c r="D24" s="324"/>
      <c r="E24" s="324"/>
      <c r="F24" s="278"/>
      <c r="G24" s="354"/>
      <c r="H24" s="355"/>
      <c r="I24" s="354"/>
      <c r="J24" s="355"/>
      <c r="K24" s="354"/>
      <c r="L24" s="355"/>
      <c r="M24" s="354"/>
      <c r="N24" s="355"/>
      <c r="O24" s="399">
        <f t="shared" si="0"/>
        <v>0</v>
      </c>
      <c r="P24" s="400">
        <f t="shared" si="1"/>
        <v>0</v>
      </c>
      <c r="Q24" s="324"/>
      <c r="R24" s="324"/>
      <c r="S24" s="324"/>
      <c r="T24" s="324"/>
      <c r="U24" s="324"/>
    </row>
    <row r="25" spans="1:21" ht="15.75" x14ac:dyDescent="0.25">
      <c r="A25" s="598"/>
      <c r="B25" s="598"/>
      <c r="C25" s="74"/>
      <c r="D25" s="324"/>
      <c r="E25" s="324"/>
      <c r="F25" s="278"/>
      <c r="G25" s="354"/>
      <c r="H25" s="355"/>
      <c r="I25" s="354"/>
      <c r="J25" s="355"/>
      <c r="K25" s="354"/>
      <c r="L25" s="355"/>
      <c r="M25" s="354"/>
      <c r="N25" s="355"/>
      <c r="O25" s="399">
        <f t="shared" si="0"/>
        <v>0</v>
      </c>
      <c r="P25" s="400">
        <f t="shared" si="1"/>
        <v>0</v>
      </c>
      <c r="Q25" s="324"/>
      <c r="R25" s="324"/>
      <c r="S25" s="324"/>
      <c r="T25" s="324"/>
      <c r="U25" s="324"/>
    </row>
    <row r="26" spans="1:21" ht="15.75" x14ac:dyDescent="0.25">
      <c r="A26" s="599"/>
      <c r="B26" s="599"/>
      <c r="C26" s="74"/>
      <c r="D26" s="324"/>
      <c r="E26" s="324"/>
      <c r="F26" s="278"/>
      <c r="G26" s="354"/>
      <c r="H26" s="355"/>
      <c r="I26" s="354"/>
      <c r="J26" s="355"/>
      <c r="K26" s="354"/>
      <c r="L26" s="355"/>
      <c r="M26" s="354"/>
      <c r="N26" s="355"/>
      <c r="O26" s="399">
        <f t="shared" si="0"/>
        <v>0</v>
      </c>
      <c r="P26" s="400">
        <f t="shared" si="1"/>
        <v>0</v>
      </c>
      <c r="Q26" s="324"/>
      <c r="R26" s="324"/>
      <c r="S26" s="324"/>
      <c r="T26" s="324"/>
      <c r="U26" s="324"/>
    </row>
    <row r="27" spans="1:21" ht="15.75" x14ac:dyDescent="0.25">
      <c r="A27" s="597" t="s">
        <v>1446</v>
      </c>
      <c r="B27" s="597" t="s">
        <v>1447</v>
      </c>
      <c r="C27" s="74"/>
      <c r="D27" s="324"/>
      <c r="E27" s="324"/>
      <c r="F27" s="278"/>
      <c r="G27" s="354"/>
      <c r="H27" s="355"/>
      <c r="I27" s="354"/>
      <c r="J27" s="355"/>
      <c r="K27" s="354"/>
      <c r="L27" s="355"/>
      <c r="M27" s="354"/>
      <c r="N27" s="355"/>
      <c r="O27" s="399">
        <f t="shared" si="0"/>
        <v>0</v>
      </c>
      <c r="P27" s="400">
        <f t="shared" si="1"/>
        <v>0</v>
      </c>
      <c r="Q27" s="324"/>
      <c r="R27" s="324"/>
      <c r="S27" s="324"/>
      <c r="T27" s="324"/>
      <c r="U27" s="324"/>
    </row>
    <row r="28" spans="1:21" s="364" customFormat="1" ht="15.75" x14ac:dyDescent="0.25">
      <c r="A28" s="598"/>
      <c r="B28" s="598"/>
      <c r="C28" s="74"/>
      <c r="D28" s="324"/>
      <c r="E28" s="324"/>
      <c r="F28" s="278"/>
      <c r="G28" s="354"/>
      <c r="H28" s="355"/>
      <c r="I28" s="354"/>
      <c r="J28" s="355"/>
      <c r="K28" s="354"/>
      <c r="L28" s="355"/>
      <c r="M28" s="354"/>
      <c r="N28" s="355"/>
      <c r="O28" s="399">
        <f t="shared" si="0"/>
        <v>0</v>
      </c>
      <c r="P28" s="400">
        <f t="shared" si="1"/>
        <v>0</v>
      </c>
      <c r="Q28" s="324"/>
      <c r="R28" s="324"/>
      <c r="S28" s="324"/>
      <c r="T28" s="324"/>
      <c r="U28" s="324"/>
    </row>
    <row r="29" spans="1:21" s="364" customFormat="1" ht="15.75" x14ac:dyDescent="0.25">
      <c r="A29" s="598"/>
      <c r="B29" s="598"/>
      <c r="C29" s="74"/>
      <c r="D29" s="324"/>
      <c r="E29" s="324"/>
      <c r="F29" s="278"/>
      <c r="G29" s="354"/>
      <c r="H29" s="355"/>
      <c r="I29" s="354"/>
      <c r="J29" s="355"/>
      <c r="K29" s="354"/>
      <c r="L29" s="355"/>
      <c r="M29" s="354"/>
      <c r="N29" s="355"/>
      <c r="O29" s="399">
        <f t="shared" si="0"/>
        <v>0</v>
      </c>
      <c r="P29" s="400">
        <f t="shared" si="1"/>
        <v>0</v>
      </c>
      <c r="Q29" s="324"/>
      <c r="R29" s="324"/>
      <c r="S29" s="324"/>
      <c r="T29" s="324"/>
      <c r="U29" s="324"/>
    </row>
    <row r="30" spans="1:21" s="364" customFormat="1" ht="15.75" x14ac:dyDescent="0.25">
      <c r="A30" s="598"/>
      <c r="B30" s="598"/>
      <c r="C30" s="74"/>
      <c r="D30" s="324"/>
      <c r="E30" s="324"/>
      <c r="F30" s="278"/>
      <c r="G30" s="354"/>
      <c r="H30" s="355"/>
      <c r="I30" s="354"/>
      <c r="J30" s="355"/>
      <c r="K30" s="354"/>
      <c r="L30" s="355"/>
      <c r="M30" s="354"/>
      <c r="N30" s="355"/>
      <c r="O30" s="399">
        <f t="shared" si="0"/>
        <v>0</v>
      </c>
      <c r="P30" s="400">
        <f t="shared" si="1"/>
        <v>0</v>
      </c>
      <c r="Q30" s="324"/>
      <c r="R30" s="324"/>
      <c r="S30" s="324"/>
      <c r="T30" s="324"/>
      <c r="U30" s="324"/>
    </row>
    <row r="31" spans="1:21" ht="15.75" x14ac:dyDescent="0.25">
      <c r="A31" s="598"/>
      <c r="B31" s="598"/>
      <c r="C31" s="74"/>
      <c r="D31" s="324"/>
      <c r="E31" s="324"/>
      <c r="F31" s="278"/>
      <c r="G31" s="354"/>
      <c r="H31" s="355"/>
      <c r="I31" s="354"/>
      <c r="J31" s="355"/>
      <c r="K31" s="354"/>
      <c r="L31" s="355"/>
      <c r="M31" s="354"/>
      <c r="N31" s="355"/>
      <c r="O31" s="399">
        <f t="shared" si="0"/>
        <v>0</v>
      </c>
      <c r="P31" s="400">
        <f t="shared" si="1"/>
        <v>0</v>
      </c>
      <c r="Q31" s="324"/>
      <c r="R31" s="324"/>
      <c r="S31" s="324"/>
      <c r="T31" s="324"/>
      <c r="U31" s="324"/>
    </row>
    <row r="32" spans="1:21" ht="15.75" x14ac:dyDescent="0.25">
      <c r="A32" s="598"/>
      <c r="B32" s="598"/>
      <c r="C32" s="74"/>
      <c r="D32" s="324"/>
      <c r="E32" s="324"/>
      <c r="F32" s="278"/>
      <c r="G32" s="354"/>
      <c r="H32" s="355"/>
      <c r="I32" s="354"/>
      <c r="J32" s="355"/>
      <c r="K32" s="354"/>
      <c r="L32" s="355"/>
      <c r="M32" s="354"/>
      <c r="N32" s="355"/>
      <c r="O32" s="399">
        <f t="shared" si="0"/>
        <v>0</v>
      </c>
      <c r="P32" s="400">
        <f t="shared" si="1"/>
        <v>0</v>
      </c>
      <c r="Q32" s="324"/>
      <c r="R32" s="324"/>
      <c r="S32" s="324"/>
      <c r="T32" s="324"/>
      <c r="U32" s="324"/>
    </row>
    <row r="33" spans="1:21" ht="15.75" x14ac:dyDescent="0.25">
      <c r="A33" s="599"/>
      <c r="B33" s="599"/>
      <c r="C33" s="74"/>
      <c r="D33" s="324"/>
      <c r="E33" s="324"/>
      <c r="F33" s="278"/>
      <c r="G33" s="354"/>
      <c r="H33" s="355"/>
      <c r="I33" s="354"/>
      <c r="J33" s="355"/>
      <c r="K33" s="354"/>
      <c r="L33" s="355"/>
      <c r="M33" s="354"/>
      <c r="N33" s="355"/>
      <c r="O33" s="399">
        <f t="shared" si="0"/>
        <v>0</v>
      </c>
      <c r="P33" s="400">
        <f t="shared" si="1"/>
        <v>0</v>
      </c>
      <c r="Q33" s="324"/>
      <c r="R33" s="324"/>
      <c r="S33" s="324"/>
      <c r="T33" s="324"/>
      <c r="U33" s="324"/>
    </row>
    <row r="34" spans="1:21" ht="15.6" customHeight="1" x14ac:dyDescent="0.25">
      <c r="A34" s="291"/>
      <c r="B34" s="292"/>
      <c r="C34" s="291" t="s">
        <v>118</v>
      </c>
      <c r="D34" s="292"/>
      <c r="E34" s="292"/>
      <c r="F34" s="293"/>
      <c r="G34" s="283">
        <f t="shared" ref="G34:O34" si="2">SUM(G7:H33)</f>
        <v>0</v>
      </c>
      <c r="H34" s="283">
        <f t="shared" si="2"/>
        <v>0</v>
      </c>
      <c r="I34" s="283">
        <f t="shared" si="2"/>
        <v>0</v>
      </c>
      <c r="J34" s="283">
        <f t="shared" si="2"/>
        <v>0</v>
      </c>
      <c r="K34" s="283">
        <f t="shared" si="2"/>
        <v>0</v>
      </c>
      <c r="L34" s="283">
        <f t="shared" si="2"/>
        <v>0</v>
      </c>
      <c r="M34" s="283">
        <f t="shared" si="2"/>
        <v>0</v>
      </c>
      <c r="N34" s="283">
        <f t="shared" si="2"/>
        <v>0</v>
      </c>
      <c r="O34" s="283">
        <f t="shared" si="2"/>
        <v>0</v>
      </c>
      <c r="P34" s="283">
        <f>SUM(P7:Q33)</f>
        <v>0</v>
      </c>
      <c r="Q34" s="265"/>
      <c r="R34" s="265"/>
      <c r="S34" s="265"/>
      <c r="T34" s="265"/>
      <c r="U34" s="265"/>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9" activePane="bottomLeft" state="frozen"/>
      <selection activeCell="A7" sqref="A7"/>
      <selection pane="bottomLeft" activeCell="C12" sqref="C12"/>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4"/>
      <c r="C1" s="284"/>
      <c r="D1" s="284"/>
      <c r="E1" s="284"/>
      <c r="F1" s="284"/>
      <c r="G1" s="284" t="s">
        <v>1405</v>
      </c>
      <c r="J1" s="284"/>
      <c r="K1" s="284"/>
      <c r="L1" s="284"/>
      <c r="M1" s="284"/>
      <c r="N1" s="284"/>
      <c r="O1" s="284"/>
      <c r="P1" s="284"/>
      <c r="Q1" s="284"/>
      <c r="R1" s="284"/>
      <c r="S1" s="284"/>
      <c r="T1" s="284"/>
      <c r="U1" s="284"/>
    </row>
    <row r="2" spans="1:21" ht="18.75" x14ac:dyDescent="0.25">
      <c r="A2" s="270" t="s">
        <v>1348</v>
      </c>
      <c r="B2" s="284"/>
      <c r="C2" s="284"/>
      <c r="D2" s="284"/>
      <c r="E2" s="284"/>
      <c r="F2" s="284"/>
      <c r="G2" s="284"/>
      <c r="J2" s="284"/>
      <c r="K2" s="284"/>
      <c r="L2" s="284"/>
      <c r="M2" s="284"/>
      <c r="N2" s="284"/>
      <c r="O2" s="284"/>
      <c r="P2" s="284"/>
      <c r="Q2" s="284"/>
      <c r="R2" s="284"/>
      <c r="S2" s="284"/>
      <c r="T2" s="284"/>
      <c r="U2" s="284"/>
    </row>
    <row r="3" spans="1:21" x14ac:dyDescent="0.25">
      <c r="A3" s="613" t="s">
        <v>1403</v>
      </c>
      <c r="B3" s="613"/>
      <c r="C3" s="613"/>
      <c r="D3" s="613"/>
      <c r="E3" s="613"/>
      <c r="F3" s="613"/>
      <c r="G3" s="613"/>
      <c r="H3" s="613"/>
      <c r="I3" s="613"/>
      <c r="J3" s="613"/>
      <c r="K3" s="613"/>
      <c r="L3" s="613"/>
      <c r="M3" s="613"/>
      <c r="N3" s="613"/>
      <c r="O3" s="613"/>
      <c r="P3" s="613"/>
      <c r="Q3" s="613"/>
      <c r="R3" s="613"/>
      <c r="S3" s="613"/>
      <c r="T3" s="613"/>
      <c r="U3" s="613"/>
    </row>
    <row r="4" spans="1:21" s="364" customFormat="1" x14ac:dyDescent="0.25">
      <c r="A4" s="378" t="s">
        <v>1402</v>
      </c>
      <c r="B4" s="376"/>
      <c r="C4" s="376"/>
      <c r="D4" s="376"/>
      <c r="E4" s="376"/>
      <c r="F4" s="376"/>
      <c r="G4" s="376"/>
      <c r="H4" s="376"/>
      <c r="I4" s="376"/>
      <c r="J4" s="376"/>
      <c r="K4" s="376"/>
      <c r="L4" s="376"/>
      <c r="M4" s="376"/>
      <c r="N4" s="376"/>
      <c r="O4" s="376"/>
      <c r="P4" s="376"/>
      <c r="Q4" s="376"/>
      <c r="R4" s="376"/>
      <c r="S4" s="376"/>
      <c r="T4" s="376"/>
      <c r="U4" s="376"/>
    </row>
    <row r="5" spans="1:21" x14ac:dyDescent="0.25">
      <c r="A5" s="315" t="s">
        <v>1487</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576" t="s">
        <v>97</v>
      </c>
      <c r="B6" s="575" t="s">
        <v>111</v>
      </c>
      <c r="C6" s="578" t="s">
        <v>86</v>
      </c>
      <c r="D6" s="578" t="s">
        <v>87</v>
      </c>
      <c r="E6" s="578" t="s">
        <v>392</v>
      </c>
      <c r="F6" s="578" t="s">
        <v>88</v>
      </c>
      <c r="G6" s="581" t="s">
        <v>100</v>
      </c>
      <c r="H6" s="587"/>
      <c r="I6" s="587"/>
      <c r="J6" s="587"/>
      <c r="K6" s="587"/>
      <c r="L6" s="587"/>
      <c r="M6" s="587"/>
      <c r="N6" s="582"/>
      <c r="O6" s="583" t="s">
        <v>101</v>
      </c>
      <c r="P6" s="584"/>
      <c r="Q6" s="575" t="s">
        <v>102</v>
      </c>
      <c r="R6" s="575" t="s">
        <v>103</v>
      </c>
      <c r="S6" s="575" t="s">
        <v>110</v>
      </c>
      <c r="T6" s="575" t="s">
        <v>109</v>
      </c>
      <c r="U6" s="572" t="s">
        <v>89</v>
      </c>
    </row>
    <row r="7" spans="1:21" ht="15" customHeight="1" x14ac:dyDescent="0.25">
      <c r="A7" s="576"/>
      <c r="B7" s="576"/>
      <c r="C7" s="579"/>
      <c r="D7" s="579"/>
      <c r="E7" s="579"/>
      <c r="F7" s="579"/>
      <c r="G7" s="581" t="s">
        <v>104</v>
      </c>
      <c r="H7" s="582"/>
      <c r="I7" s="581" t="s">
        <v>105</v>
      </c>
      <c r="J7" s="582"/>
      <c r="K7" s="581" t="s">
        <v>106</v>
      </c>
      <c r="L7" s="582"/>
      <c r="M7" s="581" t="s">
        <v>107</v>
      </c>
      <c r="N7" s="582"/>
      <c r="O7" s="585"/>
      <c r="P7" s="586"/>
      <c r="Q7" s="576"/>
      <c r="R7" s="576"/>
      <c r="S7" s="576"/>
      <c r="T7" s="576"/>
      <c r="U7" s="573"/>
    </row>
    <row r="8" spans="1:21" ht="25.5" x14ac:dyDescent="0.25">
      <c r="A8" s="577"/>
      <c r="B8" s="577"/>
      <c r="C8" s="580"/>
      <c r="D8" s="580"/>
      <c r="E8" s="580"/>
      <c r="F8" s="580"/>
      <c r="G8" s="441" t="s">
        <v>108</v>
      </c>
      <c r="H8" s="441" t="s">
        <v>12</v>
      </c>
      <c r="I8" s="441" t="s">
        <v>108</v>
      </c>
      <c r="J8" s="441" t="s">
        <v>12</v>
      </c>
      <c r="K8" s="441" t="s">
        <v>108</v>
      </c>
      <c r="L8" s="441" t="s">
        <v>12</v>
      </c>
      <c r="M8" s="441" t="s">
        <v>108</v>
      </c>
      <c r="N8" s="441" t="s">
        <v>12</v>
      </c>
      <c r="O8" s="441" t="s">
        <v>108</v>
      </c>
      <c r="P8" s="441" t="s">
        <v>12</v>
      </c>
      <c r="Q8" s="577"/>
      <c r="R8" s="577"/>
      <c r="S8" s="577"/>
      <c r="T8" s="577"/>
      <c r="U8" s="574"/>
    </row>
    <row r="9" spans="1:21" s="364" customFormat="1" ht="15.75" x14ac:dyDescent="0.25">
      <c r="A9" s="442"/>
      <c r="B9" s="443"/>
      <c r="C9" s="444"/>
      <c r="D9" s="444"/>
      <c r="E9" s="445"/>
      <c r="F9" s="444"/>
      <c r="G9" s="446"/>
      <c r="H9" s="446"/>
      <c r="I9" s="446"/>
      <c r="J9" s="446"/>
      <c r="K9" s="446"/>
      <c r="L9" s="446"/>
      <c r="M9" s="446"/>
      <c r="N9" s="446"/>
      <c r="O9" s="446"/>
      <c r="P9" s="446"/>
      <c r="Q9" s="447"/>
      <c r="R9" s="447"/>
      <c r="S9" s="447"/>
      <c r="T9" s="447"/>
      <c r="U9" s="448"/>
    </row>
    <row r="10" spans="1:21" ht="15.75" x14ac:dyDescent="0.25">
      <c r="A10" s="615" t="s">
        <v>1403</v>
      </c>
      <c r="B10" s="615" t="s">
        <v>1406</v>
      </c>
      <c r="C10" s="280"/>
      <c r="D10" s="280"/>
      <c r="E10" s="280"/>
      <c r="F10" s="281"/>
      <c r="G10" s="281"/>
      <c r="H10" s="357"/>
      <c r="I10" s="281"/>
      <c r="J10" s="357"/>
      <c r="K10" s="281"/>
      <c r="L10" s="357"/>
      <c r="M10" s="281"/>
      <c r="N10" s="357"/>
      <c r="O10" s="401">
        <f>G10+I10+K10+M10</f>
        <v>0</v>
      </c>
      <c r="P10" s="402">
        <f>H10+J10+L10+N10</f>
        <v>0</v>
      </c>
      <c r="Q10" s="281"/>
      <c r="R10" s="281"/>
      <c r="S10" s="281"/>
      <c r="T10" s="281"/>
      <c r="U10" s="281"/>
    </row>
    <row r="11" spans="1:21" ht="15.75" x14ac:dyDescent="0.25">
      <c r="A11" s="616"/>
      <c r="B11" s="616"/>
      <c r="C11" s="280"/>
      <c r="D11" s="280"/>
      <c r="E11" s="280"/>
      <c r="F11" s="281"/>
      <c r="G11" s="281"/>
      <c r="H11" s="357"/>
      <c r="I11" s="281"/>
      <c r="J11" s="357"/>
      <c r="K11" s="281"/>
      <c r="L11" s="357"/>
      <c r="M11" s="281"/>
      <c r="N11" s="357"/>
      <c r="O11" s="401">
        <f t="shared" ref="O11:O35" si="0">G11+I11+K11+M11</f>
        <v>0</v>
      </c>
      <c r="P11" s="402">
        <f t="shared" ref="P11:P35" si="1">H11+J11+L11+N11</f>
        <v>0</v>
      </c>
      <c r="Q11" s="281"/>
      <c r="R11" s="281"/>
      <c r="S11" s="281"/>
      <c r="T11" s="281"/>
      <c r="U11" s="281"/>
    </row>
    <row r="12" spans="1:21" ht="15.75" x14ac:dyDescent="0.25">
      <c r="A12" s="616"/>
      <c r="B12" s="616"/>
      <c r="C12" s="280"/>
      <c r="D12" s="280"/>
      <c r="E12" s="280"/>
      <c r="F12" s="281"/>
      <c r="G12" s="281"/>
      <c r="H12" s="357"/>
      <c r="I12" s="281"/>
      <c r="J12" s="357"/>
      <c r="K12" s="281"/>
      <c r="L12" s="357"/>
      <c r="M12" s="281"/>
      <c r="N12" s="357"/>
      <c r="O12" s="401">
        <f t="shared" si="0"/>
        <v>0</v>
      </c>
      <c r="P12" s="402">
        <f t="shared" si="1"/>
        <v>0</v>
      </c>
      <c r="Q12" s="281"/>
      <c r="R12" s="281"/>
      <c r="S12" s="281"/>
      <c r="T12" s="281"/>
      <c r="U12" s="281"/>
    </row>
    <row r="13" spans="1:21" ht="15.75" x14ac:dyDescent="0.25">
      <c r="A13" s="616"/>
      <c r="B13" s="616"/>
      <c r="C13" s="280"/>
      <c r="D13" s="280"/>
      <c r="E13" s="280"/>
      <c r="F13" s="281"/>
      <c r="G13" s="281"/>
      <c r="H13" s="357"/>
      <c r="I13" s="281"/>
      <c r="J13" s="357"/>
      <c r="K13" s="281"/>
      <c r="L13" s="357"/>
      <c r="M13" s="281"/>
      <c r="N13" s="357"/>
      <c r="O13" s="401">
        <f t="shared" si="0"/>
        <v>0</v>
      </c>
      <c r="P13" s="402">
        <f t="shared" si="1"/>
        <v>0</v>
      </c>
      <c r="Q13" s="281"/>
      <c r="R13" s="281"/>
      <c r="S13" s="281"/>
      <c r="T13" s="281"/>
      <c r="U13" s="281"/>
    </row>
    <row r="14" spans="1:21" ht="15.75" x14ac:dyDescent="0.25">
      <c r="A14" s="616"/>
      <c r="B14" s="616"/>
      <c r="C14" s="280"/>
      <c r="D14" s="280"/>
      <c r="E14" s="280"/>
      <c r="F14" s="281"/>
      <c r="G14" s="281"/>
      <c r="H14" s="357"/>
      <c r="I14" s="281"/>
      <c r="J14" s="357"/>
      <c r="K14" s="281"/>
      <c r="L14" s="357"/>
      <c r="M14" s="281"/>
      <c r="N14" s="357"/>
      <c r="O14" s="401">
        <f t="shared" si="0"/>
        <v>0</v>
      </c>
      <c r="P14" s="402">
        <f t="shared" si="1"/>
        <v>0</v>
      </c>
      <c r="Q14" s="281"/>
      <c r="R14" s="281"/>
      <c r="S14" s="281"/>
      <c r="T14" s="281"/>
      <c r="U14" s="281"/>
    </row>
    <row r="15" spans="1:21" ht="15.75" x14ac:dyDescent="0.25">
      <c r="A15" s="617"/>
      <c r="B15" s="617"/>
      <c r="C15" s="280"/>
      <c r="D15" s="280"/>
      <c r="E15" s="280"/>
      <c r="F15" s="281"/>
      <c r="G15" s="281"/>
      <c r="H15" s="357"/>
      <c r="I15" s="281"/>
      <c r="J15" s="357"/>
      <c r="K15" s="281"/>
      <c r="L15" s="357"/>
      <c r="M15" s="281"/>
      <c r="N15" s="357"/>
      <c r="O15" s="401">
        <f t="shared" si="0"/>
        <v>0</v>
      </c>
      <c r="P15" s="402">
        <f t="shared" si="1"/>
        <v>0</v>
      </c>
      <c r="Q15" s="281"/>
      <c r="R15" s="281"/>
      <c r="S15" s="281"/>
      <c r="T15" s="281"/>
      <c r="U15" s="358"/>
    </row>
    <row r="16" spans="1:21" ht="15.75" customHeight="1" x14ac:dyDescent="0.25">
      <c r="A16" s="615" t="s">
        <v>1402</v>
      </c>
      <c r="B16" s="615" t="s">
        <v>1407</v>
      </c>
      <c r="C16" s="280"/>
      <c r="D16" s="280"/>
      <c r="E16" s="280"/>
      <c r="F16" s="281"/>
      <c r="G16" s="281"/>
      <c r="H16" s="357"/>
      <c r="I16" s="281"/>
      <c r="J16" s="357"/>
      <c r="K16" s="359"/>
      <c r="L16" s="357"/>
      <c r="M16" s="281"/>
      <c r="N16" s="357"/>
      <c r="O16" s="401">
        <f t="shared" si="0"/>
        <v>0</v>
      </c>
      <c r="P16" s="402">
        <f t="shared" si="1"/>
        <v>0</v>
      </c>
      <c r="Q16" s="281"/>
      <c r="R16" s="281"/>
      <c r="S16" s="281"/>
      <c r="T16" s="281"/>
      <c r="U16" s="281"/>
    </row>
    <row r="17" spans="1:21" ht="15.75" x14ac:dyDescent="0.25">
      <c r="A17" s="616"/>
      <c r="B17" s="616"/>
      <c r="C17" s="280"/>
      <c r="D17" s="280"/>
      <c r="E17" s="280"/>
      <c r="F17" s="281"/>
      <c r="G17" s="281"/>
      <c r="H17" s="357"/>
      <c r="I17" s="281"/>
      <c r="J17" s="357"/>
      <c r="K17" s="359"/>
      <c r="L17" s="357"/>
      <c r="M17" s="281"/>
      <c r="N17" s="357"/>
      <c r="O17" s="401">
        <f t="shared" si="0"/>
        <v>0</v>
      </c>
      <c r="P17" s="402">
        <f t="shared" si="1"/>
        <v>0</v>
      </c>
      <c r="Q17" s="281"/>
      <c r="R17" s="281"/>
      <c r="S17" s="281"/>
      <c r="T17" s="281"/>
      <c r="U17" s="281"/>
    </row>
    <row r="18" spans="1:21" ht="15.75" x14ac:dyDescent="0.25">
      <c r="A18" s="616"/>
      <c r="B18" s="616"/>
      <c r="C18" s="280"/>
      <c r="D18" s="280"/>
      <c r="E18" s="280"/>
      <c r="F18" s="281"/>
      <c r="G18" s="281"/>
      <c r="H18" s="357"/>
      <c r="I18" s="281"/>
      <c r="J18" s="357"/>
      <c r="K18" s="359"/>
      <c r="L18" s="357"/>
      <c r="M18" s="281"/>
      <c r="N18" s="357"/>
      <c r="O18" s="401">
        <f t="shared" si="0"/>
        <v>0</v>
      </c>
      <c r="P18" s="402">
        <f t="shared" si="1"/>
        <v>0</v>
      </c>
      <c r="Q18" s="281"/>
      <c r="R18" s="281"/>
      <c r="S18" s="281"/>
      <c r="T18" s="281"/>
      <c r="U18" s="281"/>
    </row>
    <row r="19" spans="1:21" ht="15.75" x14ac:dyDescent="0.25">
      <c r="A19" s="616"/>
      <c r="B19" s="616"/>
      <c r="C19" s="280"/>
      <c r="D19" s="280"/>
      <c r="E19" s="280"/>
      <c r="F19" s="281"/>
      <c r="G19" s="281"/>
      <c r="H19" s="357"/>
      <c r="I19" s="281"/>
      <c r="J19" s="357"/>
      <c r="K19" s="359"/>
      <c r="L19" s="357"/>
      <c r="M19" s="281"/>
      <c r="N19" s="357"/>
      <c r="O19" s="401">
        <f t="shared" si="0"/>
        <v>0</v>
      </c>
      <c r="P19" s="402">
        <f t="shared" si="1"/>
        <v>0</v>
      </c>
      <c r="Q19" s="281"/>
      <c r="R19" s="281"/>
      <c r="S19" s="281"/>
      <c r="T19" s="281"/>
      <c r="U19" s="281"/>
    </row>
    <row r="20" spans="1:21" ht="15.75" x14ac:dyDescent="0.25">
      <c r="A20" s="616"/>
      <c r="B20" s="616"/>
      <c r="C20" s="280"/>
      <c r="D20" s="280"/>
      <c r="E20" s="280"/>
      <c r="F20" s="281"/>
      <c r="G20" s="281"/>
      <c r="H20" s="357"/>
      <c r="I20" s="281"/>
      <c r="J20" s="357"/>
      <c r="K20" s="281"/>
      <c r="L20" s="357"/>
      <c r="M20" s="281"/>
      <c r="N20" s="357"/>
      <c r="O20" s="401">
        <f t="shared" si="0"/>
        <v>0</v>
      </c>
      <c r="P20" s="402">
        <f t="shared" si="1"/>
        <v>0</v>
      </c>
      <c r="Q20" s="281"/>
      <c r="R20" s="281"/>
      <c r="S20" s="281"/>
      <c r="T20" s="281"/>
      <c r="U20" s="360"/>
    </row>
    <row r="21" spans="1:21" s="364" customFormat="1" ht="15.75" x14ac:dyDescent="0.25">
      <c r="A21" s="616"/>
      <c r="B21" s="616"/>
      <c r="C21" s="377"/>
      <c r="D21" s="377"/>
      <c r="E21" s="377"/>
      <c r="F21" s="281"/>
      <c r="G21" s="281"/>
      <c r="H21" s="357"/>
      <c r="I21" s="281"/>
      <c r="J21" s="357"/>
      <c r="K21" s="281"/>
      <c r="L21" s="357"/>
      <c r="M21" s="281"/>
      <c r="N21" s="357"/>
      <c r="O21" s="401">
        <f t="shared" si="0"/>
        <v>0</v>
      </c>
      <c r="P21" s="402">
        <f t="shared" si="1"/>
        <v>0</v>
      </c>
      <c r="Q21" s="281"/>
      <c r="R21" s="281"/>
      <c r="S21" s="281"/>
      <c r="T21" s="281"/>
      <c r="U21" s="360"/>
    </row>
    <row r="22" spans="1:21" s="364" customFormat="1" ht="15.75" x14ac:dyDescent="0.25">
      <c r="A22" s="616"/>
      <c r="B22" s="616"/>
      <c r="C22" s="377"/>
      <c r="D22" s="377"/>
      <c r="E22" s="377"/>
      <c r="F22" s="281"/>
      <c r="G22" s="281"/>
      <c r="H22" s="357"/>
      <c r="I22" s="281"/>
      <c r="J22" s="357"/>
      <c r="K22" s="281"/>
      <c r="L22" s="357"/>
      <c r="M22" s="281"/>
      <c r="N22" s="357"/>
      <c r="O22" s="401">
        <f t="shared" si="0"/>
        <v>0</v>
      </c>
      <c r="P22" s="402">
        <f t="shared" si="1"/>
        <v>0</v>
      </c>
      <c r="Q22" s="281"/>
      <c r="R22" s="281"/>
      <c r="S22" s="281"/>
      <c r="T22" s="281"/>
      <c r="U22" s="360"/>
    </row>
    <row r="23" spans="1:21" s="364" customFormat="1" ht="15.75" x14ac:dyDescent="0.25">
      <c r="A23" s="616"/>
      <c r="B23" s="616"/>
      <c r="C23" s="377"/>
      <c r="D23" s="377"/>
      <c r="E23" s="377"/>
      <c r="F23" s="281"/>
      <c r="G23" s="281"/>
      <c r="H23" s="357"/>
      <c r="I23" s="281"/>
      <c r="J23" s="357"/>
      <c r="K23" s="281"/>
      <c r="L23" s="357"/>
      <c r="M23" s="281"/>
      <c r="N23" s="357"/>
      <c r="O23" s="401">
        <f t="shared" si="0"/>
        <v>0</v>
      </c>
      <c r="P23" s="402">
        <f t="shared" si="1"/>
        <v>0</v>
      </c>
      <c r="Q23" s="281"/>
      <c r="R23" s="281"/>
      <c r="S23" s="281"/>
      <c r="T23" s="281"/>
      <c r="U23" s="360"/>
    </row>
    <row r="24" spans="1:21" s="364" customFormat="1" ht="15.75" x14ac:dyDescent="0.25">
      <c r="A24" s="616"/>
      <c r="B24" s="616"/>
      <c r="C24" s="377"/>
      <c r="D24" s="377"/>
      <c r="E24" s="377"/>
      <c r="F24" s="281"/>
      <c r="G24" s="281"/>
      <c r="H24" s="357"/>
      <c r="I24" s="281"/>
      <c r="J24" s="357"/>
      <c r="K24" s="281"/>
      <c r="L24" s="357"/>
      <c r="M24" s="281"/>
      <c r="N24" s="357"/>
      <c r="O24" s="401">
        <f t="shared" si="0"/>
        <v>0</v>
      </c>
      <c r="P24" s="402">
        <f t="shared" si="1"/>
        <v>0</v>
      </c>
      <c r="Q24" s="281"/>
      <c r="R24" s="281"/>
      <c r="S24" s="281"/>
      <c r="T24" s="281"/>
      <c r="U24" s="360"/>
    </row>
    <row r="25" spans="1:21" s="364" customFormat="1" ht="15.75" x14ac:dyDescent="0.25">
      <c r="A25" s="614" t="s">
        <v>1487</v>
      </c>
      <c r="B25" s="614" t="s">
        <v>1428</v>
      </c>
      <c r="C25" s="377"/>
      <c r="D25" s="377"/>
      <c r="E25" s="377"/>
      <c r="F25" s="281"/>
      <c r="G25" s="281"/>
      <c r="H25" s="357"/>
      <c r="I25" s="281"/>
      <c r="J25" s="357"/>
      <c r="K25" s="281"/>
      <c r="L25" s="357"/>
      <c r="M25" s="281"/>
      <c r="N25" s="357"/>
      <c r="O25" s="401">
        <f t="shared" si="0"/>
        <v>0</v>
      </c>
      <c r="P25" s="402">
        <f t="shared" si="1"/>
        <v>0</v>
      </c>
      <c r="Q25" s="281"/>
      <c r="R25" s="281"/>
      <c r="S25" s="281"/>
      <c r="T25" s="281"/>
      <c r="U25" s="360"/>
    </row>
    <row r="26" spans="1:21" s="364" customFormat="1" ht="15.75" x14ac:dyDescent="0.25">
      <c r="A26" s="614"/>
      <c r="B26" s="614"/>
      <c r="C26" s="377"/>
      <c r="D26" s="377"/>
      <c r="E26" s="377"/>
      <c r="F26" s="281"/>
      <c r="G26" s="281"/>
      <c r="H26" s="357"/>
      <c r="I26" s="281"/>
      <c r="J26" s="357"/>
      <c r="K26" s="281"/>
      <c r="L26" s="357"/>
      <c r="M26" s="281"/>
      <c r="N26" s="357"/>
      <c r="O26" s="401">
        <f t="shared" si="0"/>
        <v>0</v>
      </c>
      <c r="P26" s="402">
        <f t="shared" si="1"/>
        <v>0</v>
      </c>
      <c r="Q26" s="281"/>
      <c r="R26" s="281"/>
      <c r="S26" s="281"/>
      <c r="T26" s="281"/>
      <c r="U26" s="360"/>
    </row>
    <row r="27" spans="1:21" s="364" customFormat="1" ht="15.75" x14ac:dyDescent="0.25">
      <c r="A27" s="614"/>
      <c r="B27" s="614"/>
      <c r="C27" s="377"/>
      <c r="D27" s="377"/>
      <c r="E27" s="377"/>
      <c r="F27" s="281"/>
      <c r="G27" s="281"/>
      <c r="H27" s="357"/>
      <c r="I27" s="281"/>
      <c r="J27" s="357"/>
      <c r="K27" s="281"/>
      <c r="L27" s="357"/>
      <c r="M27" s="281"/>
      <c r="N27" s="357"/>
      <c r="O27" s="401">
        <f t="shared" si="0"/>
        <v>0</v>
      </c>
      <c r="P27" s="402">
        <f t="shared" si="1"/>
        <v>0</v>
      </c>
      <c r="Q27" s="281"/>
      <c r="R27" s="281"/>
      <c r="S27" s="281"/>
      <c r="T27" s="281"/>
      <c r="U27" s="360"/>
    </row>
    <row r="28" spans="1:21" s="364" customFormat="1" ht="15.75" x14ac:dyDescent="0.25">
      <c r="A28" s="614"/>
      <c r="B28" s="614"/>
      <c r="C28" s="377"/>
      <c r="D28" s="377"/>
      <c r="E28" s="377"/>
      <c r="F28" s="281"/>
      <c r="G28" s="281"/>
      <c r="H28" s="357"/>
      <c r="I28" s="281"/>
      <c r="J28" s="357"/>
      <c r="K28" s="281"/>
      <c r="L28" s="357"/>
      <c r="M28" s="281"/>
      <c r="N28" s="357"/>
      <c r="O28" s="401">
        <f t="shared" si="0"/>
        <v>0</v>
      </c>
      <c r="P28" s="402">
        <f t="shared" si="1"/>
        <v>0</v>
      </c>
      <c r="Q28" s="281"/>
      <c r="R28" s="281"/>
      <c r="S28" s="281"/>
      <c r="T28" s="281"/>
      <c r="U28" s="360"/>
    </row>
    <row r="29" spans="1:21" s="364" customFormat="1" ht="15.75" x14ac:dyDescent="0.25">
      <c r="A29" s="614"/>
      <c r="B29" s="614"/>
      <c r="C29" s="377"/>
      <c r="D29" s="377"/>
      <c r="E29" s="377"/>
      <c r="F29" s="281"/>
      <c r="G29" s="281"/>
      <c r="H29" s="357"/>
      <c r="I29" s="281"/>
      <c r="J29" s="357"/>
      <c r="K29" s="281"/>
      <c r="L29" s="357"/>
      <c r="M29" s="281"/>
      <c r="N29" s="357"/>
      <c r="O29" s="401">
        <f t="shared" si="0"/>
        <v>0</v>
      </c>
      <c r="P29" s="402">
        <f t="shared" si="1"/>
        <v>0</v>
      </c>
      <c r="Q29" s="281"/>
      <c r="R29" s="281"/>
      <c r="S29" s="281"/>
      <c r="T29" s="281"/>
      <c r="U29" s="360"/>
    </row>
    <row r="30" spans="1:21" s="364" customFormat="1" ht="15.75" x14ac:dyDescent="0.25">
      <c r="A30" s="614"/>
      <c r="B30" s="614"/>
      <c r="C30" s="377"/>
      <c r="D30" s="377"/>
      <c r="E30" s="377"/>
      <c r="F30" s="281"/>
      <c r="G30" s="281"/>
      <c r="H30" s="357"/>
      <c r="I30" s="281"/>
      <c r="J30" s="357"/>
      <c r="K30" s="281"/>
      <c r="L30" s="357"/>
      <c r="M30" s="281"/>
      <c r="N30" s="357"/>
      <c r="O30" s="401">
        <f t="shared" si="0"/>
        <v>0</v>
      </c>
      <c r="P30" s="402">
        <f t="shared" si="1"/>
        <v>0</v>
      </c>
      <c r="Q30" s="281"/>
      <c r="R30" s="281"/>
      <c r="S30" s="281"/>
      <c r="T30" s="281"/>
      <c r="U30" s="360"/>
    </row>
    <row r="31" spans="1:21" s="364" customFormat="1" ht="15.75" x14ac:dyDescent="0.25">
      <c r="A31" s="614"/>
      <c r="B31" s="614"/>
      <c r="C31" s="377"/>
      <c r="D31" s="377"/>
      <c r="E31" s="377"/>
      <c r="F31" s="281"/>
      <c r="G31" s="281"/>
      <c r="H31" s="357"/>
      <c r="I31" s="281"/>
      <c r="J31" s="357"/>
      <c r="K31" s="281"/>
      <c r="L31" s="357"/>
      <c r="M31" s="281"/>
      <c r="N31" s="357"/>
      <c r="O31" s="401">
        <f t="shared" si="0"/>
        <v>0</v>
      </c>
      <c r="P31" s="402">
        <f t="shared" si="1"/>
        <v>0</v>
      </c>
      <c r="Q31" s="281"/>
      <c r="R31" s="281"/>
      <c r="S31" s="281"/>
      <c r="T31" s="281"/>
      <c r="U31" s="360"/>
    </row>
    <row r="32" spans="1:21" s="364" customFormat="1" ht="15.75" x14ac:dyDescent="0.25">
      <c r="A32" s="614"/>
      <c r="B32" s="614"/>
      <c r="C32" s="377"/>
      <c r="D32" s="377"/>
      <c r="E32" s="377"/>
      <c r="F32" s="281"/>
      <c r="G32" s="281"/>
      <c r="H32" s="357"/>
      <c r="I32" s="281"/>
      <c r="J32" s="357"/>
      <c r="K32" s="281"/>
      <c r="L32" s="357"/>
      <c r="M32" s="281"/>
      <c r="N32" s="357"/>
      <c r="O32" s="401">
        <f t="shared" si="0"/>
        <v>0</v>
      </c>
      <c r="P32" s="402">
        <f t="shared" si="1"/>
        <v>0</v>
      </c>
      <c r="Q32" s="281"/>
      <c r="R32" s="281"/>
      <c r="S32" s="281"/>
      <c r="T32" s="281"/>
      <c r="U32" s="360"/>
    </row>
    <row r="33" spans="1:21" s="364" customFormat="1" ht="15.75" x14ac:dyDescent="0.25">
      <c r="A33" s="614"/>
      <c r="B33" s="614"/>
      <c r="C33" s="377"/>
      <c r="D33" s="377"/>
      <c r="E33" s="377"/>
      <c r="F33" s="281"/>
      <c r="G33" s="281"/>
      <c r="H33" s="357"/>
      <c r="I33" s="281"/>
      <c r="J33" s="357"/>
      <c r="K33" s="281"/>
      <c r="L33" s="357"/>
      <c r="M33" s="281"/>
      <c r="N33" s="357"/>
      <c r="O33" s="401">
        <f t="shared" si="0"/>
        <v>0</v>
      </c>
      <c r="P33" s="402">
        <f t="shared" si="1"/>
        <v>0</v>
      </c>
      <c r="Q33" s="281"/>
      <c r="R33" s="281"/>
      <c r="S33" s="281"/>
      <c r="T33" s="281"/>
      <c r="U33" s="360"/>
    </row>
    <row r="34" spans="1:21" s="364" customFormat="1" ht="15.75" x14ac:dyDescent="0.25">
      <c r="A34" s="614"/>
      <c r="B34" s="614"/>
      <c r="C34" s="377"/>
      <c r="D34" s="377"/>
      <c r="E34" s="377"/>
      <c r="F34" s="281"/>
      <c r="G34" s="281"/>
      <c r="H34" s="357"/>
      <c r="I34" s="281"/>
      <c r="J34" s="357"/>
      <c r="K34" s="281"/>
      <c r="L34" s="357"/>
      <c r="M34" s="281"/>
      <c r="N34" s="357"/>
      <c r="O34" s="401">
        <f t="shared" si="0"/>
        <v>0</v>
      </c>
      <c r="P34" s="402">
        <f t="shared" si="1"/>
        <v>0</v>
      </c>
      <c r="Q34" s="281"/>
      <c r="R34" s="281"/>
      <c r="S34" s="281"/>
      <c r="T34" s="281"/>
      <c r="U34" s="360"/>
    </row>
    <row r="35" spans="1:21" ht="15.75" x14ac:dyDescent="0.25">
      <c r="A35" s="614"/>
      <c r="B35" s="614"/>
      <c r="C35" s="280"/>
      <c r="D35" s="280"/>
      <c r="E35" s="280"/>
      <c r="F35" s="281"/>
      <c r="G35" s="281"/>
      <c r="H35" s="357"/>
      <c r="I35" s="281"/>
      <c r="J35" s="357"/>
      <c r="K35" s="281"/>
      <c r="L35" s="357"/>
      <c r="M35" s="281"/>
      <c r="N35" s="357"/>
      <c r="O35" s="401">
        <f t="shared" si="0"/>
        <v>0</v>
      </c>
      <c r="P35" s="402">
        <f t="shared" si="1"/>
        <v>0</v>
      </c>
      <c r="Q35" s="281"/>
      <c r="R35" s="281"/>
      <c r="S35" s="281"/>
      <c r="T35" s="281"/>
      <c r="U35" s="281"/>
    </row>
    <row r="36" spans="1:21" ht="15.75" x14ac:dyDescent="0.25">
      <c r="A36" s="291"/>
      <c r="B36" s="292"/>
      <c r="C36" s="291" t="s">
        <v>1404</v>
      </c>
      <c r="D36" s="292"/>
      <c r="E36" s="292"/>
      <c r="F36" s="293"/>
      <c r="G36" s="282">
        <f t="shared" ref="G36:P36" si="2">SUM(G10:G35)</f>
        <v>0</v>
      </c>
      <c r="H36" s="283">
        <f t="shared" si="2"/>
        <v>0</v>
      </c>
      <c r="I36" s="282">
        <f t="shared" si="2"/>
        <v>0</v>
      </c>
      <c r="J36" s="283">
        <f t="shared" si="2"/>
        <v>0</v>
      </c>
      <c r="K36" s="282">
        <f t="shared" si="2"/>
        <v>0</v>
      </c>
      <c r="L36" s="283">
        <f t="shared" si="2"/>
        <v>0</v>
      </c>
      <c r="M36" s="282">
        <f t="shared" si="2"/>
        <v>0</v>
      </c>
      <c r="N36" s="283">
        <f t="shared" si="2"/>
        <v>0</v>
      </c>
      <c r="O36" s="283">
        <f t="shared" si="2"/>
        <v>0</v>
      </c>
      <c r="P36" s="283">
        <f t="shared" si="2"/>
        <v>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D1" workbookViewId="0">
      <selection activeCell="I27" sqref="I27"/>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x14ac:dyDescent="0.3">
      <c r="H2" s="564" t="s">
        <v>1370</v>
      </c>
      <c r="I2" s="564"/>
    </row>
    <row r="3" spans="2:9" ht="19.5" thickBot="1" x14ac:dyDescent="0.3">
      <c r="B3" s="81" t="s">
        <v>21</v>
      </c>
      <c r="C3" s="81" t="s">
        <v>391</v>
      </c>
      <c r="H3" s="423" t="s">
        <v>390</v>
      </c>
      <c r="I3" s="424" t="s">
        <v>391</v>
      </c>
    </row>
    <row r="4" spans="2:9" ht="18.75" x14ac:dyDescent="0.25">
      <c r="B4" s="82" t="s">
        <v>122</v>
      </c>
      <c r="C4" s="201">
        <f>'1. TALLERES SEMINARIOS'!D5</f>
        <v>26860</v>
      </c>
      <c r="H4" s="416" t="s">
        <v>1358</v>
      </c>
      <c r="I4" s="419">
        <f>'1. Desarrollo e Innov. Curricu.'!P28</f>
        <v>0</v>
      </c>
    </row>
    <row r="5" spans="2:9" ht="18.75" x14ac:dyDescent="0.25">
      <c r="B5" s="82" t="s">
        <v>415</v>
      </c>
      <c r="C5" s="201">
        <f>'2. CONTRATACION DE PERSONAL'!D5</f>
        <v>3477500</v>
      </c>
      <c r="H5" s="417" t="s">
        <v>1360</v>
      </c>
      <c r="I5" s="420">
        <f>'2. Investigación Científica'!P47</f>
        <v>0</v>
      </c>
    </row>
    <row r="6" spans="2:9" ht="18.75" x14ac:dyDescent="0.25">
      <c r="B6" s="82" t="s">
        <v>126</v>
      </c>
      <c r="C6" s="201">
        <f>'3. EQUIPO DE OFICINA'!D5</f>
        <v>0</v>
      </c>
      <c r="H6" s="417" t="s">
        <v>471</v>
      </c>
      <c r="I6" s="420">
        <f>'3. Vinculación Univ. Sociedad'!P74</f>
        <v>0</v>
      </c>
    </row>
    <row r="7" spans="2:9" ht="19.5" thickBot="1" x14ac:dyDescent="0.3">
      <c r="B7" s="82" t="s">
        <v>416</v>
      </c>
      <c r="C7" s="201">
        <f>'4. EQUIPO TECNOLÓGICOS'!D5</f>
        <v>172000</v>
      </c>
      <c r="E7" s="427" t="s">
        <v>119</v>
      </c>
      <c r="F7" s="436" t="s">
        <v>1493</v>
      </c>
      <c r="H7" s="417" t="s">
        <v>1359</v>
      </c>
      <c r="I7" s="420">
        <f>'4. Docencia y Profesorado Univ.'!P21</f>
        <v>0</v>
      </c>
    </row>
    <row r="8" spans="2:9" ht="18.75" x14ac:dyDescent="0.25">
      <c r="B8" s="82" t="s">
        <v>127</v>
      </c>
      <c r="C8" s="201">
        <f>'5. ACTIVIDADES ESPECIALES'!D5</f>
        <v>56775</v>
      </c>
      <c r="E8" s="432" t="s">
        <v>1495</v>
      </c>
      <c r="F8" s="433">
        <f>Presupuesto!D566</f>
        <v>57415</v>
      </c>
      <c r="H8" s="417" t="s">
        <v>1361</v>
      </c>
      <c r="I8" s="420">
        <f>'5. Estudiantes y Graduados'!P43</f>
        <v>0</v>
      </c>
    </row>
    <row r="9" spans="2:9" ht="19.5" thickBot="1" x14ac:dyDescent="0.3">
      <c r="B9" s="92" t="s">
        <v>386</v>
      </c>
      <c r="C9" s="83">
        <f>'6. Becas'!D5</f>
        <v>0</v>
      </c>
      <c r="E9" s="434" t="s">
        <v>1520</v>
      </c>
      <c r="F9" s="435">
        <f>Presupuesto!E566</f>
        <v>3675720</v>
      </c>
      <c r="H9" s="417" t="s">
        <v>472</v>
      </c>
      <c r="I9" s="420">
        <f>'6. Gestión del Conocimiento'!P27</f>
        <v>0</v>
      </c>
    </row>
    <row r="10" spans="2:9" ht="19.5" thickBot="1" x14ac:dyDescent="0.3">
      <c r="B10" s="92" t="s">
        <v>387</v>
      </c>
      <c r="C10" s="83">
        <f>'7. Infraestructura'!D5</f>
        <v>0</v>
      </c>
      <c r="E10" s="437" t="s">
        <v>1494</v>
      </c>
      <c r="F10" s="438">
        <f>Presupuesto!F566</f>
        <v>3733135</v>
      </c>
      <c r="G10" s="111"/>
      <c r="H10" s="417" t="s">
        <v>1362</v>
      </c>
      <c r="I10" s="421">
        <f>'7. Lo Esencial de la Reforma U.'!P34</f>
        <v>0</v>
      </c>
    </row>
    <row r="11" spans="2:9" ht="18.75" x14ac:dyDescent="0.25">
      <c r="B11" s="82" t="s">
        <v>418</v>
      </c>
      <c r="C11" s="83">
        <f>'8. Venta de Servicios'!D5</f>
        <v>0</v>
      </c>
      <c r="E11" s="439" t="s">
        <v>405</v>
      </c>
      <c r="F11" s="440">
        <f>Presupuesto!AR566</f>
        <v>3733135</v>
      </c>
      <c r="G11" s="111"/>
      <c r="H11" s="417" t="s">
        <v>1488</v>
      </c>
      <c r="I11" s="421">
        <f>'8. Asegura. de la Calid. y M'!P36</f>
        <v>0</v>
      </c>
    </row>
    <row r="12" spans="2:9" ht="18.75" x14ac:dyDescent="0.25">
      <c r="B12" s="92"/>
      <c r="C12" s="83"/>
      <c r="F12" s="111"/>
      <c r="G12" s="111"/>
      <c r="H12" s="417" t="s">
        <v>1364</v>
      </c>
      <c r="I12" s="421">
        <f>'9. Cultura de Inno. Insti...'!P21</f>
        <v>0</v>
      </c>
    </row>
    <row r="13" spans="2:9" ht="24" thickBot="1" x14ac:dyDescent="0.3">
      <c r="B13" s="84" t="s">
        <v>125</v>
      </c>
      <c r="C13" s="431">
        <f>SUM(C4:C12)</f>
        <v>3733135</v>
      </c>
      <c r="F13" s="111"/>
      <c r="G13" s="111"/>
      <c r="H13" s="418" t="s">
        <v>1459</v>
      </c>
      <c r="I13" s="422">
        <f>'10. Posgrado'!P43</f>
        <v>0</v>
      </c>
    </row>
    <row r="14" spans="2:9" ht="23.25" x14ac:dyDescent="0.25">
      <c r="B14" s="84"/>
      <c r="C14" s="85"/>
      <c r="F14" s="111"/>
      <c r="G14" s="111"/>
      <c r="H14" s="425" t="s">
        <v>125</v>
      </c>
      <c r="I14" s="426">
        <f>SUM(I4:I13)</f>
        <v>0</v>
      </c>
    </row>
    <row r="15" spans="2:9" ht="15.75" x14ac:dyDescent="0.25">
      <c r="F15" s="111"/>
      <c r="G15" s="111"/>
      <c r="H15" s="565"/>
      <c r="I15" s="565"/>
    </row>
    <row r="16" spans="2:9" ht="16.5" thickBot="1" x14ac:dyDescent="0.3">
      <c r="F16" s="111"/>
      <c r="G16" s="111"/>
      <c r="H16" s="566" t="s">
        <v>1372</v>
      </c>
      <c r="I16" s="566"/>
    </row>
    <row r="17" spans="2:15" ht="15.75" thickBot="1" x14ac:dyDescent="0.3">
      <c r="F17" s="111"/>
      <c r="G17" s="111"/>
      <c r="H17" s="427" t="s">
        <v>390</v>
      </c>
      <c r="I17" s="428" t="s">
        <v>391</v>
      </c>
      <c r="J17" s="196"/>
    </row>
    <row r="18" spans="2:15" x14ac:dyDescent="0.25">
      <c r="H18" s="480" t="s">
        <v>1365</v>
      </c>
      <c r="I18" s="481">
        <f>'11. Gestion Administrativa'!P37</f>
        <v>172000</v>
      </c>
      <c r="J18" s="196"/>
    </row>
    <row r="19" spans="2:15" x14ac:dyDescent="0.25">
      <c r="H19" s="482" t="s">
        <v>1366</v>
      </c>
      <c r="I19" s="483">
        <f>'12. Gestión del Talento Humano'!P20</f>
        <v>3561135</v>
      </c>
      <c r="J19" s="196"/>
    </row>
    <row r="20" spans="2:15" x14ac:dyDescent="0.25">
      <c r="B20" s="474" t="s">
        <v>1515</v>
      </c>
      <c r="C20" s="475">
        <v>21.981300000000001</v>
      </c>
      <c r="D20" s="474" t="s">
        <v>1518</v>
      </c>
      <c r="E20" s="476"/>
      <c r="H20" s="482" t="s">
        <v>1367</v>
      </c>
      <c r="I20" s="483">
        <f>'13. Gestión Académica'!P21</f>
        <v>0</v>
      </c>
      <c r="J20" s="196"/>
    </row>
    <row r="21" spans="2:15" x14ac:dyDescent="0.25">
      <c r="H21" s="482" t="s">
        <v>1368</v>
      </c>
      <c r="I21" s="483">
        <f>'14. Internacional... de la E.S.'!P52</f>
        <v>0</v>
      </c>
      <c r="J21" s="196"/>
    </row>
    <row r="22" spans="2:15" x14ac:dyDescent="0.25">
      <c r="H22" s="484" t="s">
        <v>1369</v>
      </c>
      <c r="I22" s="485">
        <f>'15. Gobernabilidad y Proceso...'!P29</f>
        <v>0</v>
      </c>
      <c r="J22" s="196"/>
    </row>
    <row r="23" spans="2:15" x14ac:dyDescent="0.25">
      <c r="H23" s="486" t="s">
        <v>1489</v>
      </c>
      <c r="I23" s="487">
        <f>'16. Desa. del Sistema Educ.Sup.'!P70</f>
        <v>0</v>
      </c>
      <c r="J23" s="196"/>
    </row>
    <row r="24" spans="2:15" s="466" customFormat="1" ht="15.75" thickBot="1" x14ac:dyDescent="0.3">
      <c r="H24" s="488" t="s">
        <v>1531</v>
      </c>
      <c r="I24" s="489">
        <f>'17. Gestión TIC'!P71</f>
        <v>0</v>
      </c>
      <c r="J24" s="196"/>
    </row>
    <row r="25" spans="2:15" ht="15.75" thickBot="1" x14ac:dyDescent="0.3">
      <c r="H25" s="478" t="s">
        <v>125</v>
      </c>
      <c r="I25" s="479">
        <f>SUM(I18:I23)</f>
        <v>3733135</v>
      </c>
    </row>
    <row r="26" spans="2:15" ht="15.75" thickBot="1" x14ac:dyDescent="0.3"/>
    <row r="27" spans="2:15" ht="15.75" thickBot="1" x14ac:dyDescent="0.3">
      <c r="H27" s="429" t="s">
        <v>1371</v>
      </c>
      <c r="I27" s="430">
        <f>I14+I25</f>
        <v>3733135</v>
      </c>
    </row>
    <row r="28" spans="2:15" x14ac:dyDescent="0.25">
      <c r="H28" s="340"/>
      <c r="I28" s="341"/>
    </row>
    <row r="29" spans="2:15" x14ac:dyDescent="0.25">
      <c r="H29" s="340"/>
      <c r="I29" s="341"/>
    </row>
    <row r="30" spans="2:15" x14ac:dyDescent="0.25">
      <c r="H30" s="196"/>
    </row>
    <row r="31" spans="2:15" x14ac:dyDescent="0.25">
      <c r="B31" s="86" t="s">
        <v>483</v>
      </c>
      <c r="C31" s="86" t="s">
        <v>484</v>
      </c>
      <c r="D31" s="86" t="s">
        <v>485</v>
      </c>
      <c r="E31" s="86" t="s">
        <v>486</v>
      </c>
      <c r="F31" s="86" t="s">
        <v>487</v>
      </c>
      <c r="G31" s="86" t="s">
        <v>488</v>
      </c>
      <c r="H31" s="86" t="s">
        <v>489</v>
      </c>
      <c r="I31" s="196" t="s">
        <v>490</v>
      </c>
      <c r="J31" s="86" t="s">
        <v>491</v>
      </c>
      <c r="K31" s="86" t="s">
        <v>492</v>
      </c>
      <c r="L31" s="86" t="s">
        <v>493</v>
      </c>
      <c r="M31" s="86" t="s">
        <v>494</v>
      </c>
      <c r="N31" s="86" t="s">
        <v>495</v>
      </c>
      <c r="O31" s="86" t="s">
        <v>496</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483</v>
      </c>
      <c r="C40" s="167">
        <f>SUMIF('2. CONTRATACION DE PERSONAL'!C:C,'Cuadro Resumen'!$B$40:$B$56,'2. CONTRATACION DE PERSONAL'!D:D)</f>
        <v>0</v>
      </c>
      <c r="D40" s="238">
        <f>SUMIF('2. CONTRATACION DE PERSONAL'!$C:$C,'Cuadro Resumen'!$B$40:$B$56,'2. CONTRATACION DE PERSONAL'!$G:$G)</f>
        <v>0</v>
      </c>
    </row>
    <row r="41" spans="2:8" ht="18.75" x14ac:dyDescent="0.25">
      <c r="B41" s="86" t="s">
        <v>484</v>
      </c>
      <c r="C41" s="167">
        <f>SUMIF('2. CONTRATACION DE PERSONAL'!C:C,'Cuadro Resumen'!$B$40:$B$56,'2. CONTRATACION DE PERSONAL'!D:D)</f>
        <v>0</v>
      </c>
      <c r="D41" s="238">
        <f>SUMIF('2. CONTRATACION DE PERSONAL'!$C:$C,'Cuadro Resumen'!$B$40:$B$56,'2. CONTRATACION DE PERSONAL'!$G:$G)</f>
        <v>0</v>
      </c>
    </row>
    <row r="42" spans="2:8" ht="18.75" x14ac:dyDescent="0.25">
      <c r="B42" s="86" t="s">
        <v>485</v>
      </c>
      <c r="C42" s="167">
        <f>SUMIF('2. CONTRATACION DE PERSONAL'!C:C,'Cuadro Resumen'!$B$40:$B$56,'2. CONTRATACION DE PERSONAL'!D:D)</f>
        <v>0</v>
      </c>
      <c r="D42" s="238">
        <f>SUMIF('2. CONTRATACION DE PERSONAL'!$C:$C,'Cuadro Resumen'!$B$40:$B$56,'2. CONTRATACION DE PERSONAL'!$G:$G)</f>
        <v>0</v>
      </c>
    </row>
    <row r="43" spans="2:8" ht="18.75" x14ac:dyDescent="0.25">
      <c r="B43" s="86" t="s">
        <v>486</v>
      </c>
      <c r="C43" s="167">
        <f>SUMIF('2. CONTRATACION DE PERSONAL'!C:C,'Cuadro Resumen'!$B$40:$B$56,'2. CONTRATACION DE PERSONAL'!D:D)</f>
        <v>0</v>
      </c>
      <c r="D43" s="238">
        <f>SUMIF('2. CONTRATACION DE PERSONAL'!$C:$C,'Cuadro Resumen'!$B$40:$B$56,'2. CONTRATACION DE PERSONAL'!$G:$G)</f>
        <v>0</v>
      </c>
    </row>
    <row r="44" spans="2:8" ht="18.75" x14ac:dyDescent="0.25">
      <c r="B44" s="86" t="s">
        <v>487</v>
      </c>
      <c r="C44" s="167">
        <f>SUMIF('2. CONTRATACION DE PERSONAL'!C:C,'Cuadro Resumen'!$B$40:$B$56,'2. CONTRATACION DE PERSONAL'!D:D)</f>
        <v>0</v>
      </c>
      <c r="D44" s="238">
        <f>SUMIF('2. CONTRATACION DE PERSONAL'!$C:$C,'Cuadro Resumen'!$B$40:$B$56,'2. CONTRATACION DE PERSONAL'!$G:$G)</f>
        <v>0</v>
      </c>
    </row>
    <row r="45" spans="2:8" ht="18.75" x14ac:dyDescent="0.25">
      <c r="B45" s="86" t="s">
        <v>488</v>
      </c>
      <c r="C45" s="167">
        <f>SUMIF('2. CONTRATACION DE PERSONAL'!C:C,'Cuadro Resumen'!$B$40:$B$56,'2. CONTRATACION DE PERSONAL'!D:D)</f>
        <v>0</v>
      </c>
      <c r="D45" s="238">
        <f>SUMIF('2. CONTRATACION DE PERSONAL'!$C:$C,'Cuadro Resumen'!$B$40:$B$56,'2. CONTRATACION DE PERSONAL'!$G:$G)</f>
        <v>0</v>
      </c>
    </row>
    <row r="46" spans="2:8" ht="18.75" x14ac:dyDescent="0.25">
      <c r="B46" s="86" t="s">
        <v>489</v>
      </c>
      <c r="C46" s="167">
        <f>SUMIF('2. CONTRATACION DE PERSONAL'!C:C,'Cuadro Resumen'!$B$40:$B$56,'2. CONTRATACION DE PERSONAL'!D:D)</f>
        <v>0</v>
      </c>
      <c r="D46" s="238">
        <f>SUMIF('2. CONTRATACION DE PERSONAL'!$C:$C,'Cuadro Resumen'!$B$40:$B$56,'2. CONTRATACION DE PERSONAL'!$G:$G)</f>
        <v>0</v>
      </c>
    </row>
    <row r="47" spans="2:8" ht="18.75" x14ac:dyDescent="0.25">
      <c r="B47" s="86" t="s">
        <v>490</v>
      </c>
      <c r="C47" s="167">
        <f>SUMIF('2. CONTRATACION DE PERSONAL'!C:C,'Cuadro Resumen'!$B$40:$B$56,'2. CONTRATACION DE PERSONAL'!D:D)</f>
        <v>0</v>
      </c>
      <c r="D47" s="238">
        <f>SUMIF('2. CONTRATACION DE PERSONAL'!$C:$C,'Cuadro Resumen'!$B$40:$B$56,'2. CONTRATACION DE PERSONAL'!$G:$G)</f>
        <v>0</v>
      </c>
    </row>
    <row r="48" spans="2:8" ht="18.75" x14ac:dyDescent="0.25">
      <c r="B48" s="86" t="s">
        <v>491</v>
      </c>
      <c r="C48" s="167">
        <f>SUMIF('2. CONTRATACION DE PERSONAL'!C:C,'Cuadro Resumen'!$B$40:$B$56,'2. CONTRATACION DE PERSONAL'!D:D)</f>
        <v>0</v>
      </c>
      <c r="D48" s="238">
        <f>SUMIF('2. CONTRATACION DE PERSONAL'!$C:$C,'Cuadro Resumen'!$B$40:$B$56,'2. CONTRATACION DE PERSONAL'!$G:$G)</f>
        <v>0</v>
      </c>
    </row>
    <row r="49" spans="2:4" ht="18.75" x14ac:dyDescent="0.25">
      <c r="B49" s="86" t="s">
        <v>492</v>
      </c>
      <c r="C49" s="167">
        <f>SUMIF('2. CONTRATACION DE PERSONAL'!C:C,'Cuadro Resumen'!$B$40:$B$56,'2. CONTRATACION DE PERSONAL'!D:D)</f>
        <v>0</v>
      </c>
      <c r="D49" s="238">
        <f>SUMIF('2. CONTRATACION DE PERSONAL'!$C:$C,'Cuadro Resumen'!$B$40:$B$56,'2. CONTRATACION DE PERSONAL'!$G:$G)</f>
        <v>0</v>
      </c>
    </row>
    <row r="50" spans="2:4" ht="18.75" x14ac:dyDescent="0.25">
      <c r="B50" s="86" t="s">
        <v>493</v>
      </c>
      <c r="C50" s="167">
        <f>SUMIF('2. CONTRATACION DE PERSONAL'!C:C,'Cuadro Resumen'!$B$40:$B$56,'2. CONTRATACION DE PERSONAL'!D:D)</f>
        <v>0</v>
      </c>
      <c r="D50" s="238">
        <f>SUMIF('2. CONTRATACION DE PERSONAL'!$C:$C,'Cuadro Resumen'!$B$40:$B$56,'2. CONTRATACION DE PERSONAL'!$G:$G)</f>
        <v>0</v>
      </c>
    </row>
    <row r="51" spans="2:4" ht="18.75" x14ac:dyDescent="0.25">
      <c r="B51" s="86" t="s">
        <v>494</v>
      </c>
      <c r="C51" s="167">
        <f>SUMIF('2. CONTRATACION DE PERSONAL'!C:C,'Cuadro Resumen'!$B$40:$B$56,'2. CONTRATACION DE PERSONAL'!D:D)</f>
        <v>0</v>
      </c>
      <c r="D51" s="238">
        <f>SUMIF('2. CONTRATACION DE PERSONAL'!$C:$C,'Cuadro Resumen'!$B$40:$B$56,'2. CONTRATACION DE PERSONAL'!$G:$G)</f>
        <v>0</v>
      </c>
    </row>
    <row r="52" spans="2:4" ht="18.75" x14ac:dyDescent="0.25">
      <c r="B52" s="86" t="s">
        <v>495</v>
      </c>
      <c r="C52" s="167">
        <f>SUMIF('2. CONTRATACION DE PERSONAL'!C:C,'Cuadro Resumen'!$B$40:$B$56,'2. CONTRATACION DE PERSONAL'!D:D)</f>
        <v>0</v>
      </c>
      <c r="D52" s="238">
        <f>SUMIF('2. CONTRATACION DE PERSONAL'!$C:$C,'Cuadro Resumen'!$B$40:$B$56,'2. CONTRATACION DE PERSONAL'!$G:$G)</f>
        <v>0</v>
      </c>
    </row>
    <row r="53" spans="2:4" ht="18.75" x14ac:dyDescent="0.25">
      <c r="B53" s="86" t="s">
        <v>496</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16</v>
      </c>
      <c r="D56" s="238">
        <f>SUMIF('2. CONTRATACION DE PERSONAL'!$C:$C,'Cuadro Resumen'!$B$40:$B$56,'2. CONTRATACION DE PERSONAL'!$G:$G)</f>
        <v>2910000</v>
      </c>
    </row>
    <row r="57" spans="2:4" ht="23.25" x14ac:dyDescent="0.25">
      <c r="B57" s="84" t="s">
        <v>125</v>
      </c>
      <c r="C57" s="168">
        <f>SUBTOTAL(109,C40:C56)</f>
        <v>16</v>
      </c>
      <c r="D57" s="238">
        <f>SUM(D40:D56)</f>
        <v>2910000</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0</v>
      </c>
      <c r="D69" s="239">
        <f>SUMIF('3. EQUIPO DE OFICINA'!$C:$C,'Cuadro Resumen'!$B$69:$B$78,'3. EQUIPO DE OFICINA'!$F:$F)</f>
        <v>0</v>
      </c>
    </row>
    <row r="70" spans="2:4" ht="18.75" x14ac:dyDescent="0.25">
      <c r="B70" s="92" t="s">
        <v>64</v>
      </c>
      <c r="C70" s="83">
        <f>SUMIF('3. EQUIPO DE OFICINA'!C:C,'Cuadro Resumen'!$B$69:$B$78,'3. EQUIPO DE OFICINA'!D:D)</f>
        <v>0</v>
      </c>
      <c r="D70" s="239">
        <f>SUMIF('3. EQUIPO DE OFICINA'!$C:$C,'Cuadro Resumen'!$B$69:$B$78,'3. EQUIPO DE OFICINA'!$F:$F)</f>
        <v>0</v>
      </c>
    </row>
    <row r="71" spans="2:4" ht="18.75" x14ac:dyDescent="0.25">
      <c r="B71" s="92" t="s">
        <v>65</v>
      </c>
      <c r="C71" s="83">
        <f>SUMIF('3. EQUIPO DE OFICINA'!C:C,'Cuadro Resumen'!$B$69:$B$78,'3. EQUIPO DE OFICINA'!D:D)</f>
        <v>0</v>
      </c>
      <c r="D71" s="239">
        <f>SUMIF('3. EQUIPO DE OFICINA'!$C:$C,'Cuadro Resumen'!$B$69:$B$78,'3. EQUIPO DE OFICINA'!$F:$F)</f>
        <v>0</v>
      </c>
    </row>
    <row r="72" spans="2:4" ht="18.75" x14ac:dyDescent="0.25">
      <c r="B72" s="92" t="s">
        <v>66</v>
      </c>
      <c r="C72" s="83">
        <f>SUMIF('3. EQUIPO DE OFICINA'!C:C,'Cuadro Resumen'!$B$69:$B$78,'3. EQUIPO DE OFICINA'!D:D)</f>
        <v>0</v>
      </c>
      <c r="D72" s="239">
        <f>SUMIF('3. EQUIPO DE OFICINA'!$C:$C,'Cuadro Resumen'!$B$69:$B$78,'3. EQUIPO DE OFICINA'!$F:$F)</f>
        <v>0</v>
      </c>
    </row>
    <row r="73" spans="2:4" ht="18.75" x14ac:dyDescent="0.25">
      <c r="B73" s="92" t="s">
        <v>67</v>
      </c>
      <c r="C73" s="83">
        <f>SUMIF('3. EQUIPO DE OFICINA'!C:C,'Cuadro Resumen'!$B$69:$B$78,'3. EQUIPO DE OFICINA'!D:D)</f>
        <v>0</v>
      </c>
      <c r="D73" s="239">
        <f>SUMIF('3. EQUIPO DE OFICINA'!$C:$C,'Cuadro Resumen'!$B$69:$B$78,'3. EQUIPO DE OFICINA'!$F:$F)</f>
        <v>0</v>
      </c>
    </row>
    <row r="74" spans="2:4" ht="18.75" x14ac:dyDescent="0.25">
      <c r="B74" s="92" t="s">
        <v>68</v>
      </c>
      <c r="C74" s="83">
        <f>SUMIF('3. EQUIPO DE OFICINA'!C:C,'Cuadro Resumen'!$B$69:$B$78,'3. EQUIPO DE OFICINA'!D:D)</f>
        <v>0</v>
      </c>
      <c r="D74" s="239">
        <f>SUMIF('3. EQUIPO DE OFICINA'!$C:$C,'Cuadro Resumen'!$B$69:$B$78,'3. EQUIPO DE OFICINA'!$F:$F)</f>
        <v>0</v>
      </c>
    </row>
    <row r="75" spans="2:4" ht="18.75" x14ac:dyDescent="0.25">
      <c r="B75" s="92" t="s">
        <v>69</v>
      </c>
      <c r="C75" s="83">
        <f>SUMIF('3. EQUIPO DE OFICINA'!C:C,'Cuadro Resumen'!$B$69:$B$78,'3. EQUIPO DE OFICINA'!D:D)</f>
        <v>0</v>
      </c>
      <c r="D75" s="239">
        <f>SUMIF('3. EQUIPO DE OFICINA'!$C:$C,'Cuadro Resumen'!$B$69:$B$78,'3. EQUIPO DE OFICINA'!$F:$F)</f>
        <v>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0</v>
      </c>
      <c r="D77" s="239">
        <f>SUMIF('3. EQUIPO DE OFICINA'!$C:$C,'Cuadro Resumen'!$B$69:$B$78,'3. EQUIPO DE OFICINA'!$F:$F)</f>
        <v>0</v>
      </c>
    </row>
    <row r="78" spans="2:4" ht="18.75" x14ac:dyDescent="0.25">
      <c r="B78" s="82" t="s">
        <v>72</v>
      </c>
      <c r="C78" s="83">
        <f>SUMIF('3. EQUIPO DE OFICINA'!C:C,'Cuadro Resumen'!$B$69:$B$78,'3. EQUIPO DE OFICINA'!D:D)</f>
        <v>0</v>
      </c>
      <c r="D78" s="239">
        <f>SUMIF('3. EQUIPO DE OFICINA'!$C:$C,'Cuadro Resumen'!$B$69:$B$78,'3. EQUIPO DE OFICINA'!$F:$F)</f>
        <v>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0</v>
      </c>
      <c r="D80" s="240">
        <f>SUM(D69:D79)</f>
        <v>0</v>
      </c>
    </row>
    <row r="83" spans="2:4" x14ac:dyDescent="0.25">
      <c r="B83" s="197" t="s">
        <v>381</v>
      </c>
    </row>
    <row r="85" spans="2:4" ht="18.75" x14ac:dyDescent="0.25">
      <c r="B85" s="81" t="s">
        <v>382</v>
      </c>
      <c r="C85" s="81" t="s">
        <v>55</v>
      </c>
      <c r="D85" s="237" t="s">
        <v>475</v>
      </c>
    </row>
    <row r="86" spans="2:4" ht="37.5" x14ac:dyDescent="0.25">
      <c r="B86" s="305" t="s">
        <v>1338</v>
      </c>
      <c r="C86" s="83">
        <f>SUMIF('4. EQUIPO TECNOLÓGICOS'!C:C,'Cuadro Resumen'!$B$86:$B$102,'4. EQUIPO TECNOLÓGICOS'!D:D)</f>
        <v>0</v>
      </c>
      <c r="D86" s="83">
        <f>SUMIF('4. EQUIPO TECNOLÓGICOS'!$C:$C,'Cuadro Resumen'!$B$86:$B$102,'4. EQUIPO TECNOLÓGICOS'!F:F)</f>
        <v>0</v>
      </c>
    </row>
    <row r="87" spans="2:4" ht="18.75" x14ac:dyDescent="0.25">
      <c r="B87" s="305" t="s">
        <v>1339</v>
      </c>
      <c r="C87" s="83">
        <f>SUMIF('4. EQUIPO TECNOLÓGICOS'!C:C,'Cuadro Resumen'!$B$86:$B$102,'4. EQUIPO TECNOLÓGICOS'!D:D)</f>
        <v>0</v>
      </c>
      <c r="D87" s="83">
        <f>SUMIF('4. EQUIPO TECNOLÓGICOS'!$C:$C,'Cuadro Resumen'!$B$86:$B$102,'4. EQUIPO TECNOLÓGICOS'!F:F)</f>
        <v>0</v>
      </c>
    </row>
    <row r="88" spans="2:4" ht="37.5" x14ac:dyDescent="0.25">
      <c r="B88" s="305" t="s">
        <v>1337</v>
      </c>
      <c r="C88" s="83">
        <f>SUMIF('4. EQUIPO TECNOLÓGICOS'!C:C,'Cuadro Resumen'!$B$86:$B$102,'4. EQUIPO TECNOLÓGICOS'!D:D)</f>
        <v>0</v>
      </c>
      <c r="D88" s="83">
        <f>SUMIF('4. EQUIPO TECNOLÓGICOS'!$C:$C,'Cuadro Resumen'!$B$86:$B$102,'4. EQUIPO TECNOLÓGICOS'!F:F)</f>
        <v>0</v>
      </c>
    </row>
    <row r="89" spans="2:4" ht="37.5" x14ac:dyDescent="0.25">
      <c r="B89" s="305" t="s">
        <v>1340</v>
      </c>
      <c r="C89" s="83">
        <f>SUMIF('4. EQUIPO TECNOLÓGICOS'!C:C,'Cuadro Resumen'!$B$86:$B$102,'4. EQUIPO TECNOLÓGICOS'!D:D)</f>
        <v>0</v>
      </c>
      <c r="D89" s="83">
        <f>SUMIF('4. EQUIPO TECNOLÓGICOS'!$C:$C,'Cuadro Resumen'!$B$86:$B$102,'4. EQUIPO TECNOLÓGICOS'!F:F)</f>
        <v>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1</v>
      </c>
      <c r="D92" s="83">
        <f>SUMIF('4. EQUIPO TECNOLÓGICOS'!$C:$C,'Cuadro Resumen'!$B$86:$B$102,'4. EQUIPO TECNOLÓGICOS'!F:F)</f>
        <v>100000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1</v>
      </c>
      <c r="D94" s="83">
        <f>SUMIF('4. EQUIPO TECNOLÓGICOS'!$C:$C,'Cuadro Resumen'!$B$86:$B$102,'4. EQUIPO TECNOLÓGICOS'!F:F)</f>
        <v>50000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1</v>
      </c>
      <c r="D96" s="83">
        <f>SUMIF('4. EQUIPO TECNOLÓGICOS'!$C:$C,'Cuadro Resumen'!$B$86:$B$102,'4. EQUIPO TECNOLÓGICOS'!F:F)</f>
        <v>10000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1</v>
      </c>
      <c r="D98" s="83">
        <f>SUMIF('4. EQUIPO TECNOLÓGICOS'!$C:$C,'Cuadro Resumen'!$B$86:$B$102,'4. EQUIPO TECNOLÓGICOS'!F:F)</f>
        <v>4000</v>
      </c>
    </row>
    <row r="99" spans="2:4" ht="18.75" x14ac:dyDescent="0.25">
      <c r="B99" s="82" t="s">
        <v>1492</v>
      </c>
      <c r="C99" s="83">
        <f>SUMIF('4. EQUIPO TECNOLÓGICOS'!C:C,'Cuadro Resumen'!$B$86:$B$102,'4. EQUIPO TECNOLÓGICOS'!D:D)</f>
        <v>4</v>
      </c>
      <c r="D99" s="83">
        <f>SUMIF('4. EQUIPO TECNOLÓGICOS'!$C:$C,'Cuadro Resumen'!$B$86:$B$102,'4. EQUIPO TECNOLÓGICOS'!F:F)</f>
        <v>8000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125</v>
      </c>
      <c r="C103" s="85">
        <f>SUM(C86:C102)</f>
        <v>8</v>
      </c>
      <c r="D103" s="85">
        <f>SUM(D86:D102)</f>
        <v>172000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481</v>
      </c>
    </row>
    <row r="145" spans="2:2" x14ac:dyDescent="0.25">
      <c r="B145" s="197" t="s">
        <v>482</v>
      </c>
    </row>
    <row r="196" spans="2:9" s="122" customFormat="1" x14ac:dyDescent="0.25">
      <c r="I196" s="450"/>
    </row>
    <row r="198" spans="2:9" hidden="1" x14ac:dyDescent="0.25">
      <c r="B198" s="567" t="s">
        <v>1508</v>
      </c>
      <c r="C198" s="567"/>
      <c r="D198" s="567"/>
      <c r="E198" s="567"/>
      <c r="F198" s="567"/>
    </row>
    <row r="199" spans="2:9" hidden="1" x14ac:dyDescent="0.25">
      <c r="B199" s="454" t="s">
        <v>1509</v>
      </c>
      <c r="C199" s="453" t="s">
        <v>1510</v>
      </c>
      <c r="D199" s="453" t="s">
        <v>1510</v>
      </c>
      <c r="E199" s="453" t="s">
        <v>1511</v>
      </c>
      <c r="F199" s="453" t="s">
        <v>1511</v>
      </c>
    </row>
    <row r="200" spans="2:9" hidden="1" x14ac:dyDescent="0.25">
      <c r="B200" s="452"/>
      <c r="C200" s="452" t="s">
        <v>1512</v>
      </c>
      <c r="D200" s="452" t="s">
        <v>1513</v>
      </c>
      <c r="E200" s="452" t="s">
        <v>1512</v>
      </c>
      <c r="F200" s="452" t="s">
        <v>1513</v>
      </c>
    </row>
    <row r="201" spans="2:9" hidden="1" x14ac:dyDescent="0.25">
      <c r="B201" s="454" t="s">
        <v>3</v>
      </c>
      <c r="C201" s="451">
        <v>255</v>
      </c>
      <c r="D201" s="451">
        <v>235</v>
      </c>
      <c r="E201" s="451">
        <v>300</v>
      </c>
      <c r="F201" s="451">
        <v>280</v>
      </c>
    </row>
    <row r="202" spans="2:9" hidden="1" x14ac:dyDescent="0.25">
      <c r="B202" s="454" t="s">
        <v>4</v>
      </c>
      <c r="C202" s="451">
        <v>225</v>
      </c>
      <c r="D202" s="451">
        <v>205</v>
      </c>
      <c r="E202" s="451">
        <v>270</v>
      </c>
      <c r="F202" s="451">
        <v>250</v>
      </c>
    </row>
    <row r="203" spans="2:9" hidden="1" x14ac:dyDescent="0.25">
      <c r="B203" s="454" t="s">
        <v>5</v>
      </c>
      <c r="C203" s="451">
        <v>195</v>
      </c>
      <c r="D203" s="451">
        <v>180</v>
      </c>
      <c r="E203" s="451">
        <v>240</v>
      </c>
      <c r="F203" s="451">
        <v>220</v>
      </c>
    </row>
    <row r="204" spans="2:9" hidden="1" x14ac:dyDescent="0.25">
      <c r="B204" s="454" t="s">
        <v>6</v>
      </c>
      <c r="C204" s="451">
        <v>165</v>
      </c>
      <c r="D204" s="451">
        <v>150</v>
      </c>
      <c r="E204" s="451">
        <v>210</v>
      </c>
      <c r="F204" s="451">
        <v>195</v>
      </c>
    </row>
    <row r="205" spans="2:9" hidden="1" x14ac:dyDescent="0.25">
      <c r="B205" s="454" t="s">
        <v>1514</v>
      </c>
      <c r="C205" s="451">
        <v>145</v>
      </c>
      <c r="D205" s="451">
        <v>135</v>
      </c>
      <c r="E205" s="451">
        <v>185</v>
      </c>
      <c r="F205" s="451">
        <v>170</v>
      </c>
    </row>
    <row r="206" spans="2:9" hidden="1" x14ac:dyDescent="0.25">
      <c r="B206" s="449"/>
      <c r="C206" s="449"/>
      <c r="D206" s="449"/>
      <c r="E206" s="449"/>
      <c r="F206" s="449"/>
    </row>
    <row r="207" spans="2:9" hidden="1" x14ac:dyDescent="0.25">
      <c r="B207" s="568" t="s">
        <v>1515</v>
      </c>
      <c r="C207" s="568"/>
      <c r="D207" s="568"/>
      <c r="E207" s="477">
        <f>C20</f>
        <v>21.981300000000001</v>
      </c>
      <c r="F207" s="477" t="str">
        <f>D20</f>
        <v>Martes, 25 de Agosto del 2015 Fuente el BCH</v>
      </c>
    </row>
    <row r="208" spans="2:9" hidden="1" x14ac:dyDescent="0.25">
      <c r="B208" s="449"/>
      <c r="C208" s="449"/>
      <c r="D208" s="449"/>
      <c r="E208" s="449"/>
      <c r="F208" s="449"/>
    </row>
    <row r="209" spans="2:9" hidden="1" x14ac:dyDescent="0.25">
      <c r="B209" s="449"/>
      <c r="C209" s="449"/>
      <c r="D209" s="449"/>
      <c r="E209" s="449"/>
      <c r="F209" s="449"/>
    </row>
    <row r="210" spans="2:9" hidden="1" x14ac:dyDescent="0.25">
      <c r="B210" s="567" t="s">
        <v>1508</v>
      </c>
      <c r="C210" s="567"/>
      <c r="D210" s="567"/>
      <c r="E210" s="567"/>
      <c r="F210" s="567"/>
    </row>
    <row r="211" spans="2:9" hidden="1" x14ac:dyDescent="0.25">
      <c r="B211" s="454" t="s">
        <v>1509</v>
      </c>
      <c r="C211" s="453" t="s">
        <v>1510</v>
      </c>
      <c r="D211" s="453" t="s">
        <v>1510</v>
      </c>
      <c r="E211" s="453" t="s">
        <v>1511</v>
      </c>
      <c r="F211" s="453" t="s">
        <v>1511</v>
      </c>
    </row>
    <row r="212" spans="2:9" hidden="1" x14ac:dyDescent="0.25">
      <c r="B212" s="452"/>
      <c r="C212" s="452" t="s">
        <v>1512</v>
      </c>
      <c r="D212" s="452" t="s">
        <v>1513</v>
      </c>
      <c r="E212" s="452" t="s">
        <v>1512</v>
      </c>
      <c r="F212" s="452" t="s">
        <v>1513</v>
      </c>
    </row>
    <row r="213" spans="2:9" hidden="1" x14ac:dyDescent="0.25">
      <c r="B213" s="454" t="s">
        <v>3</v>
      </c>
      <c r="C213" s="455">
        <f>+C201*E207</f>
        <v>5605.2314999999999</v>
      </c>
      <c r="D213" s="456">
        <f>+D201*E207</f>
        <v>5165.6055000000006</v>
      </c>
      <c r="E213" s="456">
        <f>+E201*E207</f>
        <v>6594.39</v>
      </c>
      <c r="F213" s="456">
        <f>+F201*E207</f>
        <v>6154.7640000000001</v>
      </c>
    </row>
    <row r="214" spans="2:9" hidden="1" x14ac:dyDescent="0.25">
      <c r="B214" s="454" t="s">
        <v>4</v>
      </c>
      <c r="C214" s="455">
        <f>+C202*E207</f>
        <v>4945.7925000000005</v>
      </c>
      <c r="D214" s="456">
        <f>+D202*E207</f>
        <v>4506.1665000000003</v>
      </c>
      <c r="E214" s="456">
        <f>+E202*E207</f>
        <v>5934.951</v>
      </c>
      <c r="F214" s="456">
        <f>+F202*E207</f>
        <v>5495.3249999999998</v>
      </c>
    </row>
    <row r="215" spans="2:9" hidden="1" x14ac:dyDescent="0.25">
      <c r="B215" s="454" t="s">
        <v>5</v>
      </c>
      <c r="C215" s="455">
        <f>+C203*E207</f>
        <v>4286.3535000000002</v>
      </c>
      <c r="D215" s="456">
        <f>+D203*E207</f>
        <v>3956.634</v>
      </c>
      <c r="E215" s="456">
        <f>+E203*E207</f>
        <v>5275.5120000000006</v>
      </c>
      <c r="F215" s="456">
        <f>+F203*E207</f>
        <v>4835.8860000000004</v>
      </c>
    </row>
    <row r="216" spans="2:9" hidden="1" x14ac:dyDescent="0.25">
      <c r="B216" s="454" t="s">
        <v>6</v>
      </c>
      <c r="C216" s="455">
        <f>+C204*E207</f>
        <v>3626.9145000000003</v>
      </c>
      <c r="D216" s="456">
        <f>+D204*E207</f>
        <v>3297.1950000000002</v>
      </c>
      <c r="E216" s="456">
        <f>+E204*E207</f>
        <v>4616.0730000000003</v>
      </c>
      <c r="F216" s="456">
        <f>+F204*E207</f>
        <v>4286.3535000000002</v>
      </c>
    </row>
    <row r="217" spans="2:9" hidden="1" x14ac:dyDescent="0.25">
      <c r="B217" s="454" t="s">
        <v>1514</v>
      </c>
      <c r="C217" s="455">
        <f>+C205*E207</f>
        <v>3187.2885000000001</v>
      </c>
      <c r="D217" s="456">
        <f>+D205*E207</f>
        <v>2967.4755</v>
      </c>
      <c r="E217" s="456">
        <f>+E205*E207</f>
        <v>4066.5405000000001</v>
      </c>
      <c r="F217" s="456">
        <f>+F205*E207</f>
        <v>3736.8210000000004</v>
      </c>
    </row>
    <row r="218" spans="2:9" hidden="1" x14ac:dyDescent="0.25"/>
    <row r="220" spans="2:9" s="122" customFormat="1" x14ac:dyDescent="0.25">
      <c r="I220" s="45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4"/>
      <c r="C1" s="284"/>
      <c r="D1" s="284"/>
      <c r="E1" s="284"/>
      <c r="F1" s="284"/>
      <c r="G1" s="284" t="s">
        <v>1409</v>
      </c>
      <c r="J1" s="284"/>
      <c r="K1" s="284"/>
      <c r="L1" s="284"/>
      <c r="M1" s="284"/>
      <c r="N1" s="284"/>
      <c r="O1" s="284"/>
      <c r="P1" s="284"/>
      <c r="Q1" s="284"/>
      <c r="R1" s="284"/>
      <c r="S1" s="284"/>
      <c r="T1" s="284"/>
      <c r="U1" s="284"/>
    </row>
    <row r="2" spans="1:21" ht="18.75" x14ac:dyDescent="0.25">
      <c r="A2" s="270" t="s">
        <v>1348</v>
      </c>
      <c r="B2" s="284"/>
      <c r="C2" s="284"/>
      <c r="D2" s="284"/>
      <c r="E2" s="284"/>
      <c r="F2" s="284"/>
      <c r="G2" s="284"/>
      <c r="J2" s="284"/>
      <c r="K2" s="284"/>
      <c r="L2" s="284"/>
      <c r="M2" s="284"/>
      <c r="N2" s="284"/>
      <c r="O2" s="284"/>
      <c r="P2" s="284"/>
      <c r="Q2" s="284"/>
      <c r="R2" s="284"/>
      <c r="S2" s="284"/>
      <c r="T2" s="284"/>
      <c r="U2" s="284"/>
    </row>
    <row r="3" spans="1:21" x14ac:dyDescent="0.25">
      <c r="A3" s="613" t="s">
        <v>1410</v>
      </c>
      <c r="B3" s="613"/>
      <c r="C3" s="613"/>
      <c r="D3" s="613"/>
      <c r="E3" s="613"/>
      <c r="F3" s="613"/>
      <c r="G3" s="613"/>
      <c r="H3" s="613"/>
      <c r="I3" s="613"/>
      <c r="J3" s="613"/>
      <c r="K3" s="613"/>
      <c r="L3" s="613"/>
      <c r="M3" s="613"/>
      <c r="N3" s="613"/>
      <c r="O3" s="613"/>
      <c r="P3" s="613"/>
      <c r="Q3" s="613"/>
      <c r="R3" s="613"/>
      <c r="S3" s="613"/>
      <c r="T3" s="613"/>
      <c r="U3" s="613"/>
    </row>
    <row r="4" spans="1:21" ht="15" customHeight="1" x14ac:dyDescent="0.25">
      <c r="A4" s="576" t="s">
        <v>97</v>
      </c>
      <c r="B4" s="575" t="s">
        <v>111</v>
      </c>
      <c r="C4" s="578" t="s">
        <v>86</v>
      </c>
      <c r="D4" s="578" t="s">
        <v>87</v>
      </c>
      <c r="E4" s="578" t="s">
        <v>392</v>
      </c>
      <c r="F4" s="578" t="s">
        <v>88</v>
      </c>
      <c r="G4" s="581" t="s">
        <v>100</v>
      </c>
      <c r="H4" s="587"/>
      <c r="I4" s="587"/>
      <c r="J4" s="587"/>
      <c r="K4" s="587"/>
      <c r="L4" s="587"/>
      <c r="M4" s="587"/>
      <c r="N4" s="582"/>
      <c r="O4" s="583" t="s">
        <v>101</v>
      </c>
      <c r="P4" s="584"/>
      <c r="Q4" s="575" t="s">
        <v>102</v>
      </c>
      <c r="R4" s="575" t="s">
        <v>103</v>
      </c>
      <c r="S4" s="575" t="s">
        <v>110</v>
      </c>
      <c r="T4" s="575" t="s">
        <v>109</v>
      </c>
      <c r="U4" s="572" t="s">
        <v>89</v>
      </c>
    </row>
    <row r="5" spans="1:21" ht="15" customHeight="1" x14ac:dyDescent="0.25">
      <c r="A5" s="576"/>
      <c r="B5" s="576"/>
      <c r="C5" s="579"/>
      <c r="D5" s="579"/>
      <c r="E5" s="579"/>
      <c r="F5" s="579"/>
      <c r="G5" s="581" t="s">
        <v>104</v>
      </c>
      <c r="H5" s="582"/>
      <c r="I5" s="581" t="s">
        <v>105</v>
      </c>
      <c r="J5" s="582"/>
      <c r="K5" s="581" t="s">
        <v>106</v>
      </c>
      <c r="L5" s="582"/>
      <c r="M5" s="581" t="s">
        <v>107</v>
      </c>
      <c r="N5" s="582"/>
      <c r="O5" s="585"/>
      <c r="P5" s="586"/>
      <c r="Q5" s="576"/>
      <c r="R5" s="576"/>
      <c r="S5" s="576"/>
      <c r="T5" s="576"/>
      <c r="U5" s="573"/>
    </row>
    <row r="6" spans="1:21" ht="25.5" x14ac:dyDescent="0.25">
      <c r="A6" s="577"/>
      <c r="B6" s="577"/>
      <c r="C6" s="580"/>
      <c r="D6" s="580"/>
      <c r="E6" s="580"/>
      <c r="F6" s="580"/>
      <c r="G6" s="441" t="s">
        <v>108</v>
      </c>
      <c r="H6" s="441" t="s">
        <v>12</v>
      </c>
      <c r="I6" s="441" t="s">
        <v>108</v>
      </c>
      <c r="J6" s="441" t="s">
        <v>12</v>
      </c>
      <c r="K6" s="441" t="s">
        <v>108</v>
      </c>
      <c r="L6" s="441" t="s">
        <v>12</v>
      </c>
      <c r="M6" s="441" t="s">
        <v>108</v>
      </c>
      <c r="N6" s="441" t="s">
        <v>12</v>
      </c>
      <c r="O6" s="441" t="s">
        <v>108</v>
      </c>
      <c r="P6" s="441" t="s">
        <v>12</v>
      </c>
      <c r="Q6" s="577"/>
      <c r="R6" s="577"/>
      <c r="S6" s="577"/>
      <c r="T6" s="577"/>
      <c r="U6" s="574"/>
    </row>
    <row r="7" spans="1:21" s="364" customFormat="1" ht="15.75" x14ac:dyDescent="0.25">
      <c r="A7" s="442"/>
      <c r="B7" s="443"/>
      <c r="C7" s="444"/>
      <c r="D7" s="444"/>
      <c r="E7" s="445"/>
      <c r="F7" s="444"/>
      <c r="G7" s="446"/>
      <c r="H7" s="446"/>
      <c r="I7" s="446"/>
      <c r="J7" s="446"/>
      <c r="K7" s="446"/>
      <c r="L7" s="446"/>
      <c r="M7" s="446"/>
      <c r="N7" s="446"/>
      <c r="O7" s="446"/>
      <c r="P7" s="446"/>
      <c r="Q7" s="447"/>
      <c r="R7" s="447"/>
      <c r="S7" s="447"/>
      <c r="T7" s="447"/>
      <c r="U7" s="448"/>
    </row>
    <row r="8" spans="1:21" ht="15.75" customHeight="1" x14ac:dyDescent="0.25">
      <c r="A8" s="615" t="s">
        <v>1410</v>
      </c>
      <c r="B8" s="615" t="s">
        <v>1411</v>
      </c>
      <c r="C8" s="280"/>
      <c r="D8" s="280"/>
      <c r="E8" s="280"/>
      <c r="F8" s="281"/>
      <c r="G8" s="281"/>
      <c r="H8" s="357"/>
      <c r="I8" s="281"/>
      <c r="J8" s="357"/>
      <c r="K8" s="281"/>
      <c r="L8" s="357"/>
      <c r="M8" s="281"/>
      <c r="N8" s="357"/>
      <c r="O8" s="401">
        <f t="shared" ref="O8:P8" si="0">G8+I8+K8+M8</f>
        <v>0</v>
      </c>
      <c r="P8" s="402">
        <f t="shared" si="0"/>
        <v>0</v>
      </c>
      <c r="Q8" s="281"/>
      <c r="R8" s="281"/>
      <c r="S8" s="281"/>
      <c r="T8" s="281"/>
      <c r="U8" s="281"/>
    </row>
    <row r="9" spans="1:21" ht="15.75" x14ac:dyDescent="0.25">
      <c r="A9" s="616"/>
      <c r="B9" s="616"/>
      <c r="C9" s="280"/>
      <c r="D9" s="280"/>
      <c r="E9" s="280"/>
      <c r="F9" s="281"/>
      <c r="G9" s="281"/>
      <c r="H9" s="357"/>
      <c r="I9" s="281"/>
      <c r="J9" s="357"/>
      <c r="K9" s="281"/>
      <c r="L9" s="357"/>
      <c r="M9" s="281"/>
      <c r="N9" s="357"/>
      <c r="O9" s="401">
        <f t="shared" ref="O9:O20" si="1">G9+I9+K9+M9</f>
        <v>0</v>
      </c>
      <c r="P9" s="402">
        <f t="shared" ref="P9:P20" si="2">H9+J9+L9+N9</f>
        <v>0</v>
      </c>
      <c r="Q9" s="281"/>
      <c r="R9" s="281"/>
      <c r="S9" s="281"/>
      <c r="T9" s="281"/>
      <c r="U9" s="281"/>
    </row>
    <row r="10" spans="1:21" ht="15.75" x14ac:dyDescent="0.25">
      <c r="A10" s="616"/>
      <c r="B10" s="616"/>
      <c r="C10" s="280"/>
      <c r="D10" s="280"/>
      <c r="E10" s="280"/>
      <c r="F10" s="281"/>
      <c r="G10" s="281"/>
      <c r="H10" s="357"/>
      <c r="I10" s="281"/>
      <c r="J10" s="357"/>
      <c r="K10" s="281"/>
      <c r="L10" s="357"/>
      <c r="M10" s="281"/>
      <c r="N10" s="357"/>
      <c r="O10" s="401">
        <f t="shared" si="1"/>
        <v>0</v>
      </c>
      <c r="P10" s="402">
        <f t="shared" si="2"/>
        <v>0</v>
      </c>
      <c r="Q10" s="281"/>
      <c r="R10" s="281"/>
      <c r="S10" s="281"/>
      <c r="T10" s="281"/>
      <c r="U10" s="281"/>
    </row>
    <row r="11" spans="1:21" ht="15.75" x14ac:dyDescent="0.25">
      <c r="A11" s="616"/>
      <c r="B11" s="616"/>
      <c r="C11" s="280"/>
      <c r="D11" s="280"/>
      <c r="E11" s="280"/>
      <c r="F11" s="281"/>
      <c r="G11" s="281"/>
      <c r="H11" s="357"/>
      <c r="I11" s="281"/>
      <c r="J11" s="357"/>
      <c r="K11" s="281"/>
      <c r="L11" s="357"/>
      <c r="M11" s="281"/>
      <c r="N11" s="357"/>
      <c r="O11" s="401">
        <f t="shared" si="1"/>
        <v>0</v>
      </c>
      <c r="P11" s="402">
        <f t="shared" si="2"/>
        <v>0</v>
      </c>
      <c r="Q11" s="281"/>
      <c r="R11" s="281"/>
      <c r="S11" s="281"/>
      <c r="T11" s="281"/>
      <c r="U11" s="281"/>
    </row>
    <row r="12" spans="1:21" ht="15.75" x14ac:dyDescent="0.25">
      <c r="A12" s="616"/>
      <c r="B12" s="616"/>
      <c r="C12" s="280"/>
      <c r="D12" s="280"/>
      <c r="E12" s="280"/>
      <c r="F12" s="281"/>
      <c r="G12" s="281"/>
      <c r="H12" s="357"/>
      <c r="I12" s="281"/>
      <c r="J12" s="357"/>
      <c r="K12" s="281"/>
      <c r="L12" s="357"/>
      <c r="M12" s="281"/>
      <c r="N12" s="357"/>
      <c r="O12" s="401">
        <f t="shared" si="1"/>
        <v>0</v>
      </c>
      <c r="P12" s="402">
        <f t="shared" si="2"/>
        <v>0</v>
      </c>
      <c r="Q12" s="281"/>
      <c r="R12" s="281"/>
      <c r="S12" s="281"/>
      <c r="T12" s="281"/>
      <c r="U12" s="281"/>
    </row>
    <row r="13" spans="1:21" s="364" customFormat="1" ht="15.75" x14ac:dyDescent="0.25">
      <c r="A13" s="616"/>
      <c r="B13" s="616"/>
      <c r="C13" s="407"/>
      <c r="D13" s="407"/>
      <c r="E13" s="407"/>
      <c r="F13" s="281"/>
      <c r="G13" s="281"/>
      <c r="H13" s="357"/>
      <c r="I13" s="281"/>
      <c r="J13" s="357"/>
      <c r="K13" s="281"/>
      <c r="L13" s="357"/>
      <c r="M13" s="281"/>
      <c r="N13" s="357"/>
      <c r="O13" s="401">
        <f t="shared" ref="O13" si="3">G13+I13+K13+M13</f>
        <v>0</v>
      </c>
      <c r="P13" s="402">
        <f t="shared" ref="P13" si="4">H13+J13+L13+N13</f>
        <v>0</v>
      </c>
      <c r="Q13" s="281"/>
      <c r="R13" s="281"/>
      <c r="S13" s="281"/>
      <c r="T13" s="281"/>
      <c r="U13" s="281"/>
    </row>
    <row r="14" spans="1:21" ht="15.75" x14ac:dyDescent="0.25">
      <c r="A14" s="616"/>
      <c r="B14" s="616"/>
      <c r="C14" s="280"/>
      <c r="D14" s="280"/>
      <c r="E14" s="280"/>
      <c r="F14" s="281"/>
      <c r="G14" s="281"/>
      <c r="H14" s="357"/>
      <c r="I14" s="281"/>
      <c r="J14" s="357"/>
      <c r="K14" s="281"/>
      <c r="L14" s="357"/>
      <c r="M14" s="281"/>
      <c r="N14" s="357"/>
      <c r="O14" s="401">
        <f t="shared" si="1"/>
        <v>0</v>
      </c>
      <c r="P14" s="402">
        <f t="shared" si="2"/>
        <v>0</v>
      </c>
      <c r="Q14" s="281"/>
      <c r="R14" s="281"/>
      <c r="S14" s="281"/>
      <c r="T14" s="281"/>
      <c r="U14" s="358"/>
    </row>
    <row r="15" spans="1:21" ht="15.75" customHeight="1" x14ac:dyDescent="0.25">
      <c r="A15" s="616"/>
      <c r="B15" s="616"/>
      <c r="C15" s="280"/>
      <c r="D15" s="280"/>
      <c r="E15" s="280"/>
      <c r="F15" s="281"/>
      <c r="G15" s="281"/>
      <c r="H15" s="357"/>
      <c r="I15" s="281"/>
      <c r="J15" s="357"/>
      <c r="K15" s="359"/>
      <c r="L15" s="357"/>
      <c r="M15" s="281"/>
      <c r="N15" s="357"/>
      <c r="O15" s="401">
        <f t="shared" si="1"/>
        <v>0</v>
      </c>
      <c r="P15" s="402">
        <f t="shared" si="2"/>
        <v>0</v>
      </c>
      <c r="Q15" s="281"/>
      <c r="R15" s="281"/>
      <c r="S15" s="281"/>
      <c r="T15" s="281"/>
      <c r="U15" s="281"/>
    </row>
    <row r="16" spans="1:21" ht="15.75" x14ac:dyDescent="0.25">
      <c r="A16" s="616"/>
      <c r="B16" s="616"/>
      <c r="C16" s="280"/>
      <c r="D16" s="280"/>
      <c r="E16" s="280"/>
      <c r="F16" s="281"/>
      <c r="G16" s="281"/>
      <c r="H16" s="357"/>
      <c r="I16" s="281"/>
      <c r="J16" s="357"/>
      <c r="K16" s="359"/>
      <c r="L16" s="357"/>
      <c r="M16" s="281"/>
      <c r="N16" s="357"/>
      <c r="O16" s="401">
        <f t="shared" si="1"/>
        <v>0</v>
      </c>
      <c r="P16" s="402">
        <f t="shared" si="2"/>
        <v>0</v>
      </c>
      <c r="Q16" s="281"/>
      <c r="R16" s="281"/>
      <c r="S16" s="281"/>
      <c r="T16" s="281"/>
      <c r="U16" s="281"/>
    </row>
    <row r="17" spans="1:21" ht="15.75" x14ac:dyDescent="0.25">
      <c r="A17" s="616"/>
      <c r="B17" s="616"/>
      <c r="C17" s="280"/>
      <c r="D17" s="280"/>
      <c r="E17" s="280"/>
      <c r="F17" s="281"/>
      <c r="G17" s="281"/>
      <c r="H17" s="357"/>
      <c r="I17" s="281"/>
      <c r="J17" s="357"/>
      <c r="K17" s="359"/>
      <c r="L17" s="357"/>
      <c r="M17" s="281"/>
      <c r="N17" s="357"/>
      <c r="O17" s="401">
        <f t="shared" si="1"/>
        <v>0</v>
      </c>
      <c r="P17" s="402">
        <f t="shared" si="2"/>
        <v>0</v>
      </c>
      <c r="Q17" s="281"/>
      <c r="R17" s="281"/>
      <c r="S17" s="281"/>
      <c r="T17" s="281"/>
      <c r="U17" s="281"/>
    </row>
    <row r="18" spans="1:21" ht="15.75" x14ac:dyDescent="0.25">
      <c r="A18" s="616"/>
      <c r="B18" s="616"/>
      <c r="C18" s="280"/>
      <c r="D18" s="280"/>
      <c r="E18" s="280"/>
      <c r="F18" s="281"/>
      <c r="G18" s="281"/>
      <c r="H18" s="357"/>
      <c r="I18" s="281"/>
      <c r="J18" s="357"/>
      <c r="K18" s="359"/>
      <c r="L18" s="357"/>
      <c r="M18" s="281"/>
      <c r="N18" s="357"/>
      <c r="O18" s="401">
        <f t="shared" si="1"/>
        <v>0</v>
      </c>
      <c r="P18" s="402">
        <f t="shared" si="2"/>
        <v>0</v>
      </c>
      <c r="Q18" s="281"/>
      <c r="R18" s="281"/>
      <c r="S18" s="281"/>
      <c r="T18" s="281"/>
      <c r="U18" s="281"/>
    </row>
    <row r="19" spans="1:21" ht="15.75" x14ac:dyDescent="0.25">
      <c r="A19" s="616"/>
      <c r="B19" s="616"/>
      <c r="C19" s="280"/>
      <c r="D19" s="280"/>
      <c r="E19" s="280"/>
      <c r="F19" s="281"/>
      <c r="G19" s="281"/>
      <c r="H19" s="357"/>
      <c r="I19" s="281"/>
      <c r="J19" s="357"/>
      <c r="K19" s="281"/>
      <c r="L19" s="357"/>
      <c r="M19" s="281"/>
      <c r="N19" s="357"/>
      <c r="O19" s="401">
        <f t="shared" si="1"/>
        <v>0</v>
      </c>
      <c r="P19" s="402">
        <f t="shared" si="2"/>
        <v>0</v>
      </c>
      <c r="Q19" s="281"/>
      <c r="R19" s="281"/>
      <c r="S19" s="281"/>
      <c r="T19" s="281"/>
      <c r="U19" s="360"/>
    </row>
    <row r="20" spans="1:21" ht="15.75" x14ac:dyDescent="0.25">
      <c r="A20" s="617"/>
      <c r="B20" s="617"/>
      <c r="C20" s="280"/>
      <c r="D20" s="280"/>
      <c r="E20" s="280"/>
      <c r="F20" s="281"/>
      <c r="G20" s="281"/>
      <c r="H20" s="357"/>
      <c r="I20" s="281"/>
      <c r="J20" s="357"/>
      <c r="K20" s="281"/>
      <c r="L20" s="357"/>
      <c r="M20" s="281"/>
      <c r="N20" s="357"/>
      <c r="O20" s="401">
        <f t="shared" si="1"/>
        <v>0</v>
      </c>
      <c r="P20" s="402">
        <f t="shared" si="2"/>
        <v>0</v>
      </c>
      <c r="Q20" s="281"/>
      <c r="R20" s="281"/>
      <c r="S20" s="281"/>
      <c r="T20" s="281"/>
      <c r="U20" s="281"/>
    </row>
    <row r="21" spans="1:21" ht="15.75" x14ac:dyDescent="0.25">
      <c r="A21" s="291"/>
      <c r="B21" s="292"/>
      <c r="C21" s="291" t="s">
        <v>1408</v>
      </c>
      <c r="D21" s="292"/>
      <c r="E21" s="292"/>
      <c r="F21" s="293"/>
      <c r="G21" s="282">
        <f t="shared" ref="G21:P21" si="5">SUM(G8:G20)</f>
        <v>0</v>
      </c>
      <c r="H21" s="283">
        <f t="shared" si="5"/>
        <v>0</v>
      </c>
      <c r="I21" s="282">
        <f t="shared" si="5"/>
        <v>0</v>
      </c>
      <c r="J21" s="283">
        <f t="shared" si="5"/>
        <v>0</v>
      </c>
      <c r="K21" s="282">
        <f t="shared" si="5"/>
        <v>0</v>
      </c>
      <c r="L21" s="283">
        <f t="shared" si="5"/>
        <v>0</v>
      </c>
      <c r="M21" s="282">
        <f t="shared" si="5"/>
        <v>0</v>
      </c>
      <c r="N21" s="283">
        <f t="shared" si="5"/>
        <v>0</v>
      </c>
      <c r="O21" s="283">
        <f t="shared" si="5"/>
        <v>0</v>
      </c>
      <c r="P21" s="283">
        <f t="shared" si="5"/>
        <v>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7" activePane="bottomLeft" state="frozen"/>
      <selection activeCell="A7" sqref="A7"/>
      <selection pane="bottomLeft" activeCell="B8" sqref="B8:B12"/>
    </sheetView>
  </sheetViews>
  <sheetFormatPr baseColWidth="10" defaultRowHeight="15" x14ac:dyDescent="0.25"/>
  <cols>
    <col min="1" max="1" width="21.7109375" style="364" customWidth="1"/>
    <col min="2" max="2" width="24.28515625" style="364" customWidth="1"/>
    <col min="3" max="6" width="27.42578125" style="364" customWidth="1"/>
    <col min="7" max="7" width="15.28515625" style="364" customWidth="1"/>
    <col min="8" max="8" width="13.7109375" style="234" bestFit="1" customWidth="1"/>
    <col min="9" max="9" width="15.28515625" style="364" customWidth="1"/>
    <col min="10" max="10" width="18.85546875" style="234" customWidth="1"/>
    <col min="11" max="11" width="11.42578125" style="364"/>
    <col min="12" max="12" width="13.7109375" style="234" bestFit="1" customWidth="1"/>
    <col min="13" max="13" width="11.42578125" style="364"/>
    <col min="14" max="14" width="13.7109375" style="234" bestFit="1" customWidth="1"/>
    <col min="15" max="15" width="15.28515625" style="364" customWidth="1"/>
    <col min="16" max="16" width="18.28515625" style="234" customWidth="1"/>
    <col min="17" max="17" width="14.140625" style="364" hidden="1" customWidth="1"/>
    <col min="18" max="20" width="14.140625" style="364" customWidth="1"/>
    <col min="21" max="21" width="17" style="364" customWidth="1"/>
    <col min="22" max="16384" width="11.42578125" style="364"/>
  </cols>
  <sheetData>
    <row r="1" spans="1:21" ht="18.75" x14ac:dyDescent="0.25">
      <c r="B1" s="284"/>
      <c r="C1" s="284"/>
      <c r="D1" s="284"/>
      <c r="E1" s="284"/>
      <c r="F1" s="284"/>
      <c r="G1" s="284" t="s">
        <v>1457</v>
      </c>
      <c r="J1" s="284"/>
      <c r="K1" s="284"/>
      <c r="L1" s="284"/>
      <c r="M1" s="284"/>
      <c r="N1" s="284"/>
      <c r="O1" s="284"/>
      <c r="P1" s="284"/>
      <c r="Q1" s="284"/>
      <c r="R1" s="284"/>
      <c r="S1" s="284"/>
      <c r="T1" s="284"/>
      <c r="U1" s="284"/>
    </row>
    <row r="2" spans="1:21" ht="18.75" x14ac:dyDescent="0.25">
      <c r="A2" s="270" t="s">
        <v>1348</v>
      </c>
      <c r="B2" s="284"/>
      <c r="C2" s="284"/>
      <c r="D2" s="284"/>
      <c r="E2" s="284"/>
      <c r="F2" s="284"/>
      <c r="G2" s="284"/>
      <c r="J2" s="284"/>
      <c r="K2" s="284"/>
      <c r="L2" s="284"/>
      <c r="M2" s="284"/>
      <c r="N2" s="284"/>
      <c r="O2" s="284"/>
      <c r="P2" s="284"/>
      <c r="Q2" s="284"/>
      <c r="R2" s="284"/>
      <c r="S2" s="284"/>
      <c r="T2" s="284"/>
      <c r="U2" s="284"/>
    </row>
    <row r="3" spans="1:21" x14ac:dyDescent="0.25">
      <c r="A3" s="613" t="s">
        <v>1456</v>
      </c>
      <c r="B3" s="613"/>
      <c r="C3" s="613"/>
      <c r="D3" s="613"/>
      <c r="E3" s="613"/>
      <c r="F3" s="613"/>
      <c r="G3" s="613"/>
      <c r="H3" s="613"/>
      <c r="I3" s="613"/>
      <c r="J3" s="613"/>
      <c r="K3" s="613"/>
      <c r="L3" s="613"/>
      <c r="M3" s="613"/>
      <c r="N3" s="613"/>
      <c r="O3" s="613"/>
      <c r="P3" s="613"/>
      <c r="Q3" s="613"/>
      <c r="R3" s="613"/>
      <c r="S3" s="613"/>
      <c r="T3" s="613"/>
      <c r="U3" s="613"/>
    </row>
    <row r="4" spans="1:21" ht="15" customHeight="1" x14ac:dyDescent="0.25">
      <c r="A4" s="576" t="s">
        <v>97</v>
      </c>
      <c r="B4" s="575" t="s">
        <v>111</v>
      </c>
      <c r="C4" s="578" t="s">
        <v>86</v>
      </c>
      <c r="D4" s="578" t="s">
        <v>87</v>
      </c>
      <c r="E4" s="578" t="s">
        <v>392</v>
      </c>
      <c r="F4" s="578" t="s">
        <v>88</v>
      </c>
      <c r="G4" s="581" t="s">
        <v>100</v>
      </c>
      <c r="H4" s="587"/>
      <c r="I4" s="587"/>
      <c r="J4" s="587"/>
      <c r="K4" s="587"/>
      <c r="L4" s="587"/>
      <c r="M4" s="587"/>
      <c r="N4" s="582"/>
      <c r="O4" s="583" t="s">
        <v>101</v>
      </c>
      <c r="P4" s="584"/>
      <c r="Q4" s="575" t="s">
        <v>102</v>
      </c>
      <c r="R4" s="575" t="s">
        <v>103</v>
      </c>
      <c r="S4" s="575" t="s">
        <v>110</v>
      </c>
      <c r="T4" s="575" t="s">
        <v>109</v>
      </c>
      <c r="U4" s="572" t="s">
        <v>89</v>
      </c>
    </row>
    <row r="5" spans="1:21" ht="15" customHeight="1" x14ac:dyDescent="0.25">
      <c r="A5" s="576"/>
      <c r="B5" s="576"/>
      <c r="C5" s="579"/>
      <c r="D5" s="579"/>
      <c r="E5" s="579"/>
      <c r="F5" s="579"/>
      <c r="G5" s="581" t="s">
        <v>104</v>
      </c>
      <c r="H5" s="582"/>
      <c r="I5" s="581" t="s">
        <v>105</v>
      </c>
      <c r="J5" s="582"/>
      <c r="K5" s="581" t="s">
        <v>106</v>
      </c>
      <c r="L5" s="582"/>
      <c r="M5" s="581" t="s">
        <v>107</v>
      </c>
      <c r="N5" s="582"/>
      <c r="O5" s="585"/>
      <c r="P5" s="586"/>
      <c r="Q5" s="576"/>
      <c r="R5" s="576"/>
      <c r="S5" s="576"/>
      <c r="T5" s="576"/>
      <c r="U5" s="573"/>
    </row>
    <row r="6" spans="1:21" ht="25.5" x14ac:dyDescent="0.25">
      <c r="A6" s="577"/>
      <c r="B6" s="577"/>
      <c r="C6" s="580"/>
      <c r="D6" s="580"/>
      <c r="E6" s="580"/>
      <c r="F6" s="580"/>
      <c r="G6" s="441" t="s">
        <v>108</v>
      </c>
      <c r="H6" s="441" t="s">
        <v>12</v>
      </c>
      <c r="I6" s="441" t="s">
        <v>108</v>
      </c>
      <c r="J6" s="441" t="s">
        <v>12</v>
      </c>
      <c r="K6" s="441" t="s">
        <v>108</v>
      </c>
      <c r="L6" s="441" t="s">
        <v>12</v>
      </c>
      <c r="M6" s="441" t="s">
        <v>108</v>
      </c>
      <c r="N6" s="441" t="s">
        <v>12</v>
      </c>
      <c r="O6" s="441" t="s">
        <v>108</v>
      </c>
      <c r="P6" s="441" t="s">
        <v>12</v>
      </c>
      <c r="Q6" s="577"/>
      <c r="R6" s="577"/>
      <c r="S6" s="577"/>
      <c r="T6" s="577"/>
      <c r="U6" s="574"/>
    </row>
    <row r="7" spans="1:21" ht="15.75" x14ac:dyDescent="0.25">
      <c r="A7" s="442"/>
      <c r="B7" s="443"/>
      <c r="C7" s="444"/>
      <c r="D7" s="444"/>
      <c r="E7" s="445"/>
      <c r="F7" s="444"/>
      <c r="G7" s="446"/>
      <c r="H7" s="446"/>
      <c r="I7" s="446"/>
      <c r="J7" s="446"/>
      <c r="K7" s="446"/>
      <c r="L7" s="446"/>
      <c r="M7" s="446"/>
      <c r="N7" s="446"/>
      <c r="O7" s="446"/>
      <c r="P7" s="446"/>
      <c r="Q7" s="447"/>
      <c r="R7" s="447"/>
      <c r="S7" s="447"/>
      <c r="T7" s="447"/>
      <c r="U7" s="448"/>
    </row>
    <row r="8" spans="1:21" ht="15.75" x14ac:dyDescent="0.25">
      <c r="A8" s="615" t="s">
        <v>1450</v>
      </c>
      <c r="B8" s="614" t="s">
        <v>1448</v>
      </c>
      <c r="C8" s="280"/>
      <c r="D8" s="280"/>
      <c r="E8" s="280"/>
      <c r="F8" s="281"/>
      <c r="G8" s="281"/>
      <c r="H8" s="357"/>
      <c r="I8" s="281"/>
      <c r="J8" s="357"/>
      <c r="K8" s="281"/>
      <c r="L8" s="357"/>
      <c r="M8" s="281"/>
      <c r="N8" s="357"/>
      <c r="O8" s="403">
        <f t="shared" ref="O8:O22" si="0">G8+I8+K8+M8</f>
        <v>0</v>
      </c>
      <c r="P8" s="402">
        <f t="shared" ref="P8:P22" si="1">H8+J8+L8+N8</f>
        <v>0</v>
      </c>
      <c r="Q8" s="281"/>
      <c r="R8" s="281"/>
      <c r="S8" s="281"/>
      <c r="T8" s="281"/>
      <c r="U8" s="281"/>
    </row>
    <row r="9" spans="1:21" ht="15.75" x14ac:dyDescent="0.25">
      <c r="A9" s="616"/>
      <c r="B9" s="614"/>
      <c r="C9" s="280"/>
      <c r="D9" s="280"/>
      <c r="E9" s="280"/>
      <c r="F9" s="281"/>
      <c r="G9" s="281"/>
      <c r="H9" s="357"/>
      <c r="I9" s="281"/>
      <c r="J9" s="357"/>
      <c r="K9" s="281"/>
      <c r="L9" s="357"/>
      <c r="M9" s="281"/>
      <c r="N9" s="357"/>
      <c r="O9" s="403">
        <f t="shared" si="0"/>
        <v>0</v>
      </c>
      <c r="P9" s="402">
        <f t="shared" si="1"/>
        <v>0</v>
      </c>
      <c r="Q9" s="281"/>
      <c r="R9" s="281"/>
      <c r="S9" s="281"/>
      <c r="T9" s="281"/>
      <c r="U9" s="281"/>
    </row>
    <row r="10" spans="1:21" ht="15.75" x14ac:dyDescent="0.25">
      <c r="A10" s="616"/>
      <c r="B10" s="614"/>
      <c r="C10" s="280"/>
      <c r="D10" s="280"/>
      <c r="E10" s="280"/>
      <c r="F10" s="281"/>
      <c r="G10" s="281"/>
      <c r="H10" s="357"/>
      <c r="I10" s="281"/>
      <c r="J10" s="357"/>
      <c r="K10" s="281"/>
      <c r="L10" s="357"/>
      <c r="M10" s="281"/>
      <c r="N10" s="357"/>
      <c r="O10" s="403">
        <f t="shared" si="0"/>
        <v>0</v>
      </c>
      <c r="P10" s="402">
        <f t="shared" si="1"/>
        <v>0</v>
      </c>
      <c r="Q10" s="281"/>
      <c r="R10" s="281"/>
      <c r="S10" s="281"/>
      <c r="T10" s="281"/>
      <c r="U10" s="281"/>
    </row>
    <row r="11" spans="1:21" ht="15.75" x14ac:dyDescent="0.25">
      <c r="A11" s="616"/>
      <c r="B11" s="614"/>
      <c r="C11" s="280"/>
      <c r="D11" s="280"/>
      <c r="E11" s="280"/>
      <c r="F11" s="281"/>
      <c r="G11" s="281"/>
      <c r="H11" s="357"/>
      <c r="I11" s="281"/>
      <c r="J11" s="357"/>
      <c r="K11" s="281"/>
      <c r="L11" s="357"/>
      <c r="M11" s="281"/>
      <c r="N11" s="357"/>
      <c r="O11" s="403">
        <f t="shared" si="0"/>
        <v>0</v>
      </c>
      <c r="P11" s="402">
        <f t="shared" si="1"/>
        <v>0</v>
      </c>
      <c r="Q11" s="281"/>
      <c r="R11" s="281"/>
      <c r="S11" s="281"/>
      <c r="T11" s="281"/>
      <c r="U11" s="281"/>
    </row>
    <row r="12" spans="1:21" ht="15.75" x14ac:dyDescent="0.25">
      <c r="A12" s="616"/>
      <c r="B12" s="614"/>
      <c r="C12" s="280"/>
      <c r="D12" s="280"/>
      <c r="E12" s="280"/>
      <c r="F12" s="281"/>
      <c r="G12" s="281"/>
      <c r="H12" s="357"/>
      <c r="I12" s="281"/>
      <c r="J12" s="357"/>
      <c r="K12" s="281"/>
      <c r="L12" s="357"/>
      <c r="M12" s="281"/>
      <c r="N12" s="357"/>
      <c r="O12" s="403">
        <f t="shared" si="0"/>
        <v>0</v>
      </c>
      <c r="P12" s="402">
        <f t="shared" si="1"/>
        <v>0</v>
      </c>
      <c r="Q12" s="281"/>
      <c r="R12" s="281"/>
      <c r="S12" s="281"/>
      <c r="T12" s="281"/>
      <c r="U12" s="281"/>
    </row>
    <row r="13" spans="1:21" ht="15.75" x14ac:dyDescent="0.25">
      <c r="A13" s="616"/>
      <c r="B13" s="614" t="s">
        <v>1455</v>
      </c>
      <c r="C13" s="280"/>
      <c r="D13" s="280"/>
      <c r="E13" s="280"/>
      <c r="F13" s="281"/>
      <c r="G13" s="281"/>
      <c r="H13" s="357"/>
      <c r="I13" s="281"/>
      <c r="J13" s="357"/>
      <c r="K13" s="281"/>
      <c r="L13" s="357"/>
      <c r="M13" s="281"/>
      <c r="N13" s="357"/>
      <c r="O13" s="403">
        <f t="shared" si="0"/>
        <v>0</v>
      </c>
      <c r="P13" s="402">
        <f t="shared" si="1"/>
        <v>0</v>
      </c>
      <c r="Q13" s="281"/>
      <c r="R13" s="281"/>
      <c r="S13" s="281"/>
      <c r="T13" s="281"/>
      <c r="U13" s="281"/>
    </row>
    <row r="14" spans="1:21" ht="15.75" x14ac:dyDescent="0.25">
      <c r="A14" s="616"/>
      <c r="B14" s="614"/>
      <c r="C14" s="280"/>
      <c r="D14" s="280"/>
      <c r="E14" s="280"/>
      <c r="F14" s="281"/>
      <c r="G14" s="281"/>
      <c r="H14" s="357"/>
      <c r="I14" s="281"/>
      <c r="J14" s="357"/>
      <c r="K14" s="281"/>
      <c r="L14" s="357"/>
      <c r="M14" s="281"/>
      <c r="N14" s="357"/>
      <c r="O14" s="403">
        <f t="shared" si="0"/>
        <v>0</v>
      </c>
      <c r="P14" s="402">
        <f t="shared" si="1"/>
        <v>0</v>
      </c>
      <c r="Q14" s="281"/>
      <c r="R14" s="281"/>
      <c r="S14" s="281"/>
      <c r="T14" s="281"/>
      <c r="U14" s="358"/>
    </row>
    <row r="15" spans="1:21" ht="15.75" x14ac:dyDescent="0.25">
      <c r="A15" s="616"/>
      <c r="B15" s="614"/>
      <c r="C15" s="280"/>
      <c r="D15" s="280"/>
      <c r="E15" s="280"/>
      <c r="F15" s="281"/>
      <c r="G15" s="281"/>
      <c r="H15" s="357"/>
      <c r="I15" s="281"/>
      <c r="J15" s="357"/>
      <c r="K15" s="281"/>
      <c r="L15" s="357"/>
      <c r="M15" s="281"/>
      <c r="N15" s="357"/>
      <c r="O15" s="403">
        <f t="shared" si="0"/>
        <v>0</v>
      </c>
      <c r="P15" s="402">
        <f t="shared" si="1"/>
        <v>0</v>
      </c>
      <c r="Q15" s="281"/>
      <c r="R15" s="281"/>
      <c r="S15" s="281"/>
      <c r="T15" s="281"/>
      <c r="U15" s="358"/>
    </row>
    <row r="16" spans="1:21" ht="15.75" x14ac:dyDescent="0.25">
      <c r="A16" s="616"/>
      <c r="B16" s="614"/>
      <c r="C16" s="280"/>
      <c r="D16" s="280"/>
      <c r="E16" s="280"/>
      <c r="F16" s="281"/>
      <c r="G16" s="281"/>
      <c r="H16" s="357"/>
      <c r="I16" s="281"/>
      <c r="J16" s="357"/>
      <c r="K16" s="281"/>
      <c r="L16" s="357"/>
      <c r="M16" s="281"/>
      <c r="N16" s="357"/>
      <c r="O16" s="403">
        <f t="shared" si="0"/>
        <v>0</v>
      </c>
      <c r="P16" s="402">
        <f t="shared" si="1"/>
        <v>0</v>
      </c>
      <c r="Q16" s="281"/>
      <c r="R16" s="281"/>
      <c r="S16" s="281"/>
      <c r="T16" s="281"/>
      <c r="U16" s="358"/>
    </row>
    <row r="17" spans="1:21" ht="15.75" x14ac:dyDescent="0.25">
      <c r="A17" s="616"/>
      <c r="B17" s="614"/>
      <c r="C17" s="280"/>
      <c r="D17" s="280"/>
      <c r="E17" s="280"/>
      <c r="F17" s="281"/>
      <c r="G17" s="281"/>
      <c r="H17" s="357"/>
      <c r="I17" s="281"/>
      <c r="J17" s="357"/>
      <c r="K17" s="359"/>
      <c r="L17" s="357"/>
      <c r="M17" s="281"/>
      <c r="N17" s="357"/>
      <c r="O17" s="403">
        <f t="shared" si="0"/>
        <v>0</v>
      </c>
      <c r="P17" s="402">
        <f t="shared" si="1"/>
        <v>0</v>
      </c>
      <c r="Q17" s="281"/>
      <c r="R17" s="281"/>
      <c r="S17" s="281"/>
      <c r="T17" s="281"/>
      <c r="U17" s="281"/>
    </row>
    <row r="18" spans="1:21" ht="15.75" x14ac:dyDescent="0.25">
      <c r="A18" s="616"/>
      <c r="B18" s="614" t="s">
        <v>1449</v>
      </c>
      <c r="C18" s="280"/>
      <c r="D18" s="280"/>
      <c r="E18" s="280"/>
      <c r="F18" s="281"/>
      <c r="G18" s="281"/>
      <c r="H18" s="357"/>
      <c r="I18" s="281"/>
      <c r="J18" s="357"/>
      <c r="K18" s="359"/>
      <c r="L18" s="357"/>
      <c r="M18" s="281"/>
      <c r="N18" s="357"/>
      <c r="O18" s="403">
        <f t="shared" si="0"/>
        <v>0</v>
      </c>
      <c r="P18" s="402">
        <f t="shared" si="1"/>
        <v>0</v>
      </c>
      <c r="Q18" s="281"/>
      <c r="R18" s="281"/>
      <c r="S18" s="281"/>
      <c r="T18" s="281"/>
      <c r="U18" s="281"/>
    </row>
    <row r="19" spans="1:21" ht="15.75" x14ac:dyDescent="0.25">
      <c r="A19" s="616"/>
      <c r="B19" s="614"/>
      <c r="C19" s="280"/>
      <c r="D19" s="280"/>
      <c r="E19" s="280"/>
      <c r="F19" s="281"/>
      <c r="G19" s="281"/>
      <c r="H19" s="357"/>
      <c r="I19" s="281"/>
      <c r="J19" s="357"/>
      <c r="K19" s="359"/>
      <c r="L19" s="357"/>
      <c r="M19" s="281"/>
      <c r="N19" s="357"/>
      <c r="O19" s="403">
        <f t="shared" si="0"/>
        <v>0</v>
      </c>
      <c r="P19" s="402">
        <f t="shared" si="1"/>
        <v>0</v>
      </c>
      <c r="Q19" s="281"/>
      <c r="R19" s="281"/>
      <c r="S19" s="281"/>
      <c r="T19" s="281"/>
      <c r="U19" s="281"/>
    </row>
    <row r="20" spans="1:21" ht="15.75" x14ac:dyDescent="0.25">
      <c r="A20" s="616"/>
      <c r="B20" s="614"/>
      <c r="C20" s="280"/>
      <c r="D20" s="280"/>
      <c r="E20" s="280"/>
      <c r="F20" s="281"/>
      <c r="G20" s="281"/>
      <c r="H20" s="357"/>
      <c r="I20" s="281"/>
      <c r="J20" s="357"/>
      <c r="K20" s="359"/>
      <c r="L20" s="357"/>
      <c r="M20" s="281"/>
      <c r="N20" s="357"/>
      <c r="O20" s="403">
        <f t="shared" si="0"/>
        <v>0</v>
      </c>
      <c r="P20" s="402">
        <f t="shared" si="1"/>
        <v>0</v>
      </c>
      <c r="Q20" s="281"/>
      <c r="R20" s="281"/>
      <c r="S20" s="281"/>
      <c r="T20" s="281"/>
      <c r="U20" s="281"/>
    </row>
    <row r="21" spans="1:21" ht="15.75" x14ac:dyDescent="0.25">
      <c r="A21" s="616"/>
      <c r="B21" s="614"/>
      <c r="C21" s="280"/>
      <c r="D21" s="280"/>
      <c r="E21" s="280"/>
      <c r="F21" s="281"/>
      <c r="G21" s="281"/>
      <c r="H21" s="357"/>
      <c r="I21" s="281"/>
      <c r="J21" s="357"/>
      <c r="K21" s="359"/>
      <c r="L21" s="357"/>
      <c r="M21" s="281"/>
      <c r="N21" s="357"/>
      <c r="O21" s="403">
        <f t="shared" si="0"/>
        <v>0</v>
      </c>
      <c r="P21" s="402">
        <f t="shared" si="1"/>
        <v>0</v>
      </c>
      <c r="Q21" s="281"/>
      <c r="R21" s="281"/>
      <c r="S21" s="281"/>
      <c r="T21" s="281"/>
      <c r="U21" s="281"/>
    </row>
    <row r="22" spans="1:21" ht="15.75" x14ac:dyDescent="0.25">
      <c r="A22" s="616"/>
      <c r="B22" s="614"/>
      <c r="C22" s="280"/>
      <c r="D22" s="280"/>
      <c r="E22" s="370"/>
      <c r="F22" s="281"/>
      <c r="G22" s="281"/>
      <c r="H22" s="357"/>
      <c r="I22" s="281"/>
      <c r="J22" s="357"/>
      <c r="K22" s="359"/>
      <c r="L22" s="357"/>
      <c r="M22" s="281"/>
      <c r="N22" s="357"/>
      <c r="O22" s="403">
        <f t="shared" si="0"/>
        <v>0</v>
      </c>
      <c r="P22" s="402">
        <f t="shared" si="1"/>
        <v>0</v>
      </c>
      <c r="Q22" s="281"/>
      <c r="R22" s="281"/>
      <c r="S22" s="281"/>
      <c r="T22" s="281"/>
      <c r="U22" s="281"/>
    </row>
    <row r="23" spans="1:21" ht="15.75" x14ac:dyDescent="0.25">
      <c r="A23" s="616"/>
      <c r="B23" s="615" t="s">
        <v>1451</v>
      </c>
      <c r="C23" s="280"/>
      <c r="D23" s="280"/>
      <c r="E23" s="370"/>
      <c r="F23" s="281"/>
      <c r="G23" s="281"/>
      <c r="H23" s="357"/>
      <c r="I23" s="281"/>
      <c r="J23" s="357"/>
      <c r="K23" s="359"/>
      <c r="L23" s="357"/>
      <c r="M23" s="281"/>
      <c r="N23" s="357"/>
      <c r="O23" s="403">
        <f t="shared" ref="O23:P23" si="2">G23+I23+K23+M23</f>
        <v>0</v>
      </c>
      <c r="P23" s="402">
        <f t="shared" si="2"/>
        <v>0</v>
      </c>
      <c r="Q23" s="281"/>
      <c r="R23" s="281"/>
      <c r="S23" s="281"/>
      <c r="T23" s="281"/>
      <c r="U23" s="281"/>
    </row>
    <row r="24" spans="1:21" ht="15.75" x14ac:dyDescent="0.25">
      <c r="A24" s="616"/>
      <c r="B24" s="616"/>
      <c r="C24" s="280"/>
      <c r="D24" s="280"/>
      <c r="E24" s="370"/>
      <c r="F24" s="281"/>
      <c r="G24" s="281"/>
      <c r="H24" s="357"/>
      <c r="I24" s="281"/>
      <c r="J24" s="357"/>
      <c r="K24" s="359"/>
      <c r="L24" s="357"/>
      <c r="M24" s="281"/>
      <c r="N24" s="357"/>
      <c r="O24" s="403">
        <f t="shared" ref="O24:O42" si="3">G24+I24+K24+M24</f>
        <v>0</v>
      </c>
      <c r="P24" s="402">
        <f t="shared" ref="P24:P42" si="4">H24+J24+L24+N24</f>
        <v>0</v>
      </c>
      <c r="Q24" s="281"/>
      <c r="R24" s="281"/>
      <c r="S24" s="281"/>
      <c r="T24" s="281"/>
      <c r="U24" s="281"/>
    </row>
    <row r="25" spans="1:21" ht="15.75" x14ac:dyDescent="0.25">
      <c r="A25" s="616"/>
      <c r="B25" s="616"/>
      <c r="C25" s="280"/>
      <c r="D25" s="280"/>
      <c r="E25" s="370"/>
      <c r="F25" s="281"/>
      <c r="G25" s="281"/>
      <c r="H25" s="357"/>
      <c r="I25" s="281"/>
      <c r="J25" s="357"/>
      <c r="K25" s="359"/>
      <c r="L25" s="357"/>
      <c r="M25" s="281"/>
      <c r="N25" s="357"/>
      <c r="O25" s="403">
        <f t="shared" si="3"/>
        <v>0</v>
      </c>
      <c r="P25" s="402">
        <f t="shared" si="4"/>
        <v>0</v>
      </c>
      <c r="Q25" s="281"/>
      <c r="R25" s="281"/>
      <c r="S25" s="281"/>
      <c r="T25" s="281"/>
      <c r="U25" s="281"/>
    </row>
    <row r="26" spans="1:21" ht="15.75" x14ac:dyDescent="0.25">
      <c r="A26" s="616"/>
      <c r="B26" s="616"/>
      <c r="C26" s="280"/>
      <c r="D26" s="280"/>
      <c r="E26" s="370"/>
      <c r="F26" s="281"/>
      <c r="G26" s="281"/>
      <c r="H26" s="357"/>
      <c r="I26" s="281"/>
      <c r="J26" s="357"/>
      <c r="K26" s="359"/>
      <c r="L26" s="357"/>
      <c r="M26" s="281"/>
      <c r="N26" s="357"/>
      <c r="O26" s="403">
        <f t="shared" si="3"/>
        <v>0</v>
      </c>
      <c r="P26" s="402">
        <f t="shared" si="4"/>
        <v>0</v>
      </c>
      <c r="Q26" s="281"/>
      <c r="R26" s="281"/>
      <c r="S26" s="281"/>
      <c r="T26" s="281"/>
      <c r="U26" s="281"/>
    </row>
    <row r="27" spans="1:21" ht="15.75" x14ac:dyDescent="0.25">
      <c r="A27" s="616"/>
      <c r="B27" s="617"/>
      <c r="C27" s="280"/>
      <c r="D27" s="280"/>
      <c r="E27" s="370"/>
      <c r="F27" s="281"/>
      <c r="G27" s="281"/>
      <c r="H27" s="357"/>
      <c r="I27" s="281"/>
      <c r="J27" s="357"/>
      <c r="K27" s="359"/>
      <c r="L27" s="357"/>
      <c r="M27" s="281"/>
      <c r="N27" s="357"/>
      <c r="O27" s="403">
        <f t="shared" si="3"/>
        <v>0</v>
      </c>
      <c r="P27" s="402">
        <f t="shared" si="4"/>
        <v>0</v>
      </c>
      <c r="Q27" s="281"/>
      <c r="R27" s="281"/>
      <c r="S27" s="281"/>
      <c r="T27" s="281"/>
      <c r="U27" s="281"/>
    </row>
    <row r="28" spans="1:21" ht="15.75" x14ac:dyDescent="0.25">
      <c r="A28" s="616"/>
      <c r="B28" s="615" t="s">
        <v>1452</v>
      </c>
      <c r="C28" s="280"/>
      <c r="D28" s="280"/>
      <c r="E28" s="370"/>
      <c r="F28" s="281"/>
      <c r="G28" s="281"/>
      <c r="H28" s="357"/>
      <c r="I28" s="281"/>
      <c r="J28" s="357"/>
      <c r="K28" s="359"/>
      <c r="L28" s="357"/>
      <c r="M28" s="281"/>
      <c r="N28" s="357"/>
      <c r="O28" s="403">
        <f t="shared" si="3"/>
        <v>0</v>
      </c>
      <c r="P28" s="402">
        <f t="shared" si="4"/>
        <v>0</v>
      </c>
      <c r="Q28" s="281"/>
      <c r="R28" s="281"/>
      <c r="S28" s="281"/>
      <c r="T28" s="281"/>
      <c r="U28" s="281"/>
    </row>
    <row r="29" spans="1:21" ht="15.75" x14ac:dyDescent="0.25">
      <c r="A29" s="616"/>
      <c r="B29" s="616"/>
      <c r="C29" s="280"/>
      <c r="D29" s="280"/>
      <c r="E29" s="370"/>
      <c r="F29" s="281"/>
      <c r="G29" s="281"/>
      <c r="H29" s="357"/>
      <c r="I29" s="281"/>
      <c r="J29" s="357"/>
      <c r="K29" s="359"/>
      <c r="L29" s="357"/>
      <c r="M29" s="281"/>
      <c r="N29" s="357"/>
      <c r="O29" s="403">
        <f t="shared" si="3"/>
        <v>0</v>
      </c>
      <c r="P29" s="402">
        <f t="shared" si="4"/>
        <v>0</v>
      </c>
      <c r="Q29" s="281"/>
      <c r="R29" s="281"/>
      <c r="S29" s="281"/>
      <c r="T29" s="281"/>
      <c r="U29" s="281"/>
    </row>
    <row r="30" spans="1:21" ht="15.75" x14ac:dyDescent="0.25">
      <c r="A30" s="616"/>
      <c r="B30" s="616"/>
      <c r="C30" s="280"/>
      <c r="D30" s="280"/>
      <c r="E30" s="280"/>
      <c r="F30" s="281"/>
      <c r="G30" s="281"/>
      <c r="H30" s="357"/>
      <c r="I30" s="281"/>
      <c r="J30" s="357"/>
      <c r="K30" s="359"/>
      <c r="L30" s="357"/>
      <c r="M30" s="281"/>
      <c r="N30" s="357"/>
      <c r="O30" s="403">
        <f t="shared" si="3"/>
        <v>0</v>
      </c>
      <c r="P30" s="402">
        <f t="shared" si="4"/>
        <v>0</v>
      </c>
      <c r="Q30" s="281"/>
      <c r="R30" s="281"/>
      <c r="S30" s="281"/>
      <c r="T30" s="281"/>
      <c r="U30" s="281"/>
    </row>
    <row r="31" spans="1:21" ht="15.75" x14ac:dyDescent="0.25">
      <c r="A31" s="616"/>
      <c r="B31" s="616"/>
      <c r="C31" s="280"/>
      <c r="D31" s="280"/>
      <c r="E31" s="280"/>
      <c r="F31" s="281"/>
      <c r="G31" s="281"/>
      <c r="H31" s="357"/>
      <c r="I31" s="281"/>
      <c r="J31" s="357"/>
      <c r="K31" s="359"/>
      <c r="L31" s="357"/>
      <c r="M31" s="281"/>
      <c r="N31" s="357"/>
      <c r="O31" s="403">
        <f t="shared" si="3"/>
        <v>0</v>
      </c>
      <c r="P31" s="402">
        <f t="shared" si="4"/>
        <v>0</v>
      </c>
      <c r="Q31" s="281"/>
      <c r="R31" s="281"/>
      <c r="S31" s="281"/>
      <c r="T31" s="281"/>
      <c r="U31" s="281"/>
    </row>
    <row r="32" spans="1:21" ht="15.75" x14ac:dyDescent="0.25">
      <c r="A32" s="616"/>
      <c r="B32" s="617"/>
      <c r="C32" s="280"/>
      <c r="D32" s="280"/>
      <c r="E32" s="280"/>
      <c r="F32" s="281"/>
      <c r="G32" s="281"/>
      <c r="H32" s="357"/>
      <c r="I32" s="281"/>
      <c r="J32" s="357"/>
      <c r="K32" s="359"/>
      <c r="L32" s="357"/>
      <c r="M32" s="281"/>
      <c r="N32" s="357"/>
      <c r="O32" s="403">
        <f t="shared" si="3"/>
        <v>0</v>
      </c>
      <c r="P32" s="402">
        <f t="shared" si="4"/>
        <v>0</v>
      </c>
      <c r="Q32" s="281"/>
      <c r="R32" s="281"/>
      <c r="S32" s="281"/>
      <c r="T32" s="281"/>
      <c r="U32" s="281"/>
    </row>
    <row r="33" spans="1:21" ht="15.75" x14ac:dyDescent="0.25">
      <c r="A33" s="616"/>
      <c r="B33" s="614" t="s">
        <v>1453</v>
      </c>
      <c r="C33" s="369"/>
      <c r="D33" s="280"/>
      <c r="E33" s="280"/>
      <c r="F33" s="281"/>
      <c r="G33" s="281"/>
      <c r="H33" s="357"/>
      <c r="I33" s="281"/>
      <c r="J33" s="357"/>
      <c r="K33" s="359"/>
      <c r="L33" s="357"/>
      <c r="M33" s="281"/>
      <c r="N33" s="357"/>
      <c r="O33" s="403">
        <f t="shared" si="3"/>
        <v>0</v>
      </c>
      <c r="P33" s="402">
        <f t="shared" si="4"/>
        <v>0</v>
      </c>
      <c r="Q33" s="281"/>
      <c r="R33" s="281"/>
      <c r="S33" s="281"/>
      <c r="T33" s="281"/>
      <c r="U33" s="281"/>
    </row>
    <row r="34" spans="1:21" ht="15.75" x14ac:dyDescent="0.25">
      <c r="A34" s="616"/>
      <c r="B34" s="614"/>
      <c r="C34" s="369"/>
      <c r="D34" s="280"/>
      <c r="E34" s="280"/>
      <c r="F34" s="281"/>
      <c r="G34" s="281"/>
      <c r="H34" s="357"/>
      <c r="I34" s="281"/>
      <c r="J34" s="357"/>
      <c r="K34" s="359"/>
      <c r="L34" s="357"/>
      <c r="M34" s="281"/>
      <c r="N34" s="357"/>
      <c r="O34" s="403">
        <f t="shared" si="3"/>
        <v>0</v>
      </c>
      <c r="P34" s="402">
        <f t="shared" si="4"/>
        <v>0</v>
      </c>
      <c r="Q34" s="281"/>
      <c r="R34" s="281"/>
      <c r="S34" s="281"/>
      <c r="T34" s="281"/>
      <c r="U34" s="281"/>
    </row>
    <row r="35" spans="1:21" ht="15.75" x14ac:dyDescent="0.25">
      <c r="A35" s="616"/>
      <c r="B35" s="614"/>
      <c r="C35" s="369"/>
      <c r="D35" s="280"/>
      <c r="E35" s="280"/>
      <c r="F35" s="281"/>
      <c r="G35" s="281"/>
      <c r="H35" s="357"/>
      <c r="I35" s="281"/>
      <c r="J35" s="357"/>
      <c r="K35" s="359"/>
      <c r="L35" s="357"/>
      <c r="M35" s="281"/>
      <c r="N35" s="357"/>
      <c r="O35" s="403">
        <f t="shared" si="3"/>
        <v>0</v>
      </c>
      <c r="P35" s="402">
        <f t="shared" si="4"/>
        <v>0</v>
      </c>
      <c r="Q35" s="281"/>
      <c r="R35" s="281"/>
      <c r="S35" s="281"/>
      <c r="T35" s="281"/>
      <c r="U35" s="281"/>
    </row>
    <row r="36" spans="1:21" ht="15.75" x14ac:dyDescent="0.25">
      <c r="A36" s="616"/>
      <c r="B36" s="614"/>
      <c r="C36" s="369"/>
      <c r="D36" s="280"/>
      <c r="E36" s="280"/>
      <c r="F36" s="281"/>
      <c r="G36" s="281"/>
      <c r="H36" s="357"/>
      <c r="I36" s="281"/>
      <c r="J36" s="357"/>
      <c r="K36" s="359"/>
      <c r="L36" s="357"/>
      <c r="M36" s="281"/>
      <c r="N36" s="357"/>
      <c r="O36" s="403">
        <f t="shared" si="3"/>
        <v>0</v>
      </c>
      <c r="P36" s="402">
        <f t="shared" si="4"/>
        <v>0</v>
      </c>
      <c r="Q36" s="281"/>
      <c r="R36" s="281"/>
      <c r="S36" s="281"/>
      <c r="T36" s="281"/>
      <c r="U36" s="281"/>
    </row>
    <row r="37" spans="1:21" ht="15.75" x14ac:dyDescent="0.25">
      <c r="A37" s="616"/>
      <c r="B37" s="614"/>
      <c r="C37" s="369"/>
      <c r="D37" s="280"/>
      <c r="E37" s="280"/>
      <c r="F37" s="281"/>
      <c r="G37" s="281"/>
      <c r="H37" s="357"/>
      <c r="I37" s="281"/>
      <c r="J37" s="357"/>
      <c r="K37" s="359"/>
      <c r="L37" s="357"/>
      <c r="M37" s="281"/>
      <c r="N37" s="357"/>
      <c r="O37" s="403">
        <f t="shared" si="3"/>
        <v>0</v>
      </c>
      <c r="P37" s="402">
        <f t="shared" si="4"/>
        <v>0</v>
      </c>
      <c r="Q37" s="281"/>
      <c r="R37" s="281"/>
      <c r="S37" s="281"/>
      <c r="T37" s="281"/>
      <c r="U37" s="281"/>
    </row>
    <row r="38" spans="1:21" ht="15.75" x14ac:dyDescent="0.25">
      <c r="A38" s="616"/>
      <c r="B38" s="614" t="s">
        <v>1454</v>
      </c>
      <c r="C38" s="369"/>
      <c r="D38" s="280"/>
      <c r="E38" s="280"/>
      <c r="F38" s="281"/>
      <c r="G38" s="281"/>
      <c r="H38" s="357"/>
      <c r="I38" s="281"/>
      <c r="J38" s="357"/>
      <c r="K38" s="359"/>
      <c r="L38" s="357"/>
      <c r="M38" s="281"/>
      <c r="N38" s="357"/>
      <c r="O38" s="403">
        <f t="shared" si="3"/>
        <v>0</v>
      </c>
      <c r="P38" s="402">
        <f t="shared" si="4"/>
        <v>0</v>
      </c>
      <c r="Q38" s="281"/>
      <c r="R38" s="281"/>
      <c r="S38" s="281"/>
      <c r="T38" s="281"/>
      <c r="U38" s="281"/>
    </row>
    <row r="39" spans="1:21" ht="15.75" x14ac:dyDescent="0.25">
      <c r="A39" s="616"/>
      <c r="B39" s="614"/>
      <c r="C39" s="369"/>
      <c r="D39" s="280"/>
      <c r="E39" s="280"/>
      <c r="F39" s="281"/>
      <c r="G39" s="281"/>
      <c r="H39" s="357"/>
      <c r="I39" s="281"/>
      <c r="J39" s="357"/>
      <c r="K39" s="359"/>
      <c r="L39" s="357"/>
      <c r="M39" s="281"/>
      <c r="N39" s="357"/>
      <c r="O39" s="403">
        <f t="shared" si="3"/>
        <v>0</v>
      </c>
      <c r="P39" s="402">
        <f t="shared" si="4"/>
        <v>0</v>
      </c>
      <c r="Q39" s="281"/>
      <c r="R39" s="281"/>
      <c r="S39" s="281"/>
      <c r="T39" s="281"/>
      <c r="U39" s="281"/>
    </row>
    <row r="40" spans="1:21" ht="15.75" x14ac:dyDescent="0.25">
      <c r="A40" s="616"/>
      <c r="B40" s="614"/>
      <c r="C40" s="369"/>
      <c r="D40" s="280"/>
      <c r="E40" s="280"/>
      <c r="F40" s="281"/>
      <c r="G40" s="281"/>
      <c r="H40" s="357"/>
      <c r="I40" s="281"/>
      <c r="J40" s="357"/>
      <c r="K40" s="359"/>
      <c r="L40" s="357"/>
      <c r="M40" s="281"/>
      <c r="N40" s="357"/>
      <c r="O40" s="403">
        <f t="shared" si="3"/>
        <v>0</v>
      </c>
      <c r="P40" s="402">
        <f t="shared" si="4"/>
        <v>0</v>
      </c>
      <c r="Q40" s="281"/>
      <c r="R40" s="281"/>
      <c r="S40" s="281"/>
      <c r="T40" s="281"/>
      <c r="U40" s="281"/>
    </row>
    <row r="41" spans="1:21" ht="15.75" x14ac:dyDescent="0.25">
      <c r="A41" s="616"/>
      <c r="B41" s="614"/>
      <c r="C41" s="369"/>
      <c r="D41" s="280"/>
      <c r="E41" s="280"/>
      <c r="F41" s="281"/>
      <c r="G41" s="281"/>
      <c r="H41" s="357"/>
      <c r="I41" s="281"/>
      <c r="J41" s="357"/>
      <c r="K41" s="359"/>
      <c r="L41" s="357"/>
      <c r="M41" s="281"/>
      <c r="N41" s="357"/>
      <c r="O41" s="403">
        <f t="shared" si="3"/>
        <v>0</v>
      </c>
      <c r="P41" s="402">
        <f t="shared" si="4"/>
        <v>0</v>
      </c>
      <c r="Q41" s="281"/>
      <c r="R41" s="281"/>
      <c r="S41" s="281"/>
      <c r="T41" s="281"/>
      <c r="U41" s="281"/>
    </row>
    <row r="42" spans="1:21" ht="15.75" x14ac:dyDescent="0.25">
      <c r="A42" s="616"/>
      <c r="B42" s="614"/>
      <c r="C42" s="369"/>
      <c r="D42" s="280"/>
      <c r="E42" s="280"/>
      <c r="F42" s="281"/>
      <c r="G42" s="281"/>
      <c r="H42" s="357"/>
      <c r="I42" s="281"/>
      <c r="J42" s="357"/>
      <c r="K42" s="359"/>
      <c r="L42" s="357"/>
      <c r="M42" s="281"/>
      <c r="N42" s="357"/>
      <c r="O42" s="403">
        <f t="shared" si="3"/>
        <v>0</v>
      </c>
      <c r="P42" s="402">
        <f t="shared" si="4"/>
        <v>0</v>
      </c>
      <c r="Q42" s="281"/>
      <c r="R42" s="281"/>
      <c r="S42" s="281"/>
      <c r="T42" s="281"/>
      <c r="U42" s="281"/>
    </row>
    <row r="43" spans="1:21" ht="15.75" x14ac:dyDescent="0.25">
      <c r="A43" s="291"/>
      <c r="B43" s="292"/>
      <c r="C43" s="291" t="s">
        <v>1458</v>
      </c>
      <c r="D43" s="292"/>
      <c r="E43" s="292"/>
      <c r="F43" s="293"/>
      <c r="G43" s="282">
        <f t="shared" ref="G43:P43" si="5">SUM(G8:G42)</f>
        <v>0</v>
      </c>
      <c r="H43" s="283">
        <f t="shared" si="5"/>
        <v>0</v>
      </c>
      <c r="I43" s="282">
        <f t="shared" si="5"/>
        <v>0</v>
      </c>
      <c r="J43" s="283">
        <f t="shared" si="5"/>
        <v>0</v>
      </c>
      <c r="K43" s="282">
        <f t="shared" si="5"/>
        <v>0</v>
      </c>
      <c r="L43" s="283">
        <f t="shared" si="5"/>
        <v>0</v>
      </c>
      <c r="M43" s="282">
        <f t="shared" si="5"/>
        <v>0</v>
      </c>
      <c r="N43" s="283">
        <f t="shared" si="5"/>
        <v>0</v>
      </c>
      <c r="O43" s="283">
        <f t="shared" si="5"/>
        <v>0</v>
      </c>
      <c r="P43" s="283">
        <f t="shared" si="5"/>
        <v>0</v>
      </c>
      <c r="Q43" s="264"/>
      <c r="R43" s="264"/>
      <c r="S43" s="264"/>
      <c r="T43" s="264"/>
      <c r="U43" s="264"/>
    </row>
    <row r="49" spans="8:16" x14ac:dyDescent="0.25">
      <c r="H49" s="364"/>
      <c r="J49" s="364"/>
      <c r="L49" s="364"/>
      <c r="N49" s="364"/>
      <c r="P49" s="364"/>
    </row>
    <row r="50" spans="8:16" x14ac:dyDescent="0.25">
      <c r="H50" s="364"/>
      <c r="J50" s="364"/>
      <c r="L50" s="364"/>
      <c r="N50" s="364"/>
      <c r="P50" s="364"/>
    </row>
    <row r="51" spans="8:16" x14ac:dyDescent="0.25">
      <c r="H51" s="364"/>
      <c r="J51" s="364"/>
      <c r="L51" s="364"/>
      <c r="N51" s="364"/>
      <c r="P51" s="364"/>
    </row>
    <row r="52" spans="8:16" x14ac:dyDescent="0.25">
      <c r="H52" s="364"/>
      <c r="J52" s="364"/>
      <c r="L52" s="364"/>
      <c r="N52" s="364"/>
      <c r="P52" s="364"/>
    </row>
    <row r="53" spans="8:16" x14ac:dyDescent="0.25">
      <c r="H53" s="364"/>
      <c r="J53" s="364"/>
      <c r="L53" s="364"/>
      <c r="N53" s="364"/>
      <c r="P53" s="364"/>
    </row>
    <row r="54" spans="8:16" x14ac:dyDescent="0.25">
      <c r="H54" s="364"/>
      <c r="J54" s="364"/>
      <c r="L54" s="364"/>
      <c r="N54" s="364"/>
      <c r="P54" s="364"/>
    </row>
    <row r="55" spans="8:16" x14ac:dyDescent="0.25">
      <c r="H55" s="364"/>
      <c r="J55" s="364"/>
      <c r="L55" s="364"/>
      <c r="N55" s="364"/>
      <c r="P55" s="364"/>
    </row>
    <row r="56" spans="8:16" x14ac:dyDescent="0.25">
      <c r="H56" s="364"/>
      <c r="J56" s="364"/>
      <c r="L56" s="364"/>
      <c r="N56" s="364"/>
      <c r="P56" s="364"/>
    </row>
    <row r="57" spans="8:16" x14ac:dyDescent="0.25">
      <c r="H57" s="364"/>
      <c r="J57" s="364"/>
      <c r="L57" s="364"/>
      <c r="N57" s="364"/>
      <c r="P57" s="364"/>
    </row>
    <row r="58" spans="8:16" x14ac:dyDescent="0.25">
      <c r="H58" s="364"/>
      <c r="J58" s="364"/>
      <c r="L58" s="364"/>
      <c r="N58" s="364"/>
      <c r="P58" s="364"/>
    </row>
    <row r="59" spans="8:16" x14ac:dyDescent="0.25">
      <c r="H59" s="364"/>
      <c r="J59" s="364"/>
      <c r="L59" s="364"/>
      <c r="N59" s="364"/>
      <c r="P59" s="364"/>
    </row>
    <row r="60" spans="8:16" x14ac:dyDescent="0.25">
      <c r="H60" s="364"/>
      <c r="J60" s="364"/>
      <c r="L60" s="364"/>
      <c r="N60" s="364"/>
      <c r="P60" s="364"/>
    </row>
    <row r="61" spans="8:16" x14ac:dyDescent="0.25">
      <c r="H61" s="364"/>
      <c r="J61" s="364"/>
      <c r="L61" s="364"/>
      <c r="N61" s="364"/>
      <c r="P61" s="364"/>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2"/>
  <sheetViews>
    <sheetView tabSelected="1" topLeftCell="B1" zoomScale="90" zoomScaleNormal="90" workbookViewId="0">
      <pane ySplit="7" topLeftCell="A8" activePane="bottomLeft" state="frozen"/>
      <selection activeCell="Q6" sqref="Q6"/>
      <selection pane="bottomLeft" activeCell="F9" sqref="F9"/>
    </sheetView>
  </sheetViews>
  <sheetFormatPr baseColWidth="10" defaultColWidth="12.5703125" defaultRowHeight="15" x14ac:dyDescent="0.25"/>
  <cols>
    <col min="1" max="1" width="21.7109375" customWidth="1"/>
    <col min="2" max="2" width="18.5703125" customWidth="1"/>
    <col min="3" max="3" width="17.28515625" customWidth="1"/>
    <col min="4" max="4" width="22.5703125" customWidth="1"/>
    <col min="5" max="5" width="13.42578125" customWidth="1"/>
    <col min="6" max="6" width="21" customWidth="1"/>
    <col min="7" max="7" width="14" customWidth="1"/>
    <col min="8" max="8" width="11" customWidth="1"/>
    <col min="9" max="9" width="13" customWidth="1"/>
    <col min="10" max="10" width="10" customWidth="1"/>
    <col min="11" max="11" width="13.7109375" customWidth="1"/>
    <col min="12" max="12" width="9.7109375" customWidth="1"/>
    <col min="13" max="13" width="13.85546875" customWidth="1"/>
    <col min="14" max="14" width="9.42578125" customWidth="1"/>
    <col min="15" max="15" width="15.28515625" customWidth="1"/>
    <col min="16" max="16" width="12" customWidth="1"/>
    <col min="17" max="17" width="14.28515625" hidden="1" customWidth="1"/>
    <col min="18" max="18" width="15.28515625" customWidth="1"/>
    <col min="19" max="19" width="14.28515625" customWidth="1"/>
    <col min="20" max="20" width="12.7109375" customWidth="1"/>
    <col min="21" max="21" width="15.140625" customWidth="1"/>
  </cols>
  <sheetData>
    <row r="1" spans="1:21" s="277" customFormat="1" ht="12" x14ac:dyDescent="0.2">
      <c r="A1" s="494"/>
      <c r="B1" s="494"/>
      <c r="C1" s="494"/>
      <c r="D1" s="494"/>
      <c r="E1" s="494"/>
      <c r="F1" s="494"/>
      <c r="G1" s="495" t="s">
        <v>1412</v>
      </c>
      <c r="H1" s="494"/>
      <c r="I1" s="494"/>
      <c r="J1" s="494"/>
      <c r="K1" s="494"/>
      <c r="L1" s="495"/>
      <c r="M1" s="495"/>
      <c r="N1" s="495"/>
      <c r="O1" s="495"/>
      <c r="P1" s="495"/>
      <c r="Q1" s="495"/>
      <c r="R1" s="495"/>
      <c r="S1" s="495"/>
      <c r="T1" s="495"/>
      <c r="U1" s="495"/>
    </row>
    <row r="2" spans="1:21" s="277" customFormat="1" ht="12" x14ac:dyDescent="0.2">
      <c r="A2" s="496" t="s">
        <v>1353</v>
      </c>
      <c r="B2" s="494"/>
      <c r="C2" s="494"/>
      <c r="D2" s="494"/>
      <c r="E2" s="494"/>
      <c r="F2" s="494"/>
      <c r="G2" s="495"/>
      <c r="H2" s="494"/>
      <c r="I2" s="494"/>
      <c r="J2" s="494"/>
      <c r="K2" s="494"/>
      <c r="L2" s="495"/>
      <c r="M2" s="495"/>
      <c r="N2" s="495"/>
      <c r="O2" s="495"/>
      <c r="P2" s="495"/>
      <c r="Q2" s="495"/>
      <c r="R2" s="495"/>
      <c r="S2" s="495"/>
      <c r="T2" s="495"/>
      <c r="U2" s="495"/>
    </row>
    <row r="3" spans="1:21" s="277" customFormat="1" ht="42" customHeight="1" x14ac:dyDescent="0.2">
      <c r="A3" s="636" t="s">
        <v>1414</v>
      </c>
      <c r="B3" s="636"/>
      <c r="C3" s="636"/>
      <c r="D3" s="636"/>
      <c r="E3" s="636"/>
      <c r="F3" s="636"/>
      <c r="G3" s="636"/>
      <c r="H3" s="636"/>
      <c r="I3" s="636"/>
      <c r="J3" s="636"/>
      <c r="K3" s="636"/>
      <c r="L3" s="636"/>
      <c r="M3" s="636"/>
      <c r="N3" s="636"/>
      <c r="O3" s="636"/>
      <c r="P3" s="636"/>
      <c r="Q3" s="636"/>
      <c r="R3" s="636"/>
      <c r="S3" s="636"/>
      <c r="T3" s="636"/>
      <c r="U3" s="636"/>
    </row>
    <row r="4" spans="1:21" s="319" customFormat="1" ht="12" x14ac:dyDescent="0.25">
      <c r="A4" s="637" t="s">
        <v>1420</v>
      </c>
      <c r="B4" s="637"/>
      <c r="C4" s="637"/>
      <c r="D4" s="637"/>
      <c r="E4" s="637"/>
      <c r="F4" s="637"/>
      <c r="G4" s="637"/>
      <c r="H4" s="637"/>
      <c r="I4" s="637"/>
      <c r="J4" s="637"/>
      <c r="K4" s="637"/>
      <c r="L4" s="637"/>
      <c r="M4" s="637"/>
      <c r="N4" s="637"/>
      <c r="O4" s="637"/>
      <c r="P4" s="637"/>
      <c r="Q4" s="637"/>
      <c r="R4" s="637"/>
      <c r="S4" s="637"/>
      <c r="T4" s="637"/>
      <c r="U4" s="637"/>
    </row>
    <row r="5" spans="1:21" s="66" customFormat="1" ht="23.25" customHeight="1" x14ac:dyDescent="0.25">
      <c r="A5" s="623" t="s">
        <v>97</v>
      </c>
      <c r="B5" s="622" t="s">
        <v>111</v>
      </c>
      <c r="C5" s="625" t="s">
        <v>86</v>
      </c>
      <c r="D5" s="625" t="s">
        <v>87</v>
      </c>
      <c r="E5" s="625" t="s">
        <v>392</v>
      </c>
      <c r="F5" s="625" t="s">
        <v>88</v>
      </c>
      <c r="G5" s="638" t="s">
        <v>100</v>
      </c>
      <c r="H5" s="640"/>
      <c r="I5" s="640"/>
      <c r="J5" s="640"/>
      <c r="K5" s="640"/>
      <c r="L5" s="640"/>
      <c r="M5" s="640"/>
      <c r="N5" s="639"/>
      <c r="O5" s="628" t="s">
        <v>101</v>
      </c>
      <c r="P5" s="629"/>
      <c r="Q5" s="622" t="s">
        <v>102</v>
      </c>
      <c r="R5" s="622" t="s">
        <v>103</v>
      </c>
      <c r="S5" s="622" t="s">
        <v>110</v>
      </c>
      <c r="T5" s="622" t="s">
        <v>109</v>
      </c>
      <c r="U5" s="625" t="s">
        <v>89</v>
      </c>
    </row>
    <row r="6" spans="1:21" s="66" customFormat="1" ht="15" customHeight="1" x14ac:dyDescent="0.25">
      <c r="A6" s="623"/>
      <c r="B6" s="623"/>
      <c r="C6" s="626"/>
      <c r="D6" s="626"/>
      <c r="E6" s="626"/>
      <c r="F6" s="626"/>
      <c r="G6" s="638" t="s">
        <v>104</v>
      </c>
      <c r="H6" s="639"/>
      <c r="I6" s="638" t="s">
        <v>105</v>
      </c>
      <c r="J6" s="639"/>
      <c r="K6" s="638" t="s">
        <v>106</v>
      </c>
      <c r="L6" s="639"/>
      <c r="M6" s="638" t="s">
        <v>107</v>
      </c>
      <c r="N6" s="639"/>
      <c r="O6" s="630"/>
      <c r="P6" s="631"/>
      <c r="Q6" s="623"/>
      <c r="R6" s="623"/>
      <c r="S6" s="623"/>
      <c r="T6" s="623"/>
      <c r="U6" s="626"/>
    </row>
    <row r="7" spans="1:21" s="67" customFormat="1" ht="24" customHeight="1" x14ac:dyDescent="0.25">
      <c r="A7" s="624"/>
      <c r="B7" s="624"/>
      <c r="C7" s="627"/>
      <c r="D7" s="627"/>
      <c r="E7" s="627"/>
      <c r="F7" s="627"/>
      <c r="G7" s="497" t="s">
        <v>108</v>
      </c>
      <c r="H7" s="497" t="s">
        <v>12</v>
      </c>
      <c r="I7" s="497" t="s">
        <v>108</v>
      </c>
      <c r="J7" s="497" t="s">
        <v>12</v>
      </c>
      <c r="K7" s="497" t="s">
        <v>108</v>
      </c>
      <c r="L7" s="497" t="s">
        <v>12</v>
      </c>
      <c r="M7" s="497" t="s">
        <v>108</v>
      </c>
      <c r="N7" s="497" t="s">
        <v>12</v>
      </c>
      <c r="O7" s="497" t="s">
        <v>108</v>
      </c>
      <c r="P7" s="497" t="s">
        <v>12</v>
      </c>
      <c r="Q7" s="624"/>
      <c r="R7" s="624"/>
      <c r="S7" s="624"/>
      <c r="T7" s="624"/>
      <c r="U7" s="627"/>
    </row>
    <row r="8" spans="1:21" s="261" customFormat="1" ht="12" x14ac:dyDescent="0.25">
      <c r="A8" s="498"/>
      <c r="B8" s="499"/>
      <c r="C8" s="500"/>
      <c r="D8" s="500"/>
      <c r="E8" s="501"/>
      <c r="F8" s="500"/>
      <c r="G8" s="502"/>
      <c r="H8" s="502"/>
      <c r="I8" s="502"/>
      <c r="J8" s="502"/>
      <c r="K8" s="502"/>
      <c r="L8" s="502"/>
      <c r="M8" s="502"/>
      <c r="N8" s="502"/>
      <c r="O8" s="502"/>
      <c r="P8" s="502"/>
      <c r="Q8" s="503"/>
      <c r="R8" s="503"/>
      <c r="S8" s="503"/>
      <c r="T8" s="503"/>
      <c r="U8" s="500"/>
    </row>
    <row r="9" spans="1:21" ht="61.5" customHeight="1" x14ac:dyDescent="0.25">
      <c r="A9" s="635" t="s">
        <v>1415</v>
      </c>
      <c r="B9" s="632" t="s">
        <v>1416</v>
      </c>
      <c r="C9" s="618" t="s">
        <v>1590</v>
      </c>
      <c r="D9" s="618" t="s">
        <v>1571</v>
      </c>
      <c r="E9" s="548" t="s">
        <v>1536</v>
      </c>
      <c r="F9" s="549" t="s">
        <v>1569</v>
      </c>
      <c r="G9" s="544">
        <v>0.25</v>
      </c>
      <c r="H9" s="545">
        <v>0</v>
      </c>
      <c r="I9" s="544">
        <v>0.25</v>
      </c>
      <c r="J9" s="545">
        <v>0</v>
      </c>
      <c r="K9" s="544">
        <v>0.25</v>
      </c>
      <c r="L9" s="545">
        <v>0</v>
      </c>
      <c r="M9" s="544">
        <v>0.25</v>
      </c>
      <c r="N9" s="545">
        <v>0</v>
      </c>
      <c r="O9" s="546">
        <v>1</v>
      </c>
      <c r="P9" s="547">
        <f t="shared" ref="P9" si="0">H9+J9+L9+N9</f>
        <v>0</v>
      </c>
      <c r="Q9" s="504"/>
      <c r="R9" s="543" t="s">
        <v>1591</v>
      </c>
      <c r="S9" s="543" t="s">
        <v>1592</v>
      </c>
      <c r="T9" s="543" t="s">
        <v>1556</v>
      </c>
      <c r="U9" s="543" t="s">
        <v>1557</v>
      </c>
    </row>
    <row r="10" spans="1:21" s="364" customFormat="1" ht="58.5" customHeight="1" x14ac:dyDescent="0.25">
      <c r="A10" s="635"/>
      <c r="B10" s="633"/>
      <c r="C10" s="619"/>
      <c r="D10" s="619"/>
      <c r="E10" s="517" t="s">
        <v>1584</v>
      </c>
      <c r="F10" s="518" t="s">
        <v>1570</v>
      </c>
      <c r="G10" s="505">
        <v>0.25</v>
      </c>
      <c r="H10" s="506">
        <v>0</v>
      </c>
      <c r="I10" s="505">
        <v>0.25</v>
      </c>
      <c r="J10" s="506">
        <v>0</v>
      </c>
      <c r="K10" s="505">
        <v>0.25</v>
      </c>
      <c r="L10" s="506">
        <v>0</v>
      </c>
      <c r="M10" s="505">
        <v>0.25</v>
      </c>
      <c r="N10" s="506">
        <v>0</v>
      </c>
      <c r="O10" s="519">
        <v>1</v>
      </c>
      <c r="P10" s="508">
        <f t="shared" ref="P10:P36" si="1">H10+J10+L10+N10</f>
        <v>0</v>
      </c>
      <c r="Q10" s="504"/>
      <c r="R10" s="504" t="s">
        <v>1544</v>
      </c>
      <c r="S10" s="504" t="s">
        <v>1551</v>
      </c>
      <c r="T10" s="504" t="s">
        <v>1545</v>
      </c>
      <c r="U10" s="504" t="s">
        <v>1543</v>
      </c>
    </row>
    <row r="11" spans="1:21" s="465" customFormat="1" ht="38.25" customHeight="1" x14ac:dyDescent="0.25">
      <c r="A11" s="635"/>
      <c r="B11" s="633"/>
      <c r="C11" s="620" t="s">
        <v>1537</v>
      </c>
      <c r="D11" s="618" t="s">
        <v>1548</v>
      </c>
      <c r="E11" s="517" t="s">
        <v>1585</v>
      </c>
      <c r="F11" s="518" t="s">
        <v>1593</v>
      </c>
      <c r="G11" s="505">
        <v>1</v>
      </c>
      <c r="H11" s="506">
        <v>172000</v>
      </c>
      <c r="I11" s="505">
        <v>0</v>
      </c>
      <c r="J11" s="506">
        <v>0</v>
      </c>
      <c r="K11" s="505">
        <v>0</v>
      </c>
      <c r="L11" s="506">
        <v>0</v>
      </c>
      <c r="M11" s="505">
        <v>0</v>
      </c>
      <c r="N11" s="506">
        <v>0</v>
      </c>
      <c r="O11" s="519">
        <v>1</v>
      </c>
      <c r="P11" s="508">
        <f t="shared" si="1"/>
        <v>172000</v>
      </c>
      <c r="Q11" s="504"/>
      <c r="R11" s="618" t="s">
        <v>1552</v>
      </c>
      <c r="S11" s="618" t="s">
        <v>1550</v>
      </c>
      <c r="T11" s="618" t="s">
        <v>1554</v>
      </c>
      <c r="U11" s="618" t="s">
        <v>1553</v>
      </c>
    </row>
    <row r="12" spans="1:21" ht="39" customHeight="1" x14ac:dyDescent="0.25">
      <c r="A12" s="635"/>
      <c r="B12" s="634"/>
      <c r="C12" s="621"/>
      <c r="D12" s="619"/>
      <c r="E12" s="517" t="s">
        <v>1538</v>
      </c>
      <c r="F12" s="518" t="s">
        <v>1555</v>
      </c>
      <c r="G12" s="505">
        <v>0</v>
      </c>
      <c r="H12" s="506">
        <v>0</v>
      </c>
      <c r="I12" s="504">
        <v>0</v>
      </c>
      <c r="J12" s="506">
        <v>0</v>
      </c>
      <c r="K12" s="504">
        <v>0</v>
      </c>
      <c r="L12" s="506">
        <v>0</v>
      </c>
      <c r="M12" s="504">
        <v>0</v>
      </c>
      <c r="N12" s="506">
        <v>0</v>
      </c>
      <c r="O12" s="507">
        <f t="shared" ref="O12:O36" si="2">G12+I12+K12+M12</f>
        <v>0</v>
      </c>
      <c r="P12" s="508">
        <f t="shared" si="1"/>
        <v>0</v>
      </c>
      <c r="Q12" s="504"/>
      <c r="R12" s="619"/>
      <c r="S12" s="619"/>
      <c r="T12" s="619"/>
      <c r="U12" s="619"/>
    </row>
    <row r="13" spans="1:21" x14ac:dyDescent="0.25">
      <c r="A13" s="635"/>
      <c r="B13" s="632" t="s">
        <v>1417</v>
      </c>
      <c r="C13" s="504"/>
      <c r="D13" s="504"/>
      <c r="E13" s="504"/>
      <c r="F13" s="504"/>
      <c r="G13" s="505"/>
      <c r="H13" s="506"/>
      <c r="I13" s="504"/>
      <c r="J13" s="506"/>
      <c r="K13" s="504"/>
      <c r="L13" s="506"/>
      <c r="M13" s="504"/>
      <c r="N13" s="506"/>
      <c r="O13" s="507">
        <f t="shared" si="2"/>
        <v>0</v>
      </c>
      <c r="P13" s="508">
        <f t="shared" si="1"/>
        <v>0</v>
      </c>
      <c r="Q13" s="504"/>
      <c r="R13" s="504"/>
      <c r="S13" s="504"/>
      <c r="T13" s="504"/>
      <c r="U13" s="504"/>
    </row>
    <row r="14" spans="1:21" s="364" customFormat="1" x14ac:dyDescent="0.25">
      <c r="A14" s="635"/>
      <c r="B14" s="633"/>
      <c r="C14" s="504"/>
      <c r="D14" s="504"/>
      <c r="E14" s="504"/>
      <c r="F14" s="504"/>
      <c r="G14" s="505"/>
      <c r="H14" s="506"/>
      <c r="I14" s="504"/>
      <c r="J14" s="506"/>
      <c r="K14" s="504"/>
      <c r="L14" s="506"/>
      <c r="M14" s="504"/>
      <c r="N14" s="506"/>
      <c r="O14" s="507">
        <f t="shared" si="2"/>
        <v>0</v>
      </c>
      <c r="P14" s="508">
        <f t="shared" si="1"/>
        <v>0</v>
      </c>
      <c r="Q14" s="504"/>
      <c r="R14" s="504"/>
      <c r="S14" s="504"/>
      <c r="T14" s="504"/>
      <c r="U14" s="504"/>
    </row>
    <row r="15" spans="1:21" s="364" customFormat="1" x14ac:dyDescent="0.25">
      <c r="A15" s="635"/>
      <c r="B15" s="633"/>
      <c r="C15" s="504"/>
      <c r="D15" s="504"/>
      <c r="E15" s="504"/>
      <c r="F15" s="504"/>
      <c r="G15" s="505"/>
      <c r="H15" s="506"/>
      <c r="I15" s="504"/>
      <c r="J15" s="506"/>
      <c r="K15" s="504"/>
      <c r="L15" s="506"/>
      <c r="M15" s="504"/>
      <c r="N15" s="506"/>
      <c r="O15" s="507">
        <f t="shared" si="2"/>
        <v>0</v>
      </c>
      <c r="P15" s="508">
        <f t="shared" si="1"/>
        <v>0</v>
      </c>
      <c r="Q15" s="504"/>
      <c r="R15" s="504"/>
      <c r="S15" s="504"/>
      <c r="T15" s="504"/>
      <c r="U15" s="504"/>
    </row>
    <row r="16" spans="1:21" s="364" customFormat="1" x14ac:dyDescent="0.25">
      <c r="A16" s="635"/>
      <c r="B16" s="633"/>
      <c r="C16" s="504"/>
      <c r="D16" s="504"/>
      <c r="E16" s="504"/>
      <c r="F16" s="504"/>
      <c r="G16" s="505"/>
      <c r="H16" s="506"/>
      <c r="I16" s="504"/>
      <c r="J16" s="506"/>
      <c r="K16" s="504"/>
      <c r="L16" s="506"/>
      <c r="M16" s="504"/>
      <c r="N16" s="506"/>
      <c r="O16" s="507">
        <f t="shared" si="2"/>
        <v>0</v>
      </c>
      <c r="P16" s="508">
        <f t="shared" si="1"/>
        <v>0</v>
      </c>
      <c r="Q16" s="504"/>
      <c r="R16" s="504"/>
      <c r="S16" s="504"/>
      <c r="T16" s="504"/>
      <c r="U16" s="504"/>
    </row>
    <row r="17" spans="1:21" x14ac:dyDescent="0.25">
      <c r="A17" s="635"/>
      <c r="B17" s="633"/>
      <c r="C17" s="504"/>
      <c r="D17" s="504"/>
      <c r="E17" s="504"/>
      <c r="F17" s="504"/>
      <c r="G17" s="505"/>
      <c r="H17" s="506"/>
      <c r="I17" s="504"/>
      <c r="J17" s="506"/>
      <c r="K17" s="504"/>
      <c r="L17" s="506"/>
      <c r="M17" s="504"/>
      <c r="N17" s="506"/>
      <c r="O17" s="507">
        <f t="shared" si="2"/>
        <v>0</v>
      </c>
      <c r="P17" s="508">
        <f t="shared" si="1"/>
        <v>0</v>
      </c>
      <c r="Q17" s="504"/>
      <c r="R17" s="504"/>
      <c r="S17" s="504"/>
      <c r="T17" s="504"/>
      <c r="U17" s="504"/>
    </row>
    <row r="18" spans="1:21" x14ac:dyDescent="0.25">
      <c r="A18" s="635"/>
      <c r="B18" s="634"/>
      <c r="C18" s="504"/>
      <c r="D18" s="504"/>
      <c r="E18" s="504"/>
      <c r="F18" s="504"/>
      <c r="G18" s="505"/>
      <c r="H18" s="506"/>
      <c r="I18" s="504"/>
      <c r="J18" s="506"/>
      <c r="K18" s="504"/>
      <c r="L18" s="506"/>
      <c r="M18" s="504"/>
      <c r="N18" s="506"/>
      <c r="O18" s="507">
        <f t="shared" si="2"/>
        <v>0</v>
      </c>
      <c r="P18" s="508">
        <f t="shared" si="1"/>
        <v>0</v>
      </c>
      <c r="Q18" s="504"/>
      <c r="R18" s="504"/>
      <c r="S18" s="504"/>
      <c r="T18" s="504"/>
      <c r="U18" s="504"/>
    </row>
    <row r="19" spans="1:21" s="364" customFormat="1" x14ac:dyDescent="0.25">
      <c r="A19" s="635"/>
      <c r="B19" s="632" t="s">
        <v>1418</v>
      </c>
      <c r="C19" s="504"/>
      <c r="D19" s="504"/>
      <c r="E19" s="504"/>
      <c r="F19" s="504"/>
      <c r="G19" s="505"/>
      <c r="H19" s="506"/>
      <c r="I19" s="504"/>
      <c r="J19" s="506"/>
      <c r="K19" s="504"/>
      <c r="L19" s="506"/>
      <c r="M19" s="504"/>
      <c r="N19" s="506"/>
      <c r="O19" s="507">
        <f t="shared" si="2"/>
        <v>0</v>
      </c>
      <c r="P19" s="508">
        <f t="shared" si="1"/>
        <v>0</v>
      </c>
      <c r="Q19" s="504"/>
      <c r="R19" s="504"/>
      <c r="S19" s="504"/>
      <c r="T19" s="504"/>
      <c r="U19" s="504"/>
    </row>
    <row r="20" spans="1:21" s="364" customFormat="1" x14ac:dyDescent="0.25">
      <c r="A20" s="635"/>
      <c r="B20" s="633"/>
      <c r="C20" s="504"/>
      <c r="D20" s="504"/>
      <c r="E20" s="504"/>
      <c r="F20" s="504"/>
      <c r="G20" s="505"/>
      <c r="H20" s="506"/>
      <c r="I20" s="504"/>
      <c r="J20" s="506"/>
      <c r="K20" s="504"/>
      <c r="L20" s="506"/>
      <c r="M20" s="504"/>
      <c r="N20" s="506"/>
      <c r="O20" s="507">
        <f t="shared" si="2"/>
        <v>0</v>
      </c>
      <c r="P20" s="508">
        <f t="shared" si="1"/>
        <v>0</v>
      </c>
      <c r="Q20" s="504"/>
      <c r="R20" s="504"/>
      <c r="S20" s="504"/>
      <c r="T20" s="504"/>
      <c r="U20" s="504"/>
    </row>
    <row r="21" spans="1:21" s="364" customFormat="1" x14ac:dyDescent="0.25">
      <c r="A21" s="635"/>
      <c r="B21" s="633"/>
      <c r="C21" s="504"/>
      <c r="D21" s="504"/>
      <c r="E21" s="504"/>
      <c r="F21" s="504"/>
      <c r="G21" s="505"/>
      <c r="H21" s="506"/>
      <c r="I21" s="504"/>
      <c r="J21" s="506"/>
      <c r="K21" s="504"/>
      <c r="L21" s="506"/>
      <c r="M21" s="504"/>
      <c r="N21" s="506"/>
      <c r="O21" s="507">
        <f t="shared" si="2"/>
        <v>0</v>
      </c>
      <c r="P21" s="508">
        <f t="shared" si="1"/>
        <v>0</v>
      </c>
      <c r="Q21" s="504"/>
      <c r="R21" s="504"/>
      <c r="S21" s="504"/>
      <c r="T21" s="504"/>
      <c r="U21" s="504"/>
    </row>
    <row r="22" spans="1:21" s="364" customFormat="1" x14ac:dyDescent="0.25">
      <c r="A22" s="635"/>
      <c r="B22" s="633"/>
      <c r="C22" s="504"/>
      <c r="D22" s="504"/>
      <c r="E22" s="504"/>
      <c r="F22" s="504"/>
      <c r="G22" s="505"/>
      <c r="H22" s="506"/>
      <c r="I22" s="504"/>
      <c r="J22" s="506"/>
      <c r="K22" s="504"/>
      <c r="L22" s="506"/>
      <c r="M22" s="504"/>
      <c r="N22" s="506"/>
      <c r="O22" s="507">
        <f t="shared" si="2"/>
        <v>0</v>
      </c>
      <c r="P22" s="508">
        <f t="shared" si="1"/>
        <v>0</v>
      </c>
      <c r="Q22" s="504"/>
      <c r="R22" s="504"/>
      <c r="S22" s="504"/>
      <c r="T22" s="504"/>
      <c r="U22" s="504"/>
    </row>
    <row r="23" spans="1:21" s="364" customFormat="1" x14ac:dyDescent="0.25">
      <c r="A23" s="635"/>
      <c r="B23" s="633"/>
      <c r="C23" s="504"/>
      <c r="D23" s="504"/>
      <c r="E23" s="504"/>
      <c r="F23" s="504"/>
      <c r="G23" s="505"/>
      <c r="H23" s="506"/>
      <c r="I23" s="504"/>
      <c r="J23" s="506"/>
      <c r="K23" s="504"/>
      <c r="L23" s="506"/>
      <c r="M23" s="504"/>
      <c r="N23" s="506"/>
      <c r="O23" s="507">
        <f t="shared" si="2"/>
        <v>0</v>
      </c>
      <c r="P23" s="508">
        <f t="shared" si="1"/>
        <v>0</v>
      </c>
      <c r="Q23" s="504"/>
      <c r="R23" s="504"/>
      <c r="S23" s="504"/>
      <c r="T23" s="504"/>
      <c r="U23" s="504"/>
    </row>
    <row r="24" spans="1:21" x14ac:dyDescent="0.25">
      <c r="A24" s="635"/>
      <c r="B24" s="634"/>
      <c r="C24" s="504"/>
      <c r="D24" s="504"/>
      <c r="E24" s="504"/>
      <c r="F24" s="504"/>
      <c r="G24" s="504"/>
      <c r="H24" s="506"/>
      <c r="I24" s="504"/>
      <c r="J24" s="506"/>
      <c r="K24" s="504"/>
      <c r="L24" s="506"/>
      <c r="M24" s="504"/>
      <c r="N24" s="506"/>
      <c r="O24" s="507">
        <f t="shared" si="2"/>
        <v>0</v>
      </c>
      <c r="P24" s="508">
        <f t="shared" si="1"/>
        <v>0</v>
      </c>
      <c r="Q24" s="504"/>
      <c r="R24" s="504"/>
      <c r="S24" s="504"/>
      <c r="T24" s="504"/>
      <c r="U24" s="504"/>
    </row>
    <row r="25" spans="1:21" x14ac:dyDescent="0.25">
      <c r="A25" s="632" t="s">
        <v>1419</v>
      </c>
      <c r="B25" s="632" t="s">
        <v>1421</v>
      </c>
      <c r="C25" s="516"/>
      <c r="D25" s="517"/>
      <c r="E25" s="504"/>
      <c r="F25" s="516"/>
      <c r="G25" s="520"/>
      <c r="H25" s="506"/>
      <c r="I25" s="504"/>
      <c r="J25" s="506"/>
      <c r="K25" s="504"/>
      <c r="L25" s="506"/>
      <c r="M25" s="504"/>
      <c r="N25" s="506"/>
      <c r="O25" s="507"/>
      <c r="P25" s="508"/>
      <c r="Q25" s="504"/>
      <c r="R25" s="504"/>
      <c r="S25" s="504"/>
      <c r="T25" s="504"/>
      <c r="U25" s="504"/>
    </row>
    <row r="26" spans="1:21" s="364" customFormat="1" x14ac:dyDescent="0.25">
      <c r="A26" s="633"/>
      <c r="B26" s="633"/>
      <c r="C26" s="504"/>
      <c r="D26" s="504"/>
      <c r="E26" s="504"/>
      <c r="F26" s="504"/>
      <c r="G26" s="505"/>
      <c r="H26" s="506"/>
      <c r="I26" s="504"/>
      <c r="J26" s="506"/>
      <c r="K26" s="504"/>
      <c r="L26" s="506"/>
      <c r="M26" s="504"/>
      <c r="N26" s="506"/>
      <c r="O26" s="507">
        <f t="shared" si="2"/>
        <v>0</v>
      </c>
      <c r="P26" s="508">
        <f t="shared" si="1"/>
        <v>0</v>
      </c>
      <c r="Q26" s="504"/>
      <c r="R26" s="504"/>
      <c r="S26" s="504"/>
      <c r="T26" s="504"/>
      <c r="U26" s="504"/>
    </row>
    <row r="27" spans="1:21" s="364" customFormat="1" x14ac:dyDescent="0.25">
      <c r="A27" s="633"/>
      <c r="B27" s="633"/>
      <c r="C27" s="504"/>
      <c r="D27" s="504"/>
      <c r="E27" s="504"/>
      <c r="F27" s="504"/>
      <c r="G27" s="505"/>
      <c r="H27" s="506"/>
      <c r="I27" s="504"/>
      <c r="J27" s="506"/>
      <c r="K27" s="504"/>
      <c r="L27" s="506"/>
      <c r="M27" s="504"/>
      <c r="N27" s="506"/>
      <c r="O27" s="507">
        <f t="shared" si="2"/>
        <v>0</v>
      </c>
      <c r="P27" s="508">
        <f t="shared" si="1"/>
        <v>0</v>
      </c>
      <c r="Q27" s="504"/>
      <c r="R27" s="504"/>
      <c r="S27" s="504"/>
      <c r="T27" s="504"/>
      <c r="U27" s="504"/>
    </row>
    <row r="28" spans="1:21" s="364" customFormat="1" x14ac:dyDescent="0.25">
      <c r="A28" s="633"/>
      <c r="B28" s="633"/>
      <c r="C28" s="504"/>
      <c r="D28" s="504"/>
      <c r="E28" s="504"/>
      <c r="F28" s="504"/>
      <c r="G28" s="505"/>
      <c r="H28" s="506"/>
      <c r="I28" s="504"/>
      <c r="J28" s="506"/>
      <c r="K28" s="504"/>
      <c r="L28" s="506"/>
      <c r="M28" s="504"/>
      <c r="N28" s="506"/>
      <c r="O28" s="507">
        <f t="shared" si="2"/>
        <v>0</v>
      </c>
      <c r="P28" s="508">
        <f t="shared" si="1"/>
        <v>0</v>
      </c>
      <c r="Q28" s="504"/>
      <c r="R28" s="504"/>
      <c r="S28" s="504"/>
      <c r="T28" s="504"/>
      <c r="U28" s="504"/>
    </row>
    <row r="29" spans="1:21" s="364" customFormat="1" x14ac:dyDescent="0.25">
      <c r="A29" s="633"/>
      <c r="B29" s="633"/>
      <c r="C29" s="504"/>
      <c r="D29" s="504"/>
      <c r="E29" s="504"/>
      <c r="F29" s="504"/>
      <c r="G29" s="505"/>
      <c r="H29" s="506"/>
      <c r="I29" s="504"/>
      <c r="J29" s="506"/>
      <c r="K29" s="504"/>
      <c r="L29" s="506"/>
      <c r="M29" s="504"/>
      <c r="N29" s="506"/>
      <c r="O29" s="507">
        <f t="shared" si="2"/>
        <v>0</v>
      </c>
      <c r="P29" s="508">
        <f t="shared" si="1"/>
        <v>0</v>
      </c>
      <c r="Q29" s="504"/>
      <c r="R29" s="504"/>
      <c r="S29" s="504"/>
      <c r="T29" s="504"/>
      <c r="U29" s="504"/>
    </row>
    <row r="30" spans="1:21" s="364" customFormat="1" x14ac:dyDescent="0.25">
      <c r="A30" s="633"/>
      <c r="B30" s="634"/>
      <c r="C30" s="504"/>
      <c r="D30" s="504"/>
      <c r="E30" s="504"/>
      <c r="F30" s="504"/>
      <c r="G30" s="505"/>
      <c r="H30" s="506"/>
      <c r="I30" s="504"/>
      <c r="J30" s="506"/>
      <c r="K30" s="504"/>
      <c r="L30" s="506"/>
      <c r="M30" s="504"/>
      <c r="N30" s="506"/>
      <c r="O30" s="507">
        <f t="shared" si="2"/>
        <v>0</v>
      </c>
      <c r="P30" s="508">
        <f t="shared" si="1"/>
        <v>0</v>
      </c>
      <c r="Q30" s="504"/>
      <c r="R30" s="504"/>
      <c r="S30" s="504"/>
      <c r="T30" s="504"/>
      <c r="U30" s="504"/>
    </row>
    <row r="31" spans="1:21" ht="62.25" customHeight="1" x14ac:dyDescent="0.25">
      <c r="A31" s="633"/>
      <c r="B31" s="632" t="s">
        <v>1422</v>
      </c>
      <c r="C31" s="516" t="s">
        <v>1559</v>
      </c>
      <c r="D31" s="664" t="s">
        <v>1588</v>
      </c>
      <c r="E31" s="504" t="s">
        <v>1586</v>
      </c>
      <c r="F31" s="516" t="s">
        <v>1560</v>
      </c>
      <c r="G31" s="505">
        <v>0.25</v>
      </c>
      <c r="H31" s="506">
        <v>0</v>
      </c>
      <c r="I31" s="505">
        <v>0.25</v>
      </c>
      <c r="J31" s="506">
        <v>0</v>
      </c>
      <c r="K31" s="505">
        <v>0.25</v>
      </c>
      <c r="L31" s="506">
        <v>0</v>
      </c>
      <c r="M31" s="505">
        <v>0.25</v>
      </c>
      <c r="N31" s="506">
        <v>0</v>
      </c>
      <c r="O31" s="519">
        <f t="shared" si="2"/>
        <v>1</v>
      </c>
      <c r="P31" s="508">
        <f t="shared" si="1"/>
        <v>0</v>
      </c>
      <c r="Q31" s="504"/>
      <c r="R31" s="504" t="s">
        <v>1567</v>
      </c>
      <c r="S31" s="504" t="s">
        <v>1561</v>
      </c>
      <c r="T31" s="504" t="s">
        <v>1562</v>
      </c>
      <c r="U31" s="504" t="s">
        <v>1563</v>
      </c>
    </row>
    <row r="32" spans="1:21" s="364" customFormat="1" ht="60.75" customHeight="1" x14ac:dyDescent="0.25">
      <c r="A32" s="633"/>
      <c r="B32" s="633"/>
      <c r="C32" s="516" t="s">
        <v>1565</v>
      </c>
      <c r="D32" s="665" t="s">
        <v>1589</v>
      </c>
      <c r="E32" s="504" t="s">
        <v>1587</v>
      </c>
      <c r="F32" s="516" t="s">
        <v>1564</v>
      </c>
      <c r="G32" s="505">
        <v>0.25</v>
      </c>
      <c r="H32" s="506">
        <v>0</v>
      </c>
      <c r="I32" s="505">
        <v>0.25</v>
      </c>
      <c r="J32" s="506">
        <v>0</v>
      </c>
      <c r="K32" s="505">
        <v>0.25</v>
      </c>
      <c r="L32" s="506">
        <v>0</v>
      </c>
      <c r="M32" s="505">
        <v>0.25</v>
      </c>
      <c r="N32" s="506">
        <v>0</v>
      </c>
      <c r="O32" s="519">
        <v>1</v>
      </c>
      <c r="P32" s="508">
        <f t="shared" si="1"/>
        <v>0</v>
      </c>
      <c r="Q32" s="504"/>
      <c r="R32" s="504" t="s">
        <v>1568</v>
      </c>
      <c r="S32" s="504" t="s">
        <v>1566</v>
      </c>
      <c r="T32" s="504" t="s">
        <v>1556</v>
      </c>
      <c r="U32" s="504" t="s">
        <v>1563</v>
      </c>
    </row>
    <row r="33" spans="1:21" s="364" customFormat="1" x14ac:dyDescent="0.25">
      <c r="A33" s="633"/>
      <c r="B33" s="633"/>
      <c r="C33" s="504"/>
      <c r="D33" s="504"/>
      <c r="E33" s="504"/>
      <c r="F33" s="504"/>
      <c r="G33" s="504"/>
      <c r="H33" s="506"/>
      <c r="I33" s="504"/>
      <c r="J33" s="506"/>
      <c r="K33" s="504"/>
      <c r="L33" s="506"/>
      <c r="M33" s="504"/>
      <c r="N33" s="506"/>
      <c r="O33" s="507">
        <f t="shared" si="2"/>
        <v>0</v>
      </c>
      <c r="P33" s="508">
        <f t="shared" si="1"/>
        <v>0</v>
      </c>
      <c r="Q33" s="504"/>
      <c r="R33" s="504"/>
      <c r="S33" s="504"/>
      <c r="T33" s="504"/>
      <c r="U33" s="504"/>
    </row>
    <row r="34" spans="1:21" s="364" customFormat="1" x14ac:dyDescent="0.25">
      <c r="A34" s="633"/>
      <c r="B34" s="633"/>
      <c r="C34" s="504"/>
      <c r="D34" s="504"/>
      <c r="E34" s="504"/>
      <c r="F34" s="504"/>
      <c r="G34" s="504"/>
      <c r="H34" s="506"/>
      <c r="I34" s="504"/>
      <c r="J34" s="506"/>
      <c r="K34" s="504"/>
      <c r="L34" s="506"/>
      <c r="M34" s="504"/>
      <c r="N34" s="506"/>
      <c r="O34" s="507">
        <f t="shared" si="2"/>
        <v>0</v>
      </c>
      <c r="P34" s="508">
        <f t="shared" si="1"/>
        <v>0</v>
      </c>
      <c r="Q34" s="504"/>
      <c r="R34" s="504"/>
      <c r="S34" s="504"/>
      <c r="T34" s="504"/>
      <c r="U34" s="504"/>
    </row>
    <row r="35" spans="1:21" x14ac:dyDescent="0.25">
      <c r="A35" s="633"/>
      <c r="B35" s="633"/>
      <c r="C35" s="504"/>
      <c r="D35" s="504"/>
      <c r="E35" s="504"/>
      <c r="F35" s="504"/>
      <c r="G35" s="504"/>
      <c r="H35" s="506"/>
      <c r="I35" s="504"/>
      <c r="J35" s="506"/>
      <c r="K35" s="504"/>
      <c r="L35" s="506"/>
      <c r="M35" s="504"/>
      <c r="N35" s="506"/>
      <c r="O35" s="507">
        <f t="shared" si="2"/>
        <v>0</v>
      </c>
      <c r="P35" s="508">
        <f t="shared" si="1"/>
        <v>0</v>
      </c>
      <c r="Q35" s="504"/>
      <c r="R35" s="504"/>
      <c r="S35" s="504"/>
      <c r="T35" s="504"/>
      <c r="U35" s="504"/>
    </row>
    <row r="36" spans="1:21" x14ac:dyDescent="0.25">
      <c r="A36" s="634"/>
      <c r="B36" s="634"/>
      <c r="C36" s="504"/>
      <c r="D36" s="504"/>
      <c r="E36" s="504"/>
      <c r="F36" s="504"/>
      <c r="G36" s="504"/>
      <c r="H36" s="506"/>
      <c r="I36" s="504"/>
      <c r="J36" s="506"/>
      <c r="K36" s="504"/>
      <c r="L36" s="506"/>
      <c r="M36" s="504"/>
      <c r="N36" s="506"/>
      <c r="O36" s="507">
        <f t="shared" si="2"/>
        <v>0</v>
      </c>
      <c r="P36" s="508">
        <f t="shared" si="1"/>
        <v>0</v>
      </c>
      <c r="Q36" s="504"/>
      <c r="R36" s="504"/>
      <c r="S36" s="504"/>
      <c r="T36" s="504"/>
      <c r="U36" s="509"/>
    </row>
    <row r="37" spans="1:21" x14ac:dyDescent="0.25">
      <c r="A37" s="510"/>
      <c r="B37" s="511"/>
      <c r="C37" s="510" t="s">
        <v>1413</v>
      </c>
      <c r="D37" s="511"/>
      <c r="E37" s="511"/>
      <c r="F37" s="512"/>
      <c r="G37" s="513">
        <f t="shared" ref="G37:P37" si="3">SUM(G9:G36)</f>
        <v>2</v>
      </c>
      <c r="H37" s="514">
        <f t="shared" si="3"/>
        <v>172000</v>
      </c>
      <c r="I37" s="513">
        <f t="shared" si="3"/>
        <v>1</v>
      </c>
      <c r="J37" s="514">
        <f t="shared" si="3"/>
        <v>0</v>
      </c>
      <c r="K37" s="513">
        <f t="shared" si="3"/>
        <v>1</v>
      </c>
      <c r="L37" s="514">
        <f t="shared" si="3"/>
        <v>0</v>
      </c>
      <c r="M37" s="513">
        <f t="shared" si="3"/>
        <v>1</v>
      </c>
      <c r="N37" s="514">
        <f t="shared" si="3"/>
        <v>0</v>
      </c>
      <c r="O37" s="514">
        <f t="shared" si="3"/>
        <v>5</v>
      </c>
      <c r="P37" s="514">
        <f t="shared" si="3"/>
        <v>172000</v>
      </c>
      <c r="Q37" s="513"/>
      <c r="R37" s="513"/>
      <c r="S37" s="513"/>
      <c r="T37" s="513"/>
      <c r="U37" s="515"/>
    </row>
    <row r="57" s="261" customFormat="1" ht="12" x14ac:dyDescent="0.25"/>
    <row r="58" s="261" customFormat="1" ht="12" x14ac:dyDescent="0.25"/>
    <row r="71" s="261" customFormat="1" ht="12" x14ac:dyDescent="0.25"/>
    <row r="72" s="261" customFormat="1" ht="12" x14ac:dyDescent="0.25"/>
  </sheetData>
  <mergeCells count="34">
    <mergeCell ref="C9:C10"/>
    <mergeCell ref="D9:D10"/>
    <mergeCell ref="A3:U3"/>
    <mergeCell ref="B9:B12"/>
    <mergeCell ref="B13:B18"/>
    <mergeCell ref="C5:C7"/>
    <mergeCell ref="D5:D7"/>
    <mergeCell ref="A4:U4"/>
    <mergeCell ref="E5:E7"/>
    <mergeCell ref="I6:J6"/>
    <mergeCell ref="K6:L6"/>
    <mergeCell ref="M6:N6"/>
    <mergeCell ref="F5:F7"/>
    <mergeCell ref="G5:N5"/>
    <mergeCell ref="G6:H6"/>
    <mergeCell ref="S5:S7"/>
    <mergeCell ref="B19:B24"/>
    <mergeCell ref="B31:B36"/>
    <mergeCell ref="B25:B30"/>
    <mergeCell ref="A5:A7"/>
    <mergeCell ref="B5:B7"/>
    <mergeCell ref="A9:A24"/>
    <mergeCell ref="A25:A36"/>
    <mergeCell ref="T5:T7"/>
    <mergeCell ref="U5:U7"/>
    <mergeCell ref="O5:P6"/>
    <mergeCell ref="Q5:Q7"/>
    <mergeCell ref="R5:R7"/>
    <mergeCell ref="U11:U12"/>
    <mergeCell ref="C11:C12"/>
    <mergeCell ref="D11:D12"/>
    <mergeCell ref="R11:R12"/>
    <mergeCell ref="S11:S12"/>
    <mergeCell ref="T11:T12"/>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3622047244094491" right="0.23622047244094491" top="0.74803149606299213" bottom="0.74803149606299213" header="0.31496062992125984" footer="0.31496062992125984"/>
  <pageSetup scale="5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pane ySplit="6" topLeftCell="A7" activePane="bottomLeft" state="frozen"/>
      <selection activeCell="R5" sqref="R5"/>
      <selection pane="bottomLeft" activeCell="N10" sqref="N10"/>
    </sheetView>
  </sheetViews>
  <sheetFormatPr baseColWidth="10" defaultRowHeight="15" x14ac:dyDescent="0.25"/>
  <cols>
    <col min="1" max="2" width="21.7109375" customWidth="1"/>
    <col min="3" max="3" width="16.85546875" customWidth="1"/>
    <col min="4" max="4" width="14.7109375" customWidth="1"/>
    <col min="5" max="5" width="12.85546875" customWidth="1"/>
    <col min="6" max="6" width="24.7109375" customWidth="1"/>
    <col min="7" max="7" width="13" customWidth="1"/>
    <col min="8" max="8" width="12.42578125" style="234" customWidth="1"/>
    <col min="9" max="9" width="13.28515625" customWidth="1"/>
    <col min="10" max="10" width="11.5703125" style="234" customWidth="1"/>
    <col min="11" max="11" width="11.5703125" bestFit="1" customWidth="1"/>
    <col min="12" max="12" width="11.42578125" style="234" customWidth="1"/>
    <col min="13" max="13" width="11.5703125" bestFit="1" customWidth="1"/>
    <col min="14" max="14" width="11.7109375" style="234" bestFit="1" customWidth="1"/>
    <col min="15" max="15" width="15.28515625" customWidth="1"/>
    <col min="16" max="16" width="12.42578125" style="234" customWidth="1"/>
    <col min="17" max="17" width="14.140625" hidden="1" customWidth="1"/>
    <col min="18" max="18" width="14.28515625" customWidth="1"/>
    <col min="19" max="19" width="14.7109375" customWidth="1"/>
    <col min="20" max="20" width="13.42578125" customWidth="1"/>
    <col min="21" max="21" width="12.7109375" customWidth="1"/>
  </cols>
  <sheetData>
    <row r="1" spans="1:23" x14ac:dyDescent="0.25">
      <c r="A1" s="524"/>
      <c r="B1" s="525"/>
      <c r="C1" s="525"/>
      <c r="D1" s="525"/>
      <c r="E1" s="525"/>
      <c r="F1" s="524"/>
      <c r="G1" s="525" t="s">
        <v>1423</v>
      </c>
      <c r="H1" s="526"/>
      <c r="I1" s="525"/>
      <c r="J1" s="525"/>
      <c r="K1" s="525"/>
      <c r="L1" s="525"/>
      <c r="M1" s="525"/>
      <c r="N1" s="525"/>
      <c r="O1" s="525"/>
      <c r="P1" s="525"/>
      <c r="Q1" s="525"/>
      <c r="R1" s="525"/>
      <c r="S1" s="525"/>
      <c r="T1" s="525"/>
      <c r="U1" s="525"/>
      <c r="V1" s="524"/>
      <c r="W1" s="524"/>
    </row>
    <row r="2" spans="1:23" s="364" customFormat="1" x14ac:dyDescent="0.25">
      <c r="A2" s="524" t="s">
        <v>1349</v>
      </c>
      <c r="B2" s="525"/>
      <c r="C2" s="525"/>
      <c r="D2" s="525"/>
      <c r="E2" s="525"/>
      <c r="F2" s="524"/>
      <c r="G2" s="525"/>
      <c r="H2" s="526"/>
      <c r="I2" s="525"/>
      <c r="J2" s="525"/>
      <c r="K2" s="525"/>
      <c r="L2" s="525"/>
      <c r="M2" s="525"/>
      <c r="N2" s="525"/>
      <c r="O2" s="525"/>
      <c r="P2" s="525"/>
      <c r="Q2" s="525"/>
      <c r="R2" s="525"/>
      <c r="S2" s="525"/>
      <c r="T2" s="525"/>
      <c r="U2" s="525"/>
      <c r="V2" s="524"/>
      <c r="W2" s="524"/>
    </row>
    <row r="3" spans="1:23" x14ac:dyDescent="0.25">
      <c r="A3" s="527" t="s">
        <v>1426</v>
      </c>
      <c r="B3" s="527"/>
      <c r="C3" s="527"/>
      <c r="D3" s="527"/>
      <c r="E3" s="527"/>
      <c r="F3" s="527"/>
      <c r="G3" s="527"/>
      <c r="H3" s="527"/>
      <c r="I3" s="527"/>
      <c r="J3" s="527"/>
      <c r="K3" s="527"/>
      <c r="L3" s="527"/>
      <c r="M3" s="527"/>
      <c r="N3" s="527"/>
      <c r="O3" s="527"/>
      <c r="P3" s="527"/>
      <c r="Q3" s="527"/>
      <c r="R3" s="527"/>
      <c r="S3" s="527"/>
      <c r="T3" s="527"/>
      <c r="U3" s="527"/>
      <c r="V3" s="524"/>
      <c r="W3" s="524"/>
    </row>
    <row r="4" spans="1:23" ht="15" customHeight="1" x14ac:dyDescent="0.25">
      <c r="A4" s="623" t="s">
        <v>97</v>
      </c>
      <c r="B4" s="622" t="s">
        <v>111</v>
      </c>
      <c r="C4" s="625" t="s">
        <v>86</v>
      </c>
      <c r="D4" s="625" t="s">
        <v>87</v>
      </c>
      <c r="E4" s="625" t="s">
        <v>392</v>
      </c>
      <c r="F4" s="625" t="s">
        <v>88</v>
      </c>
      <c r="G4" s="638" t="s">
        <v>100</v>
      </c>
      <c r="H4" s="640"/>
      <c r="I4" s="640"/>
      <c r="J4" s="640"/>
      <c r="K4" s="640"/>
      <c r="L4" s="640"/>
      <c r="M4" s="640"/>
      <c r="N4" s="639"/>
      <c r="O4" s="628" t="s">
        <v>101</v>
      </c>
      <c r="P4" s="629"/>
      <c r="Q4" s="622" t="s">
        <v>102</v>
      </c>
      <c r="R4" s="622" t="s">
        <v>103</v>
      </c>
      <c r="S4" s="622" t="s">
        <v>110</v>
      </c>
      <c r="T4" s="622" t="s">
        <v>109</v>
      </c>
      <c r="U4" s="625" t="s">
        <v>89</v>
      </c>
      <c r="V4" s="524"/>
      <c r="W4" s="524"/>
    </row>
    <row r="5" spans="1:23" ht="15" customHeight="1" x14ac:dyDescent="0.25">
      <c r="A5" s="623"/>
      <c r="B5" s="623"/>
      <c r="C5" s="626"/>
      <c r="D5" s="626"/>
      <c r="E5" s="626"/>
      <c r="F5" s="626"/>
      <c r="G5" s="638" t="s">
        <v>104</v>
      </c>
      <c r="H5" s="639"/>
      <c r="I5" s="638" t="s">
        <v>105</v>
      </c>
      <c r="J5" s="639"/>
      <c r="K5" s="638" t="s">
        <v>106</v>
      </c>
      <c r="L5" s="639"/>
      <c r="M5" s="638" t="s">
        <v>107</v>
      </c>
      <c r="N5" s="639"/>
      <c r="O5" s="630"/>
      <c r="P5" s="631"/>
      <c r="Q5" s="623"/>
      <c r="R5" s="623"/>
      <c r="S5" s="623"/>
      <c r="T5" s="623"/>
      <c r="U5" s="626"/>
      <c r="V5" s="524"/>
      <c r="W5" s="524"/>
    </row>
    <row r="6" spans="1:23" ht="22.5" x14ac:dyDescent="0.25">
      <c r="A6" s="624"/>
      <c r="B6" s="624"/>
      <c r="C6" s="627"/>
      <c r="D6" s="627"/>
      <c r="E6" s="627"/>
      <c r="F6" s="627"/>
      <c r="G6" s="497" t="s">
        <v>108</v>
      </c>
      <c r="H6" s="497" t="s">
        <v>12</v>
      </c>
      <c r="I6" s="497" t="s">
        <v>108</v>
      </c>
      <c r="J6" s="497" t="s">
        <v>12</v>
      </c>
      <c r="K6" s="497" t="s">
        <v>108</v>
      </c>
      <c r="L6" s="497" t="s">
        <v>12</v>
      </c>
      <c r="M6" s="497" t="s">
        <v>108</v>
      </c>
      <c r="N6" s="497" t="s">
        <v>12</v>
      </c>
      <c r="O6" s="497" t="s">
        <v>108</v>
      </c>
      <c r="P6" s="497" t="s">
        <v>12</v>
      </c>
      <c r="Q6" s="624"/>
      <c r="R6" s="624"/>
      <c r="S6" s="624"/>
      <c r="T6" s="624"/>
      <c r="U6" s="627"/>
      <c r="V6" s="524"/>
      <c r="W6" s="524"/>
    </row>
    <row r="7" spans="1:23" s="364" customFormat="1" x14ac:dyDescent="0.25">
      <c r="A7" s="498"/>
      <c r="B7" s="499"/>
      <c r="C7" s="500"/>
      <c r="D7" s="500"/>
      <c r="E7" s="501"/>
      <c r="F7" s="500"/>
      <c r="G7" s="502"/>
      <c r="H7" s="502"/>
      <c r="I7" s="502"/>
      <c r="J7" s="502"/>
      <c r="K7" s="502"/>
      <c r="L7" s="502"/>
      <c r="M7" s="502"/>
      <c r="N7" s="502"/>
      <c r="O7" s="502"/>
      <c r="P7" s="502"/>
      <c r="Q7" s="503"/>
      <c r="R7" s="503"/>
      <c r="S7" s="503"/>
      <c r="T7" s="503"/>
      <c r="U7" s="500"/>
      <c r="V7" s="524"/>
      <c r="W7" s="524"/>
    </row>
    <row r="8" spans="1:23" ht="45" x14ac:dyDescent="0.25">
      <c r="A8" s="641" t="s">
        <v>1424</v>
      </c>
      <c r="B8" s="641" t="s">
        <v>1425</v>
      </c>
      <c r="C8" s="644" t="s">
        <v>1582</v>
      </c>
      <c r="D8" s="528" t="s">
        <v>1580</v>
      </c>
      <c r="E8" s="528" t="s">
        <v>1534</v>
      </c>
      <c r="F8" s="529" t="s">
        <v>1583</v>
      </c>
      <c r="G8" s="505">
        <v>0.13</v>
      </c>
      <c r="H8" s="506">
        <v>1212500</v>
      </c>
      <c r="I8" s="505">
        <v>0.81</v>
      </c>
      <c r="J8" s="506">
        <v>1830000</v>
      </c>
      <c r="K8" s="530">
        <v>0.06</v>
      </c>
      <c r="L8" s="531">
        <v>435000</v>
      </c>
      <c r="M8" s="530">
        <v>0</v>
      </c>
      <c r="N8" s="531">
        <v>0</v>
      </c>
      <c r="O8" s="519">
        <f t="shared" ref="O8:P8" si="0">G8+I8+K8+M8</f>
        <v>1</v>
      </c>
      <c r="P8" s="508">
        <f t="shared" si="0"/>
        <v>3477500</v>
      </c>
      <c r="Q8" s="528"/>
      <c r="R8" s="528" t="s">
        <v>1532</v>
      </c>
      <c r="S8" s="528" t="s">
        <v>1546</v>
      </c>
      <c r="T8" s="504" t="s">
        <v>1576</v>
      </c>
      <c r="U8" s="528" t="s">
        <v>1578</v>
      </c>
      <c r="V8" s="524"/>
      <c r="W8" s="524"/>
    </row>
    <row r="9" spans="1:23" s="364" customFormat="1" ht="45" x14ac:dyDescent="0.25">
      <c r="A9" s="642"/>
      <c r="B9" s="642"/>
      <c r="C9" s="645"/>
      <c r="D9" s="528" t="s">
        <v>1572</v>
      </c>
      <c r="E9" s="528" t="s">
        <v>1535</v>
      </c>
      <c r="F9" s="529" t="s">
        <v>1558</v>
      </c>
      <c r="G9" s="530">
        <v>0</v>
      </c>
      <c r="H9" s="531">
        <v>0</v>
      </c>
      <c r="I9" s="505">
        <v>1</v>
      </c>
      <c r="J9" s="506">
        <v>26860</v>
      </c>
      <c r="K9" s="530">
        <v>0</v>
      </c>
      <c r="L9" s="531">
        <v>0</v>
      </c>
      <c r="M9" s="530">
        <v>0</v>
      </c>
      <c r="N9" s="531">
        <v>0</v>
      </c>
      <c r="O9" s="519">
        <f t="shared" ref="O9:O14" si="1">G9+I9+K9+M9</f>
        <v>1</v>
      </c>
      <c r="P9" s="508">
        <f t="shared" ref="P9:P14" si="2">H9+J9+L9+N9</f>
        <v>26860</v>
      </c>
      <c r="Q9" s="528"/>
      <c r="R9" s="528" t="s">
        <v>1533</v>
      </c>
      <c r="S9" s="528" t="s">
        <v>1547</v>
      </c>
      <c r="T9" s="504" t="s">
        <v>1577</v>
      </c>
      <c r="U9" s="528" t="s">
        <v>1579</v>
      </c>
      <c r="V9" s="524"/>
      <c r="W9" s="524"/>
    </row>
    <row r="10" spans="1:23" s="364" customFormat="1" ht="67.5" x14ac:dyDescent="0.25">
      <c r="A10" s="642"/>
      <c r="B10" s="642"/>
      <c r="C10" s="646"/>
      <c r="D10" s="528" t="s">
        <v>1581</v>
      </c>
      <c r="E10" s="528" t="s">
        <v>1573</v>
      </c>
      <c r="F10" s="532" t="s">
        <v>1594</v>
      </c>
      <c r="G10" s="530">
        <v>0</v>
      </c>
      <c r="H10" s="531">
        <v>0</v>
      </c>
      <c r="I10" s="505">
        <v>0.5</v>
      </c>
      <c r="J10" s="506">
        <v>28387</v>
      </c>
      <c r="K10" s="505">
        <v>0.5</v>
      </c>
      <c r="L10" s="506">
        <v>0</v>
      </c>
      <c r="M10" s="530">
        <v>0</v>
      </c>
      <c r="N10" s="506">
        <v>28388</v>
      </c>
      <c r="O10" s="519">
        <f t="shared" si="1"/>
        <v>1</v>
      </c>
      <c r="P10" s="508">
        <f t="shared" si="2"/>
        <v>56775</v>
      </c>
      <c r="Q10" s="528"/>
      <c r="R10" s="528" t="s">
        <v>1574</v>
      </c>
      <c r="S10" s="528" t="s">
        <v>1575</v>
      </c>
      <c r="T10" s="528" t="s">
        <v>1595</v>
      </c>
      <c r="U10" s="528" t="s">
        <v>1563</v>
      </c>
      <c r="V10" s="524"/>
      <c r="W10" s="524"/>
    </row>
    <row r="11" spans="1:23" s="364" customFormat="1" x14ac:dyDescent="0.25">
      <c r="A11" s="642"/>
      <c r="B11" s="642"/>
      <c r="C11" s="528"/>
      <c r="D11" s="528"/>
      <c r="E11" s="528"/>
      <c r="F11" s="528"/>
      <c r="G11" s="530"/>
      <c r="H11" s="531"/>
      <c r="I11" s="530"/>
      <c r="J11" s="531"/>
      <c r="K11" s="530"/>
      <c r="L11" s="531"/>
      <c r="M11" s="530"/>
      <c r="N11" s="531"/>
      <c r="O11" s="507">
        <f t="shared" si="1"/>
        <v>0</v>
      </c>
      <c r="P11" s="508">
        <f t="shared" si="2"/>
        <v>0</v>
      </c>
      <c r="Q11" s="528"/>
      <c r="R11" s="528"/>
      <c r="S11" s="528"/>
      <c r="T11" s="528"/>
      <c r="U11" s="528"/>
      <c r="V11" s="524"/>
      <c r="W11" s="524"/>
    </row>
    <row r="12" spans="1:23" s="364" customFormat="1" x14ac:dyDescent="0.25">
      <c r="A12" s="642"/>
      <c r="B12" s="642"/>
      <c r="C12" s="528"/>
      <c r="D12" s="528"/>
      <c r="E12" s="528"/>
      <c r="F12" s="528"/>
      <c r="G12" s="530"/>
      <c r="H12" s="531"/>
      <c r="I12" s="530"/>
      <c r="J12" s="531"/>
      <c r="K12" s="530"/>
      <c r="L12" s="531"/>
      <c r="M12" s="530"/>
      <c r="N12" s="531"/>
      <c r="O12" s="507">
        <f t="shared" ref="O12:O13" si="3">G12+I12+K12+M12</f>
        <v>0</v>
      </c>
      <c r="P12" s="508">
        <f t="shared" ref="P12:P13" si="4">H12+J12+L12+N12</f>
        <v>0</v>
      </c>
      <c r="Q12" s="528"/>
      <c r="R12" s="528"/>
      <c r="S12" s="528"/>
      <c r="T12" s="528"/>
      <c r="U12" s="528"/>
      <c r="V12" s="524"/>
      <c r="W12" s="524"/>
    </row>
    <row r="13" spans="1:23" s="364" customFormat="1" x14ac:dyDescent="0.25">
      <c r="A13" s="642"/>
      <c r="B13" s="642"/>
      <c r="C13" s="528"/>
      <c r="D13" s="528"/>
      <c r="E13" s="528"/>
      <c r="F13" s="528"/>
      <c r="G13" s="530"/>
      <c r="H13" s="531"/>
      <c r="I13" s="530"/>
      <c r="J13" s="531"/>
      <c r="K13" s="530"/>
      <c r="L13" s="531"/>
      <c r="M13" s="530"/>
      <c r="N13" s="531"/>
      <c r="O13" s="507">
        <f t="shared" si="3"/>
        <v>0</v>
      </c>
      <c r="P13" s="508">
        <f t="shared" si="4"/>
        <v>0</v>
      </c>
      <c r="Q13" s="528"/>
      <c r="R13" s="528"/>
      <c r="S13" s="528"/>
      <c r="T13" s="528"/>
      <c r="U13" s="528"/>
      <c r="V13" s="524"/>
      <c r="W13" s="524"/>
    </row>
    <row r="14" spans="1:23" x14ac:dyDescent="0.25">
      <c r="A14" s="642"/>
      <c r="B14" s="642"/>
      <c r="C14" s="528"/>
      <c r="D14" s="528"/>
      <c r="E14" s="528"/>
      <c r="F14" s="528"/>
      <c r="G14" s="530"/>
      <c r="H14" s="531"/>
      <c r="I14" s="530"/>
      <c r="J14" s="531"/>
      <c r="K14" s="530"/>
      <c r="L14" s="531"/>
      <c r="M14" s="530"/>
      <c r="N14" s="531"/>
      <c r="O14" s="507">
        <f t="shared" si="1"/>
        <v>0</v>
      </c>
      <c r="P14" s="508">
        <f t="shared" si="2"/>
        <v>0</v>
      </c>
      <c r="Q14" s="528"/>
      <c r="R14" s="528"/>
      <c r="S14" s="528"/>
      <c r="T14" s="528"/>
      <c r="U14" s="528"/>
      <c r="V14" s="524"/>
      <c r="W14" s="524"/>
    </row>
    <row r="15" spans="1:23" x14ac:dyDescent="0.25">
      <c r="A15" s="642"/>
      <c r="B15" s="642"/>
      <c r="C15" s="528"/>
      <c r="D15" s="528"/>
      <c r="E15" s="528"/>
      <c r="F15" s="528"/>
      <c r="G15" s="530"/>
      <c r="H15" s="531"/>
      <c r="I15" s="530"/>
      <c r="J15" s="531"/>
      <c r="K15" s="530"/>
      <c r="L15" s="531"/>
      <c r="M15" s="530"/>
      <c r="N15" s="531"/>
      <c r="O15" s="507">
        <f t="shared" ref="O15:O19" si="5">G15+I15+K15+M15</f>
        <v>0</v>
      </c>
      <c r="P15" s="508">
        <f t="shared" ref="P15:P19" si="6">H15+J15+L15+N15</f>
        <v>0</v>
      </c>
      <c r="Q15" s="528"/>
      <c r="R15" s="528"/>
      <c r="S15" s="528"/>
      <c r="T15" s="528"/>
      <c r="U15" s="528"/>
      <c r="V15" s="524"/>
      <c r="W15" s="524"/>
    </row>
    <row r="16" spans="1:23" x14ac:dyDescent="0.25">
      <c r="A16" s="642"/>
      <c r="B16" s="642"/>
      <c r="C16" s="528"/>
      <c r="D16" s="528"/>
      <c r="E16" s="528"/>
      <c r="F16" s="528"/>
      <c r="G16" s="530"/>
      <c r="H16" s="531"/>
      <c r="I16" s="530"/>
      <c r="J16" s="531"/>
      <c r="K16" s="530"/>
      <c r="L16" s="531"/>
      <c r="M16" s="530"/>
      <c r="N16" s="531"/>
      <c r="O16" s="507">
        <f t="shared" si="5"/>
        <v>0</v>
      </c>
      <c r="P16" s="508">
        <f t="shared" si="6"/>
        <v>0</v>
      </c>
      <c r="Q16" s="528"/>
      <c r="R16" s="528"/>
      <c r="S16" s="528"/>
      <c r="T16" s="528"/>
      <c r="U16" s="528"/>
      <c r="V16" s="524"/>
      <c r="W16" s="524"/>
    </row>
    <row r="17" spans="1:23" x14ac:dyDescent="0.25">
      <c r="A17" s="642"/>
      <c r="B17" s="642"/>
      <c r="C17" s="528"/>
      <c r="D17" s="528"/>
      <c r="E17" s="528"/>
      <c r="F17" s="528"/>
      <c r="G17" s="530"/>
      <c r="H17" s="531"/>
      <c r="I17" s="530"/>
      <c r="J17" s="531"/>
      <c r="K17" s="530"/>
      <c r="L17" s="531"/>
      <c r="M17" s="530"/>
      <c r="N17" s="531"/>
      <c r="O17" s="507">
        <f t="shared" si="5"/>
        <v>0</v>
      </c>
      <c r="P17" s="508">
        <f t="shared" si="6"/>
        <v>0</v>
      </c>
      <c r="Q17" s="528"/>
      <c r="R17" s="528"/>
      <c r="S17" s="528"/>
      <c r="T17" s="528"/>
      <c r="U17" s="528"/>
      <c r="V17" s="524"/>
      <c r="W17" s="524"/>
    </row>
    <row r="18" spans="1:23" x14ac:dyDescent="0.25">
      <c r="A18" s="642"/>
      <c r="B18" s="642"/>
      <c r="C18" s="528"/>
      <c r="D18" s="528"/>
      <c r="E18" s="528"/>
      <c r="F18" s="528"/>
      <c r="G18" s="530"/>
      <c r="H18" s="531"/>
      <c r="I18" s="530"/>
      <c r="J18" s="531"/>
      <c r="K18" s="530"/>
      <c r="L18" s="531"/>
      <c r="M18" s="530"/>
      <c r="N18" s="531"/>
      <c r="O18" s="507">
        <f t="shared" si="5"/>
        <v>0</v>
      </c>
      <c r="P18" s="508">
        <f t="shared" si="6"/>
        <v>0</v>
      </c>
      <c r="Q18" s="528"/>
      <c r="R18" s="528"/>
      <c r="S18" s="528"/>
      <c r="T18" s="528"/>
      <c r="U18" s="528"/>
      <c r="V18" s="524"/>
      <c r="W18" s="524"/>
    </row>
    <row r="19" spans="1:23" x14ac:dyDescent="0.25">
      <c r="A19" s="643"/>
      <c r="B19" s="643"/>
      <c r="C19" s="528"/>
      <c r="D19" s="528"/>
      <c r="E19" s="528"/>
      <c r="F19" s="528"/>
      <c r="G19" s="530"/>
      <c r="H19" s="531"/>
      <c r="I19" s="530"/>
      <c r="J19" s="531"/>
      <c r="K19" s="530"/>
      <c r="L19" s="531"/>
      <c r="M19" s="530"/>
      <c r="N19" s="531"/>
      <c r="O19" s="507">
        <f t="shared" si="5"/>
        <v>0</v>
      </c>
      <c r="P19" s="508">
        <f t="shared" si="6"/>
        <v>0</v>
      </c>
      <c r="Q19" s="528"/>
      <c r="R19" s="528"/>
      <c r="S19" s="528"/>
      <c r="T19" s="528"/>
      <c r="U19" s="528"/>
      <c r="V19" s="524"/>
      <c r="W19" s="524"/>
    </row>
    <row r="20" spans="1:23" ht="15.6" customHeight="1" x14ac:dyDescent="0.25">
      <c r="A20" s="533"/>
      <c r="B20" s="534"/>
      <c r="C20" s="533" t="s">
        <v>479</v>
      </c>
      <c r="D20" s="534"/>
      <c r="E20" s="534"/>
      <c r="F20" s="535"/>
      <c r="G20" s="536">
        <f t="shared" ref="G20:P20" si="7">SUM(G8:G19)</f>
        <v>0.13</v>
      </c>
      <c r="H20" s="537">
        <f t="shared" si="7"/>
        <v>1212500</v>
      </c>
      <c r="I20" s="536">
        <f t="shared" si="7"/>
        <v>2.31</v>
      </c>
      <c r="J20" s="537">
        <f t="shared" si="7"/>
        <v>1885247</v>
      </c>
      <c r="K20" s="536">
        <f t="shared" si="7"/>
        <v>0.56000000000000005</v>
      </c>
      <c r="L20" s="537">
        <f t="shared" si="7"/>
        <v>435000</v>
      </c>
      <c r="M20" s="536">
        <f t="shared" si="7"/>
        <v>0</v>
      </c>
      <c r="N20" s="537">
        <f t="shared" si="7"/>
        <v>28388</v>
      </c>
      <c r="O20" s="537">
        <f t="shared" si="7"/>
        <v>3</v>
      </c>
      <c r="P20" s="537">
        <f t="shared" si="7"/>
        <v>3561135</v>
      </c>
      <c r="Q20" s="513"/>
      <c r="R20" s="513"/>
      <c r="S20" s="513"/>
      <c r="T20" s="513"/>
      <c r="U20" s="513"/>
      <c r="V20" s="524"/>
      <c r="W20" s="524"/>
    </row>
  </sheetData>
  <mergeCells count="20">
    <mergeCell ref="A8:A19"/>
    <mergeCell ref="B8:B19"/>
    <mergeCell ref="A4:A6"/>
    <mergeCell ref="B4:B6"/>
    <mergeCell ref="C4:C6"/>
    <mergeCell ref="C8:C10"/>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C13" sqref="C13"/>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0" t="s">
        <v>1355</v>
      </c>
      <c r="J1" s="242"/>
      <c r="K1" s="242"/>
      <c r="L1" s="242"/>
      <c r="M1" s="242"/>
      <c r="N1" s="242"/>
      <c r="O1" s="242"/>
      <c r="P1" s="242"/>
      <c r="Q1" s="242"/>
      <c r="R1" s="242"/>
      <c r="S1" s="242"/>
      <c r="T1" s="242"/>
      <c r="U1" s="242"/>
    </row>
    <row r="2" spans="1:21" ht="18" customHeight="1" x14ac:dyDescent="0.25">
      <c r="B2" s="244"/>
      <c r="C2" s="244"/>
      <c r="D2" s="244"/>
      <c r="E2" s="244"/>
      <c r="F2" s="244"/>
      <c r="G2" s="290"/>
      <c r="J2" s="244"/>
      <c r="K2" s="244"/>
      <c r="L2" s="244"/>
      <c r="M2" s="244"/>
      <c r="N2" s="244"/>
      <c r="O2" s="244"/>
      <c r="P2" s="244"/>
      <c r="Q2" s="244"/>
      <c r="R2" s="244"/>
      <c r="S2" s="244"/>
      <c r="T2" s="244"/>
      <c r="U2" s="244"/>
    </row>
    <row r="3" spans="1:21" ht="18" customHeight="1" x14ac:dyDescent="0.25">
      <c r="A3" s="315" t="s">
        <v>1348</v>
      </c>
      <c r="B3" s="244"/>
      <c r="C3" s="244"/>
      <c r="D3" s="244"/>
      <c r="E3" s="244"/>
      <c r="F3" s="244"/>
      <c r="G3" s="290"/>
      <c r="J3" s="244"/>
      <c r="K3" s="244"/>
      <c r="L3" s="244"/>
      <c r="M3" s="244"/>
      <c r="N3" s="244"/>
      <c r="O3" s="244"/>
      <c r="P3" s="244"/>
      <c r="Q3" s="244"/>
      <c r="R3" s="244"/>
      <c r="S3" s="244"/>
      <c r="T3" s="244"/>
      <c r="U3" s="244"/>
    </row>
    <row r="4" spans="1:21" ht="33" customHeight="1" x14ac:dyDescent="0.25">
      <c r="A4" s="647" t="s">
        <v>1354</v>
      </c>
      <c r="B4" s="647"/>
      <c r="C4" s="647"/>
      <c r="D4" s="647"/>
      <c r="E4" s="647"/>
      <c r="F4" s="647"/>
      <c r="G4" s="647"/>
      <c r="H4" s="647"/>
      <c r="I4" s="647"/>
      <c r="J4" s="647"/>
      <c r="K4" s="647"/>
      <c r="L4" s="647"/>
      <c r="M4" s="647"/>
      <c r="N4" s="647"/>
      <c r="O4" s="647"/>
      <c r="P4" s="647"/>
      <c r="Q4" s="647"/>
      <c r="R4" s="647"/>
      <c r="S4" s="647"/>
      <c r="T4" s="647"/>
      <c r="U4" s="647"/>
    </row>
    <row r="5" spans="1:21" ht="14.45" customHeight="1" x14ac:dyDescent="0.25">
      <c r="A5" s="576" t="s">
        <v>97</v>
      </c>
      <c r="B5" s="575" t="s">
        <v>111</v>
      </c>
      <c r="C5" s="578" t="s">
        <v>86</v>
      </c>
      <c r="D5" s="578" t="s">
        <v>87</v>
      </c>
      <c r="E5" s="578" t="s">
        <v>392</v>
      </c>
      <c r="F5" s="578" t="s">
        <v>88</v>
      </c>
      <c r="G5" s="581" t="s">
        <v>100</v>
      </c>
      <c r="H5" s="587"/>
      <c r="I5" s="587"/>
      <c r="J5" s="587"/>
      <c r="K5" s="587"/>
      <c r="L5" s="587"/>
      <c r="M5" s="587"/>
      <c r="N5" s="582"/>
      <c r="O5" s="583" t="s">
        <v>101</v>
      </c>
      <c r="P5" s="584"/>
      <c r="Q5" s="575" t="s">
        <v>102</v>
      </c>
      <c r="R5" s="575" t="s">
        <v>103</v>
      </c>
      <c r="S5" s="575" t="s">
        <v>110</v>
      </c>
      <c r="T5" s="575" t="s">
        <v>109</v>
      </c>
      <c r="U5" s="572" t="s">
        <v>89</v>
      </c>
    </row>
    <row r="6" spans="1:21" ht="14.45" customHeight="1" x14ac:dyDescent="0.25">
      <c r="A6" s="576"/>
      <c r="B6" s="576"/>
      <c r="C6" s="579"/>
      <c r="D6" s="579"/>
      <c r="E6" s="579"/>
      <c r="F6" s="579"/>
      <c r="G6" s="581" t="s">
        <v>104</v>
      </c>
      <c r="H6" s="582"/>
      <c r="I6" s="581" t="s">
        <v>105</v>
      </c>
      <c r="J6" s="582"/>
      <c r="K6" s="581" t="s">
        <v>106</v>
      </c>
      <c r="L6" s="582"/>
      <c r="M6" s="581" t="s">
        <v>107</v>
      </c>
      <c r="N6" s="582"/>
      <c r="O6" s="585"/>
      <c r="P6" s="586"/>
      <c r="Q6" s="576"/>
      <c r="R6" s="576"/>
      <c r="S6" s="576"/>
      <c r="T6" s="576"/>
      <c r="U6" s="573"/>
    </row>
    <row r="7" spans="1:21" ht="25.5" x14ac:dyDescent="0.25">
      <c r="A7" s="577"/>
      <c r="B7" s="577"/>
      <c r="C7" s="580"/>
      <c r="D7" s="580"/>
      <c r="E7" s="580"/>
      <c r="F7" s="580"/>
      <c r="G7" s="441" t="s">
        <v>108</v>
      </c>
      <c r="H7" s="441" t="s">
        <v>12</v>
      </c>
      <c r="I7" s="441" t="s">
        <v>108</v>
      </c>
      <c r="J7" s="441" t="s">
        <v>12</v>
      </c>
      <c r="K7" s="441" t="s">
        <v>108</v>
      </c>
      <c r="L7" s="441" t="s">
        <v>12</v>
      </c>
      <c r="M7" s="441" t="s">
        <v>108</v>
      </c>
      <c r="N7" s="441" t="s">
        <v>12</v>
      </c>
      <c r="O7" s="441" t="s">
        <v>108</v>
      </c>
      <c r="P7" s="441" t="s">
        <v>12</v>
      </c>
      <c r="Q7" s="577"/>
      <c r="R7" s="577"/>
      <c r="S7" s="577"/>
      <c r="T7" s="577"/>
      <c r="U7" s="574"/>
    </row>
    <row r="8" spans="1:21" ht="15.6" customHeight="1" x14ac:dyDescent="0.25">
      <c r="A8" s="442"/>
      <c r="B8" s="443"/>
      <c r="C8" s="444"/>
      <c r="D8" s="444"/>
      <c r="E8" s="445"/>
      <c r="F8" s="444"/>
      <c r="G8" s="446"/>
      <c r="H8" s="446"/>
      <c r="I8" s="446"/>
      <c r="J8" s="446"/>
      <c r="K8" s="446"/>
      <c r="L8" s="446"/>
      <c r="M8" s="446"/>
      <c r="N8" s="446"/>
      <c r="O8" s="446"/>
      <c r="P8" s="446"/>
      <c r="Q8" s="447"/>
      <c r="R8" s="447"/>
      <c r="S8" s="447"/>
      <c r="T8" s="447"/>
      <c r="U8" s="448"/>
    </row>
    <row r="9" spans="1:21" ht="15.75" x14ac:dyDescent="0.25">
      <c r="A9" s="648" t="s">
        <v>1427</v>
      </c>
      <c r="B9" s="588" t="s">
        <v>1428</v>
      </c>
      <c r="C9" s="324"/>
      <c r="D9" s="324"/>
      <c r="E9" s="324"/>
      <c r="F9" s="324"/>
      <c r="G9" s="350"/>
      <c r="H9" s="353"/>
      <c r="I9" s="350"/>
      <c r="J9" s="353"/>
      <c r="K9" s="350"/>
      <c r="L9" s="353"/>
      <c r="M9" s="350"/>
      <c r="N9" s="353"/>
      <c r="O9" s="404">
        <f t="shared" ref="O9:P20" si="0">G9+I9+K9+M9</f>
        <v>0</v>
      </c>
      <c r="P9" s="402">
        <f t="shared" si="0"/>
        <v>0</v>
      </c>
      <c r="Q9" s="324"/>
      <c r="R9" s="324"/>
      <c r="S9" s="324"/>
      <c r="T9" s="324"/>
      <c r="U9" s="324"/>
    </row>
    <row r="10" spans="1:21" ht="15.75" x14ac:dyDescent="0.25">
      <c r="A10" s="649"/>
      <c r="B10" s="589"/>
      <c r="C10" s="324"/>
      <c r="D10" s="324"/>
      <c r="E10" s="324"/>
      <c r="F10" s="324"/>
      <c r="G10" s="350"/>
      <c r="H10" s="353"/>
      <c r="I10" s="350"/>
      <c r="J10" s="353"/>
      <c r="K10" s="350"/>
      <c r="L10" s="353"/>
      <c r="M10" s="350"/>
      <c r="N10" s="353"/>
      <c r="O10" s="404">
        <f t="shared" si="0"/>
        <v>0</v>
      </c>
      <c r="P10" s="402">
        <f t="shared" si="0"/>
        <v>0</v>
      </c>
      <c r="Q10" s="324"/>
      <c r="R10" s="324"/>
      <c r="S10" s="324"/>
      <c r="T10" s="324"/>
      <c r="U10" s="324"/>
    </row>
    <row r="11" spans="1:21" ht="15.75" x14ac:dyDescent="0.25">
      <c r="A11" s="649"/>
      <c r="B11" s="589"/>
      <c r="C11" s="324"/>
      <c r="D11" s="324"/>
      <c r="E11" s="324"/>
      <c r="F11" s="324"/>
      <c r="G11" s="350"/>
      <c r="H11" s="353"/>
      <c r="I11" s="350"/>
      <c r="J11" s="353"/>
      <c r="K11" s="350"/>
      <c r="L11" s="353"/>
      <c r="M11" s="350"/>
      <c r="N11" s="353"/>
      <c r="O11" s="404">
        <f t="shared" si="0"/>
        <v>0</v>
      </c>
      <c r="P11" s="402">
        <f t="shared" si="0"/>
        <v>0</v>
      </c>
      <c r="Q11" s="324"/>
      <c r="R11" s="324"/>
      <c r="S11" s="324"/>
      <c r="T11" s="324"/>
      <c r="U11" s="324"/>
    </row>
    <row r="12" spans="1:21" ht="15.75" x14ac:dyDescent="0.25">
      <c r="A12" s="649"/>
      <c r="B12" s="589"/>
      <c r="C12" s="324"/>
      <c r="D12" s="324"/>
      <c r="E12" s="324"/>
      <c r="F12" s="324"/>
      <c r="G12" s="350"/>
      <c r="H12" s="353"/>
      <c r="I12" s="350"/>
      <c r="J12" s="353"/>
      <c r="K12" s="350"/>
      <c r="L12" s="353"/>
      <c r="M12" s="350"/>
      <c r="N12" s="353"/>
      <c r="O12" s="404">
        <f t="shared" si="0"/>
        <v>0</v>
      </c>
      <c r="P12" s="402">
        <f t="shared" si="0"/>
        <v>0</v>
      </c>
      <c r="Q12" s="324"/>
      <c r="R12" s="324"/>
      <c r="S12" s="324"/>
      <c r="T12" s="324"/>
      <c r="U12" s="72"/>
    </row>
    <row r="13" spans="1:21" ht="15.75" x14ac:dyDescent="0.25">
      <c r="A13" s="649"/>
      <c r="B13" s="589"/>
      <c r="C13" s="324"/>
      <c r="D13" s="324"/>
      <c r="E13" s="324"/>
      <c r="F13" s="278"/>
      <c r="G13" s="356"/>
      <c r="H13" s="353"/>
      <c r="I13" s="356"/>
      <c r="J13" s="353"/>
      <c r="K13" s="356"/>
      <c r="L13" s="353"/>
      <c r="M13" s="356"/>
      <c r="N13" s="353"/>
      <c r="O13" s="404">
        <f t="shared" si="0"/>
        <v>0</v>
      </c>
      <c r="P13" s="402">
        <f t="shared" si="0"/>
        <v>0</v>
      </c>
      <c r="Q13" s="324"/>
      <c r="R13" s="324"/>
      <c r="S13" s="324"/>
      <c r="T13" s="324"/>
      <c r="U13" s="278"/>
    </row>
    <row r="14" spans="1:21" ht="15.75" x14ac:dyDescent="0.25">
      <c r="A14" s="649"/>
      <c r="B14" s="589"/>
      <c r="C14" s="324"/>
      <c r="D14" s="324"/>
      <c r="E14" s="324"/>
      <c r="F14" s="324"/>
      <c r="G14" s="350"/>
      <c r="H14" s="353"/>
      <c r="I14" s="350"/>
      <c r="J14" s="353"/>
      <c r="K14" s="350"/>
      <c r="L14" s="353"/>
      <c r="M14" s="350"/>
      <c r="N14" s="353"/>
      <c r="O14" s="404">
        <f t="shared" si="0"/>
        <v>0</v>
      </c>
      <c r="P14" s="402">
        <f t="shared" si="0"/>
        <v>0</v>
      </c>
      <c r="Q14" s="324"/>
      <c r="R14" s="324"/>
      <c r="S14" s="324"/>
      <c r="T14" s="324"/>
      <c r="U14" s="324"/>
    </row>
    <row r="15" spans="1:21" ht="15.75" x14ac:dyDescent="0.25">
      <c r="A15" s="649"/>
      <c r="B15" s="589"/>
      <c r="C15" s="324"/>
      <c r="D15" s="324"/>
      <c r="E15" s="324"/>
      <c r="F15" s="73"/>
      <c r="G15" s="350"/>
      <c r="H15" s="353"/>
      <c r="I15" s="350"/>
      <c r="J15" s="353"/>
      <c r="K15" s="350"/>
      <c r="L15" s="353"/>
      <c r="M15" s="350"/>
      <c r="N15" s="353"/>
      <c r="O15" s="404">
        <f t="shared" si="0"/>
        <v>0</v>
      </c>
      <c r="P15" s="402">
        <f t="shared" si="0"/>
        <v>0</v>
      </c>
      <c r="Q15" s="324"/>
      <c r="R15" s="324"/>
      <c r="S15" s="324"/>
      <c r="T15" s="324"/>
      <c r="U15" s="324"/>
    </row>
    <row r="16" spans="1:21" ht="15.75" x14ac:dyDescent="0.25">
      <c r="A16" s="649"/>
      <c r="B16" s="589"/>
      <c r="C16" s="324"/>
      <c r="D16" s="324"/>
      <c r="E16" s="324"/>
      <c r="F16" s="324"/>
      <c r="G16" s="350"/>
      <c r="H16" s="353"/>
      <c r="I16" s="350"/>
      <c r="J16" s="353"/>
      <c r="K16" s="350"/>
      <c r="L16" s="353"/>
      <c r="M16" s="350"/>
      <c r="N16" s="353"/>
      <c r="O16" s="404">
        <f t="shared" si="0"/>
        <v>0</v>
      </c>
      <c r="P16" s="402">
        <f t="shared" si="0"/>
        <v>0</v>
      </c>
      <c r="Q16" s="324"/>
      <c r="R16" s="324"/>
      <c r="S16" s="324"/>
      <c r="T16" s="324"/>
      <c r="U16" s="324"/>
    </row>
    <row r="17" spans="1:21" ht="15.75" x14ac:dyDescent="0.25">
      <c r="A17" s="649"/>
      <c r="B17" s="589"/>
      <c r="C17" s="324"/>
      <c r="D17" s="324"/>
      <c r="E17" s="324"/>
      <c r="F17" s="324"/>
      <c r="G17" s="356"/>
      <c r="H17" s="353"/>
      <c r="I17" s="356"/>
      <c r="J17" s="353"/>
      <c r="K17" s="356"/>
      <c r="L17" s="353"/>
      <c r="M17" s="356"/>
      <c r="N17" s="353"/>
      <c r="O17" s="404">
        <f t="shared" si="0"/>
        <v>0</v>
      </c>
      <c r="P17" s="402">
        <f t="shared" si="0"/>
        <v>0</v>
      </c>
      <c r="Q17" s="350"/>
      <c r="R17" s="350"/>
      <c r="S17" s="350"/>
      <c r="T17" s="350"/>
      <c r="U17" s="324"/>
    </row>
    <row r="18" spans="1:21" ht="15.75" x14ac:dyDescent="0.25">
      <c r="A18" s="649"/>
      <c r="B18" s="589"/>
      <c r="C18" s="324"/>
      <c r="D18" s="324"/>
      <c r="E18" s="324"/>
      <c r="F18" s="324"/>
      <c r="G18" s="350"/>
      <c r="H18" s="353"/>
      <c r="I18" s="350"/>
      <c r="J18" s="353"/>
      <c r="K18" s="350"/>
      <c r="L18" s="353"/>
      <c r="M18" s="350"/>
      <c r="N18" s="353"/>
      <c r="O18" s="405">
        <f t="shared" si="0"/>
        <v>0</v>
      </c>
      <c r="P18" s="406">
        <f t="shared" si="0"/>
        <v>0</v>
      </c>
      <c r="Q18" s="324"/>
      <c r="R18" s="324"/>
      <c r="S18" s="324"/>
      <c r="T18" s="324"/>
      <c r="U18" s="324"/>
    </row>
    <row r="19" spans="1:21" ht="15.75" x14ac:dyDescent="0.25">
      <c r="A19" s="649"/>
      <c r="B19" s="589"/>
      <c r="C19" s="324"/>
      <c r="D19" s="324"/>
      <c r="E19" s="324"/>
      <c r="F19" s="324"/>
      <c r="G19" s="350"/>
      <c r="H19" s="353"/>
      <c r="I19" s="350"/>
      <c r="J19" s="353"/>
      <c r="K19" s="350"/>
      <c r="L19" s="353"/>
      <c r="M19" s="350"/>
      <c r="N19" s="353"/>
      <c r="O19" s="405">
        <f t="shared" si="0"/>
        <v>0</v>
      </c>
      <c r="P19" s="406">
        <f t="shared" si="0"/>
        <v>0</v>
      </c>
      <c r="Q19" s="324"/>
      <c r="R19" s="324"/>
      <c r="S19" s="324"/>
      <c r="T19" s="324"/>
      <c r="U19" s="365"/>
    </row>
    <row r="20" spans="1:21" ht="15.75" x14ac:dyDescent="0.25">
      <c r="A20" s="650"/>
      <c r="B20" s="590"/>
      <c r="C20" s="324"/>
      <c r="D20" s="324"/>
      <c r="E20" s="324"/>
      <c r="F20" s="324"/>
      <c r="G20" s="350"/>
      <c r="H20" s="353"/>
      <c r="I20" s="350"/>
      <c r="J20" s="353"/>
      <c r="K20" s="350"/>
      <c r="L20" s="353"/>
      <c r="M20" s="350"/>
      <c r="N20" s="353"/>
      <c r="O20" s="404">
        <f t="shared" si="0"/>
        <v>0</v>
      </c>
      <c r="P20" s="402">
        <f t="shared" si="0"/>
        <v>0</v>
      </c>
      <c r="Q20" s="350"/>
      <c r="R20" s="350"/>
      <c r="S20" s="350"/>
      <c r="T20" s="350"/>
      <c r="U20" s="324"/>
    </row>
    <row r="21" spans="1:21" ht="15.6" customHeight="1" x14ac:dyDescent="0.25">
      <c r="A21" s="300" t="s">
        <v>116</v>
      </c>
      <c r="B21" s="243"/>
      <c r="C21" s="243"/>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T5:T7"/>
    <mergeCell ref="U5:U7"/>
    <mergeCell ref="O5:P6"/>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workbookViewId="0">
      <pane ySplit="6" topLeftCell="A7" activePane="bottomLeft" state="frozen"/>
      <selection activeCell="R7" sqref="R7"/>
      <selection pane="bottomLeft" activeCell="A8" sqref="A8:A31"/>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55" t="s">
        <v>1346</v>
      </c>
      <c r="B1" s="655"/>
      <c r="C1" s="655"/>
      <c r="D1" s="655"/>
      <c r="E1" s="655"/>
      <c r="F1" s="655"/>
      <c r="G1" s="655"/>
      <c r="H1" s="655"/>
      <c r="I1" s="655"/>
      <c r="J1" s="655"/>
      <c r="K1" s="655"/>
      <c r="L1" s="655"/>
      <c r="M1" s="655"/>
      <c r="N1" s="655"/>
      <c r="O1" s="655"/>
      <c r="P1" s="655"/>
      <c r="Q1" s="655"/>
      <c r="R1" s="655"/>
      <c r="S1" s="655"/>
      <c r="T1" s="655"/>
      <c r="U1" s="655"/>
    </row>
    <row r="2" spans="1:21" x14ac:dyDescent="0.25">
      <c r="A2" s="656" t="s">
        <v>1429</v>
      </c>
      <c r="B2" s="656"/>
      <c r="C2" s="656"/>
      <c r="D2" s="656"/>
      <c r="E2" s="656"/>
      <c r="F2" s="656"/>
      <c r="G2" s="656"/>
      <c r="H2" s="656"/>
      <c r="I2" s="656"/>
      <c r="J2" s="656"/>
      <c r="K2" s="656"/>
      <c r="L2" s="656"/>
      <c r="M2" s="656"/>
      <c r="N2" s="656"/>
      <c r="O2" s="656"/>
      <c r="P2" s="656"/>
      <c r="Q2" s="656"/>
      <c r="R2" s="656"/>
      <c r="S2" s="656"/>
      <c r="T2" s="656"/>
      <c r="U2" s="656"/>
    </row>
    <row r="3" spans="1:21" ht="13.5" customHeight="1" x14ac:dyDescent="0.25">
      <c r="A3" s="312" t="s">
        <v>1430</v>
      </c>
      <c r="B3" s="313"/>
      <c r="C3" s="313"/>
      <c r="D3" s="313"/>
      <c r="E3" s="313"/>
      <c r="F3" s="313"/>
      <c r="G3" s="313"/>
      <c r="H3" s="313"/>
      <c r="I3" s="313"/>
      <c r="J3" s="313"/>
      <c r="K3" s="313"/>
      <c r="L3" s="313"/>
      <c r="M3" s="313"/>
      <c r="N3" s="313"/>
      <c r="O3" s="313"/>
      <c r="P3" s="313"/>
      <c r="Q3" s="313"/>
      <c r="R3" s="313"/>
      <c r="S3" s="313"/>
      <c r="T3" s="313"/>
      <c r="U3" s="313"/>
    </row>
    <row r="4" spans="1:21" ht="15" customHeight="1" x14ac:dyDescent="0.25">
      <c r="A4" s="576" t="s">
        <v>97</v>
      </c>
      <c r="B4" s="575" t="s">
        <v>111</v>
      </c>
      <c r="C4" s="578" t="s">
        <v>86</v>
      </c>
      <c r="D4" s="578" t="s">
        <v>87</v>
      </c>
      <c r="E4" s="578" t="s">
        <v>392</v>
      </c>
      <c r="F4" s="578" t="s">
        <v>88</v>
      </c>
      <c r="G4" s="581" t="s">
        <v>100</v>
      </c>
      <c r="H4" s="587"/>
      <c r="I4" s="587"/>
      <c r="J4" s="587"/>
      <c r="K4" s="587"/>
      <c r="L4" s="587"/>
      <c r="M4" s="587"/>
      <c r="N4" s="582"/>
      <c r="O4" s="583" t="s">
        <v>101</v>
      </c>
      <c r="P4" s="584"/>
      <c r="Q4" s="575" t="s">
        <v>102</v>
      </c>
      <c r="R4" s="575" t="s">
        <v>103</v>
      </c>
      <c r="S4" s="575" t="s">
        <v>110</v>
      </c>
      <c r="T4" s="575" t="s">
        <v>109</v>
      </c>
      <c r="U4" s="572" t="s">
        <v>89</v>
      </c>
    </row>
    <row r="5" spans="1:21" ht="15" customHeight="1" x14ac:dyDescent="0.25">
      <c r="A5" s="576"/>
      <c r="B5" s="576"/>
      <c r="C5" s="579"/>
      <c r="D5" s="579"/>
      <c r="E5" s="579"/>
      <c r="F5" s="579"/>
      <c r="G5" s="581" t="s">
        <v>104</v>
      </c>
      <c r="H5" s="582"/>
      <c r="I5" s="581" t="s">
        <v>105</v>
      </c>
      <c r="J5" s="582"/>
      <c r="K5" s="581" t="s">
        <v>106</v>
      </c>
      <c r="L5" s="582"/>
      <c r="M5" s="581" t="s">
        <v>107</v>
      </c>
      <c r="N5" s="582"/>
      <c r="O5" s="585"/>
      <c r="P5" s="586"/>
      <c r="Q5" s="576"/>
      <c r="R5" s="576"/>
      <c r="S5" s="576"/>
      <c r="T5" s="576"/>
      <c r="U5" s="573"/>
    </row>
    <row r="6" spans="1:21" ht="25.5" x14ac:dyDescent="0.25">
      <c r="A6" s="577"/>
      <c r="B6" s="577"/>
      <c r="C6" s="580"/>
      <c r="D6" s="580"/>
      <c r="E6" s="580"/>
      <c r="F6" s="580"/>
      <c r="G6" s="441" t="s">
        <v>108</v>
      </c>
      <c r="H6" s="441" t="s">
        <v>12</v>
      </c>
      <c r="I6" s="441" t="s">
        <v>108</v>
      </c>
      <c r="J6" s="441" t="s">
        <v>12</v>
      </c>
      <c r="K6" s="441" t="s">
        <v>108</v>
      </c>
      <c r="L6" s="441" t="s">
        <v>12</v>
      </c>
      <c r="M6" s="441" t="s">
        <v>108</v>
      </c>
      <c r="N6" s="441" t="s">
        <v>12</v>
      </c>
      <c r="O6" s="441" t="s">
        <v>108</v>
      </c>
      <c r="P6" s="441" t="s">
        <v>12</v>
      </c>
      <c r="Q6" s="577"/>
      <c r="R6" s="577"/>
      <c r="S6" s="577"/>
      <c r="T6" s="577"/>
      <c r="U6" s="574"/>
    </row>
    <row r="7" spans="1:21" ht="15.75" x14ac:dyDescent="0.25">
      <c r="A7" s="442"/>
      <c r="B7" s="443"/>
      <c r="C7" s="444"/>
      <c r="D7" s="444"/>
      <c r="E7" s="445"/>
      <c r="F7" s="444"/>
      <c r="G7" s="446"/>
      <c r="H7" s="446"/>
      <c r="I7" s="446"/>
      <c r="J7" s="446"/>
      <c r="K7" s="446"/>
      <c r="L7" s="446"/>
      <c r="M7" s="446"/>
      <c r="N7" s="446"/>
      <c r="O7" s="446"/>
      <c r="P7" s="446"/>
      <c r="Q7" s="447"/>
      <c r="R7" s="447"/>
      <c r="S7" s="447"/>
      <c r="T7" s="447"/>
      <c r="U7" s="448"/>
    </row>
    <row r="8" spans="1:21" ht="15.75" x14ac:dyDescent="0.25">
      <c r="A8" s="591" t="s">
        <v>1432</v>
      </c>
      <c r="B8" s="658" t="s">
        <v>1462</v>
      </c>
      <c r="C8" s="278"/>
      <c r="D8" s="278"/>
      <c r="E8" s="308"/>
      <c r="F8" s="278"/>
      <c r="G8" s="361"/>
      <c r="H8" s="362"/>
      <c r="I8" s="278"/>
      <c r="J8" s="362"/>
      <c r="K8" s="278"/>
      <c r="L8" s="362"/>
      <c r="M8" s="278"/>
      <c r="N8" s="362"/>
      <c r="O8" s="401">
        <f t="shared" ref="O8:P8" si="0">G8+I8+K8+M8</f>
        <v>0</v>
      </c>
      <c r="P8" s="402">
        <f t="shared" si="0"/>
        <v>0</v>
      </c>
      <c r="Q8" s="278"/>
      <c r="R8" s="278"/>
      <c r="S8" s="278"/>
      <c r="T8" s="278"/>
      <c r="U8" s="278"/>
    </row>
    <row r="9" spans="1:21" s="364" customFormat="1" ht="15.75" x14ac:dyDescent="0.25">
      <c r="A9" s="592"/>
      <c r="B9" s="658"/>
      <c r="C9" s="278"/>
      <c r="D9" s="278"/>
      <c r="E9" s="308"/>
      <c r="F9" s="278"/>
      <c r="G9" s="361"/>
      <c r="H9" s="362"/>
      <c r="I9" s="278"/>
      <c r="J9" s="362"/>
      <c r="K9" s="278"/>
      <c r="L9" s="362"/>
      <c r="M9" s="278"/>
      <c r="N9" s="362"/>
      <c r="O9" s="401">
        <f t="shared" ref="O9:O51" si="1">G9+I9+K9+M9</f>
        <v>0</v>
      </c>
      <c r="P9" s="402">
        <f t="shared" ref="P9:P51" si="2">H9+J9+L9+N9</f>
        <v>0</v>
      </c>
      <c r="Q9" s="278"/>
      <c r="R9" s="278"/>
      <c r="S9" s="278"/>
      <c r="T9" s="278"/>
      <c r="U9" s="278"/>
    </row>
    <row r="10" spans="1:21" s="364" customFormat="1" ht="15.75" x14ac:dyDescent="0.25">
      <c r="A10" s="592"/>
      <c r="B10" s="658"/>
      <c r="C10" s="278"/>
      <c r="D10" s="278"/>
      <c r="E10" s="308"/>
      <c r="F10" s="278"/>
      <c r="G10" s="361"/>
      <c r="H10" s="362"/>
      <c r="I10" s="278"/>
      <c r="J10" s="362"/>
      <c r="K10" s="278"/>
      <c r="L10" s="362"/>
      <c r="M10" s="278"/>
      <c r="N10" s="362"/>
      <c r="O10" s="401">
        <f t="shared" si="1"/>
        <v>0</v>
      </c>
      <c r="P10" s="402">
        <f t="shared" si="2"/>
        <v>0</v>
      </c>
      <c r="Q10" s="278"/>
      <c r="R10" s="278"/>
      <c r="S10" s="278"/>
      <c r="T10" s="278"/>
      <c r="U10" s="278"/>
    </row>
    <row r="11" spans="1:21" s="364" customFormat="1" ht="15.75" x14ac:dyDescent="0.25">
      <c r="A11" s="592"/>
      <c r="B11" s="658"/>
      <c r="C11" s="278"/>
      <c r="D11" s="278"/>
      <c r="E11" s="308"/>
      <c r="F11" s="278"/>
      <c r="G11" s="361"/>
      <c r="H11" s="362"/>
      <c r="I11" s="278"/>
      <c r="J11" s="362"/>
      <c r="K11" s="278"/>
      <c r="L11" s="362"/>
      <c r="M11" s="278"/>
      <c r="N11" s="362"/>
      <c r="O11" s="401">
        <f t="shared" si="1"/>
        <v>0</v>
      </c>
      <c r="P11" s="402">
        <f t="shared" si="2"/>
        <v>0</v>
      </c>
      <c r="Q11" s="278"/>
      <c r="R11" s="278"/>
      <c r="S11" s="278"/>
      <c r="T11" s="278"/>
      <c r="U11" s="278"/>
    </row>
    <row r="12" spans="1:21" s="364" customFormat="1" ht="15.75" x14ac:dyDescent="0.25">
      <c r="A12" s="592"/>
      <c r="B12" s="658"/>
      <c r="C12" s="278"/>
      <c r="D12" s="278"/>
      <c r="E12" s="308"/>
      <c r="F12" s="278"/>
      <c r="G12" s="361"/>
      <c r="H12" s="362"/>
      <c r="I12" s="278"/>
      <c r="J12" s="362"/>
      <c r="K12" s="278"/>
      <c r="L12" s="362"/>
      <c r="M12" s="278"/>
      <c r="N12" s="362"/>
      <c r="O12" s="401">
        <f t="shared" si="1"/>
        <v>0</v>
      </c>
      <c r="P12" s="402">
        <f t="shared" si="2"/>
        <v>0</v>
      </c>
      <c r="Q12" s="278"/>
      <c r="R12" s="278"/>
      <c r="S12" s="278"/>
      <c r="T12" s="278"/>
      <c r="U12" s="278"/>
    </row>
    <row r="13" spans="1:21" s="364" customFormat="1" ht="15.75" x14ac:dyDescent="0.25">
      <c r="A13" s="592"/>
      <c r="B13" s="658"/>
      <c r="C13" s="278"/>
      <c r="D13" s="278"/>
      <c r="E13" s="308"/>
      <c r="F13" s="278"/>
      <c r="G13" s="361"/>
      <c r="H13" s="362"/>
      <c r="I13" s="278"/>
      <c r="J13" s="362"/>
      <c r="K13" s="278"/>
      <c r="L13" s="362"/>
      <c r="M13" s="278"/>
      <c r="N13" s="362"/>
      <c r="O13" s="401">
        <f t="shared" si="1"/>
        <v>0</v>
      </c>
      <c r="P13" s="402">
        <f t="shared" si="2"/>
        <v>0</v>
      </c>
      <c r="Q13" s="278"/>
      <c r="R13" s="278"/>
      <c r="S13" s="278"/>
      <c r="T13" s="278"/>
      <c r="U13" s="278"/>
    </row>
    <row r="14" spans="1:21" ht="15.75" x14ac:dyDescent="0.25">
      <c r="A14" s="592"/>
      <c r="B14" s="658"/>
      <c r="C14" s="278"/>
      <c r="D14" s="278"/>
      <c r="E14" s="308"/>
      <c r="F14" s="278"/>
      <c r="G14" s="361"/>
      <c r="H14" s="362"/>
      <c r="I14" s="278"/>
      <c r="J14" s="362"/>
      <c r="K14" s="278"/>
      <c r="L14" s="362"/>
      <c r="M14" s="278"/>
      <c r="N14" s="362"/>
      <c r="O14" s="401">
        <f t="shared" si="1"/>
        <v>0</v>
      </c>
      <c r="P14" s="402">
        <f t="shared" si="2"/>
        <v>0</v>
      </c>
      <c r="Q14" s="278"/>
      <c r="R14" s="278"/>
      <c r="S14" s="278"/>
      <c r="T14" s="278"/>
      <c r="U14" s="278"/>
    </row>
    <row r="15" spans="1:21" ht="15.75" x14ac:dyDescent="0.25">
      <c r="A15" s="592"/>
      <c r="B15" s="651" t="s">
        <v>1463</v>
      </c>
      <c r="C15" s="278"/>
      <c r="D15" s="278"/>
      <c r="E15" s="278"/>
      <c r="F15" s="278"/>
      <c r="G15" s="278"/>
      <c r="H15" s="362"/>
      <c r="I15" s="278"/>
      <c r="J15" s="362"/>
      <c r="K15" s="278"/>
      <c r="L15" s="362"/>
      <c r="M15" s="278"/>
      <c r="N15" s="362"/>
      <c r="O15" s="401">
        <f t="shared" si="1"/>
        <v>0</v>
      </c>
      <c r="P15" s="402">
        <f t="shared" si="2"/>
        <v>0</v>
      </c>
      <c r="Q15" s="278"/>
      <c r="R15" s="278"/>
      <c r="S15" s="278"/>
      <c r="T15" s="278"/>
      <c r="U15" s="278"/>
    </row>
    <row r="16" spans="1:21" ht="15.75" x14ac:dyDescent="0.25">
      <c r="A16" s="592"/>
      <c r="B16" s="651"/>
      <c r="C16" s="278"/>
      <c r="D16" s="278"/>
      <c r="E16" s="278"/>
      <c r="F16" s="278"/>
      <c r="G16" s="361"/>
      <c r="H16" s="362"/>
      <c r="I16" s="278"/>
      <c r="J16" s="362"/>
      <c r="K16" s="278"/>
      <c r="L16" s="362"/>
      <c r="M16" s="278"/>
      <c r="N16" s="362"/>
      <c r="O16" s="401">
        <f t="shared" si="1"/>
        <v>0</v>
      </c>
      <c r="P16" s="402">
        <f t="shared" si="2"/>
        <v>0</v>
      </c>
      <c r="Q16" s="278"/>
      <c r="R16" s="278"/>
      <c r="S16" s="278"/>
      <c r="T16" s="278"/>
      <c r="U16" s="278"/>
    </row>
    <row r="17" spans="1:21" s="364" customFormat="1" ht="15.75" x14ac:dyDescent="0.25">
      <c r="A17" s="592"/>
      <c r="B17" s="651"/>
      <c r="C17" s="278"/>
      <c r="D17" s="278"/>
      <c r="E17" s="278"/>
      <c r="F17" s="278"/>
      <c r="G17" s="361"/>
      <c r="H17" s="362"/>
      <c r="I17" s="278"/>
      <c r="J17" s="362"/>
      <c r="K17" s="278"/>
      <c r="L17" s="362"/>
      <c r="M17" s="278"/>
      <c r="N17" s="362"/>
      <c r="O17" s="401">
        <f t="shared" si="1"/>
        <v>0</v>
      </c>
      <c r="P17" s="402">
        <f t="shared" si="2"/>
        <v>0</v>
      </c>
      <c r="Q17" s="278"/>
      <c r="R17" s="278"/>
      <c r="S17" s="278"/>
      <c r="T17" s="278"/>
      <c r="U17" s="278"/>
    </row>
    <row r="18" spans="1:21" s="364" customFormat="1" ht="15.75" x14ac:dyDescent="0.25">
      <c r="A18" s="592"/>
      <c r="B18" s="651"/>
      <c r="C18" s="278"/>
      <c r="D18" s="278"/>
      <c r="E18" s="278"/>
      <c r="F18" s="278"/>
      <c r="G18" s="361"/>
      <c r="H18" s="362"/>
      <c r="I18" s="278"/>
      <c r="J18" s="362"/>
      <c r="K18" s="278"/>
      <c r="L18" s="362"/>
      <c r="M18" s="278"/>
      <c r="N18" s="362"/>
      <c r="O18" s="401">
        <f t="shared" si="1"/>
        <v>0</v>
      </c>
      <c r="P18" s="402">
        <f t="shared" si="2"/>
        <v>0</v>
      </c>
      <c r="Q18" s="278"/>
      <c r="R18" s="278"/>
      <c r="S18" s="278"/>
      <c r="T18" s="278"/>
      <c r="U18" s="278"/>
    </row>
    <row r="19" spans="1:21" s="364" customFormat="1" ht="15.75" x14ac:dyDescent="0.25">
      <c r="A19" s="592"/>
      <c r="B19" s="651"/>
      <c r="C19" s="278"/>
      <c r="D19" s="278"/>
      <c r="E19" s="278"/>
      <c r="F19" s="278"/>
      <c r="G19" s="361"/>
      <c r="H19" s="362"/>
      <c r="I19" s="278"/>
      <c r="J19" s="362"/>
      <c r="K19" s="278"/>
      <c r="L19" s="362"/>
      <c r="M19" s="278"/>
      <c r="N19" s="362"/>
      <c r="O19" s="401">
        <f t="shared" si="1"/>
        <v>0</v>
      </c>
      <c r="P19" s="402">
        <f t="shared" si="2"/>
        <v>0</v>
      </c>
      <c r="Q19" s="278"/>
      <c r="R19" s="278"/>
      <c r="S19" s="278"/>
      <c r="T19" s="278"/>
      <c r="U19" s="278"/>
    </row>
    <row r="20" spans="1:21" s="364" customFormat="1" ht="15.75" x14ac:dyDescent="0.25">
      <c r="A20" s="592"/>
      <c r="B20" s="651"/>
      <c r="C20" s="278"/>
      <c r="D20" s="278"/>
      <c r="E20" s="278"/>
      <c r="F20" s="278"/>
      <c r="G20" s="361"/>
      <c r="H20" s="362"/>
      <c r="I20" s="278"/>
      <c r="J20" s="362"/>
      <c r="K20" s="278"/>
      <c r="L20" s="362"/>
      <c r="M20" s="278"/>
      <c r="N20" s="362"/>
      <c r="O20" s="401">
        <f t="shared" si="1"/>
        <v>0</v>
      </c>
      <c r="P20" s="402">
        <f t="shared" si="2"/>
        <v>0</v>
      </c>
      <c r="Q20" s="278"/>
      <c r="R20" s="278"/>
      <c r="S20" s="278"/>
      <c r="T20" s="278"/>
      <c r="U20" s="278"/>
    </row>
    <row r="21" spans="1:21" s="364" customFormat="1" ht="15.75" x14ac:dyDescent="0.25">
      <c r="A21" s="592"/>
      <c r="B21" s="651"/>
      <c r="C21" s="278"/>
      <c r="D21" s="278"/>
      <c r="E21" s="278"/>
      <c r="F21" s="278"/>
      <c r="G21" s="361"/>
      <c r="H21" s="362"/>
      <c r="I21" s="278"/>
      <c r="J21" s="362"/>
      <c r="K21" s="278"/>
      <c r="L21" s="362"/>
      <c r="M21" s="278"/>
      <c r="N21" s="362"/>
      <c r="O21" s="401">
        <f t="shared" si="1"/>
        <v>0</v>
      </c>
      <c r="P21" s="402">
        <f t="shared" si="2"/>
        <v>0</v>
      </c>
      <c r="Q21" s="278"/>
      <c r="R21" s="278"/>
      <c r="S21" s="278"/>
      <c r="T21" s="278"/>
      <c r="U21" s="278"/>
    </row>
    <row r="22" spans="1:21" ht="15.75" x14ac:dyDescent="0.25">
      <c r="A22" s="592"/>
      <c r="B22" s="651"/>
      <c r="C22" s="278"/>
      <c r="D22" s="278"/>
      <c r="E22" s="278"/>
      <c r="F22" s="278"/>
      <c r="G22" s="278"/>
      <c r="H22" s="362"/>
      <c r="I22" s="278"/>
      <c r="J22" s="362"/>
      <c r="K22" s="278"/>
      <c r="L22" s="362"/>
      <c r="M22" s="278"/>
      <c r="N22" s="362"/>
      <c r="O22" s="401">
        <f t="shared" si="1"/>
        <v>0</v>
      </c>
      <c r="P22" s="402">
        <f t="shared" si="2"/>
        <v>0</v>
      </c>
      <c r="Q22" s="278"/>
      <c r="R22" s="278"/>
      <c r="S22" s="278"/>
      <c r="T22" s="278"/>
      <c r="U22" s="358"/>
    </row>
    <row r="23" spans="1:21" ht="15.75" x14ac:dyDescent="0.25">
      <c r="A23" s="592"/>
      <c r="B23" s="651"/>
      <c r="C23" s="278"/>
      <c r="D23" s="278"/>
      <c r="E23" s="278"/>
      <c r="F23" s="278"/>
      <c r="G23" s="278"/>
      <c r="H23" s="362"/>
      <c r="I23" s="278"/>
      <c r="J23" s="362"/>
      <c r="K23" s="278"/>
      <c r="L23" s="362"/>
      <c r="M23" s="278"/>
      <c r="N23" s="362"/>
      <c r="O23" s="401">
        <f t="shared" si="1"/>
        <v>0</v>
      </c>
      <c r="P23" s="402">
        <f t="shared" si="2"/>
        <v>0</v>
      </c>
      <c r="Q23" s="278"/>
      <c r="R23" s="278"/>
      <c r="S23" s="278"/>
      <c r="T23" s="278"/>
      <c r="U23" s="358"/>
    </row>
    <row r="24" spans="1:21" ht="15.75" x14ac:dyDescent="0.25">
      <c r="A24" s="592"/>
      <c r="B24" s="651"/>
      <c r="C24" s="278"/>
      <c r="D24" s="278"/>
      <c r="E24" s="278"/>
      <c r="F24" s="278"/>
      <c r="G24" s="278"/>
      <c r="H24" s="362"/>
      <c r="I24" s="278"/>
      <c r="J24" s="362"/>
      <c r="K24" s="278"/>
      <c r="L24" s="362"/>
      <c r="M24" s="278"/>
      <c r="N24" s="362"/>
      <c r="O24" s="401">
        <f t="shared" si="1"/>
        <v>0</v>
      </c>
      <c r="P24" s="402">
        <f t="shared" si="2"/>
        <v>0</v>
      </c>
      <c r="Q24" s="278"/>
      <c r="R24" s="278"/>
      <c r="S24" s="278"/>
      <c r="T24" s="278"/>
      <c r="U24" s="358"/>
    </row>
    <row r="25" spans="1:21" ht="15.75" x14ac:dyDescent="0.25">
      <c r="A25" s="592"/>
      <c r="B25" s="651"/>
      <c r="C25" s="278"/>
      <c r="D25" s="278"/>
      <c r="E25" s="278"/>
      <c r="F25" s="278"/>
      <c r="G25" s="278"/>
      <c r="H25" s="362"/>
      <c r="I25" s="278"/>
      <c r="J25" s="362"/>
      <c r="K25" s="278"/>
      <c r="L25" s="362"/>
      <c r="M25" s="278"/>
      <c r="N25" s="362"/>
      <c r="O25" s="401">
        <f t="shared" si="1"/>
        <v>0</v>
      </c>
      <c r="P25" s="402">
        <f t="shared" si="2"/>
        <v>0</v>
      </c>
      <c r="Q25" s="278"/>
      <c r="R25" s="278"/>
      <c r="S25" s="278"/>
      <c r="T25" s="278"/>
      <c r="U25" s="358"/>
    </row>
    <row r="26" spans="1:21" ht="15.75" x14ac:dyDescent="0.25">
      <c r="A26" s="592"/>
      <c r="B26" s="651" t="s">
        <v>1464</v>
      </c>
      <c r="C26" s="278"/>
      <c r="D26" s="278"/>
      <c r="E26" s="278"/>
      <c r="F26" s="278"/>
      <c r="G26" s="278"/>
      <c r="H26" s="362"/>
      <c r="I26" s="278"/>
      <c r="J26" s="362"/>
      <c r="K26" s="278"/>
      <c r="L26" s="362"/>
      <c r="M26" s="278"/>
      <c r="N26" s="362"/>
      <c r="O26" s="401">
        <f t="shared" si="1"/>
        <v>0</v>
      </c>
      <c r="P26" s="402">
        <f t="shared" si="2"/>
        <v>0</v>
      </c>
      <c r="Q26" s="278"/>
      <c r="R26" s="278"/>
      <c r="S26" s="278"/>
      <c r="T26" s="278"/>
      <c r="U26" s="358"/>
    </row>
    <row r="27" spans="1:21" ht="15.75" x14ac:dyDescent="0.25">
      <c r="A27" s="592"/>
      <c r="B27" s="651"/>
      <c r="C27" s="366"/>
      <c r="D27" s="311"/>
      <c r="E27" s="311"/>
      <c r="F27" s="311"/>
      <c r="G27" s="278"/>
      <c r="H27" s="362"/>
      <c r="I27" s="278"/>
      <c r="J27" s="362"/>
      <c r="K27" s="278"/>
      <c r="L27" s="362"/>
      <c r="M27" s="278"/>
      <c r="N27" s="362"/>
      <c r="O27" s="401">
        <f t="shared" si="1"/>
        <v>0</v>
      </c>
      <c r="P27" s="402">
        <f t="shared" si="2"/>
        <v>0</v>
      </c>
      <c r="Q27" s="278"/>
      <c r="R27" s="278"/>
      <c r="S27" s="278"/>
      <c r="T27" s="278"/>
      <c r="U27" s="358"/>
    </row>
    <row r="28" spans="1:21" s="364" customFormat="1" ht="15.75" x14ac:dyDescent="0.25">
      <c r="A28" s="592"/>
      <c r="B28" s="651"/>
      <c r="C28" s="366"/>
      <c r="D28" s="311"/>
      <c r="E28" s="311"/>
      <c r="F28" s="311"/>
      <c r="G28" s="278"/>
      <c r="H28" s="362"/>
      <c r="I28" s="278"/>
      <c r="J28" s="362"/>
      <c r="K28" s="278"/>
      <c r="L28" s="362"/>
      <c r="M28" s="278"/>
      <c r="N28" s="362"/>
      <c r="O28" s="401">
        <f t="shared" si="1"/>
        <v>0</v>
      </c>
      <c r="P28" s="402">
        <f t="shared" si="2"/>
        <v>0</v>
      </c>
      <c r="Q28" s="278"/>
      <c r="R28" s="278"/>
      <c r="S28" s="278"/>
      <c r="T28" s="278"/>
      <c r="U28" s="358"/>
    </row>
    <row r="29" spans="1:21" s="364" customFormat="1" ht="15.75" x14ac:dyDescent="0.25">
      <c r="A29" s="592"/>
      <c r="B29" s="651"/>
      <c r="C29" s="366"/>
      <c r="D29" s="311"/>
      <c r="E29" s="311"/>
      <c r="F29" s="311"/>
      <c r="G29" s="278"/>
      <c r="H29" s="362"/>
      <c r="I29" s="278"/>
      <c r="J29" s="362"/>
      <c r="K29" s="278"/>
      <c r="L29" s="362"/>
      <c r="M29" s="278"/>
      <c r="N29" s="362"/>
      <c r="O29" s="401">
        <f t="shared" si="1"/>
        <v>0</v>
      </c>
      <c r="P29" s="402">
        <f t="shared" si="2"/>
        <v>0</v>
      </c>
      <c r="Q29" s="278"/>
      <c r="R29" s="278"/>
      <c r="S29" s="278"/>
      <c r="T29" s="278"/>
      <c r="U29" s="358"/>
    </row>
    <row r="30" spans="1:21" ht="15.75" x14ac:dyDescent="0.25">
      <c r="A30" s="592"/>
      <c r="B30" s="651"/>
      <c r="C30" s="366"/>
      <c r="D30" s="311"/>
      <c r="E30" s="307"/>
      <c r="F30" s="311"/>
      <c r="G30" s="278"/>
      <c r="H30" s="362"/>
      <c r="I30" s="278"/>
      <c r="J30" s="362"/>
      <c r="K30" s="278"/>
      <c r="L30" s="362"/>
      <c r="M30" s="278"/>
      <c r="N30" s="362"/>
      <c r="O30" s="401">
        <f t="shared" si="1"/>
        <v>0</v>
      </c>
      <c r="P30" s="402">
        <f t="shared" si="2"/>
        <v>0</v>
      </c>
      <c r="Q30" s="278"/>
      <c r="R30" s="278"/>
      <c r="S30" s="278"/>
      <c r="T30" s="278"/>
      <c r="U30" s="358"/>
    </row>
    <row r="31" spans="1:21" s="364" customFormat="1" ht="15.75" x14ac:dyDescent="0.25">
      <c r="A31" s="592"/>
      <c r="B31" s="651"/>
      <c r="C31" s="366"/>
      <c r="D31" s="311"/>
      <c r="E31" s="307"/>
      <c r="F31" s="311"/>
      <c r="G31" s="278"/>
      <c r="H31" s="362"/>
      <c r="I31" s="278"/>
      <c r="J31" s="362"/>
      <c r="K31" s="278"/>
      <c r="L31" s="362"/>
      <c r="M31" s="278"/>
      <c r="N31" s="362"/>
      <c r="O31" s="401">
        <f t="shared" si="1"/>
        <v>0</v>
      </c>
      <c r="P31" s="402">
        <f t="shared" si="2"/>
        <v>0</v>
      </c>
      <c r="Q31" s="278"/>
      <c r="R31" s="278"/>
      <c r="S31" s="278"/>
      <c r="T31" s="278"/>
      <c r="U31" s="358"/>
    </row>
    <row r="32" spans="1:21" ht="15.75" x14ac:dyDescent="0.25">
      <c r="A32" s="657" t="s">
        <v>1431</v>
      </c>
      <c r="B32" s="659" t="s">
        <v>1460</v>
      </c>
      <c r="C32" s="367"/>
      <c r="D32" s="278"/>
      <c r="E32" s="278"/>
      <c r="F32" s="278"/>
      <c r="G32" s="361"/>
      <c r="H32" s="362"/>
      <c r="I32" s="278"/>
      <c r="J32" s="362"/>
      <c r="K32" s="278"/>
      <c r="L32" s="362"/>
      <c r="M32" s="278"/>
      <c r="N32" s="362"/>
      <c r="O32" s="401">
        <f t="shared" si="1"/>
        <v>0</v>
      </c>
      <c r="P32" s="402">
        <f t="shared" si="2"/>
        <v>0</v>
      </c>
      <c r="Q32" s="278"/>
      <c r="R32" s="278"/>
      <c r="S32" s="278"/>
      <c r="T32" s="278"/>
      <c r="U32" s="278"/>
    </row>
    <row r="33" spans="1:21" s="364" customFormat="1" ht="15.75" x14ac:dyDescent="0.25">
      <c r="A33" s="657"/>
      <c r="B33" s="659"/>
      <c r="C33" s="367"/>
      <c r="D33" s="278"/>
      <c r="E33" s="278"/>
      <c r="F33" s="278"/>
      <c r="G33" s="361"/>
      <c r="H33" s="362"/>
      <c r="I33" s="278"/>
      <c r="J33" s="362"/>
      <c r="K33" s="278"/>
      <c r="L33" s="362"/>
      <c r="M33" s="278"/>
      <c r="N33" s="362"/>
      <c r="O33" s="401">
        <f t="shared" si="1"/>
        <v>0</v>
      </c>
      <c r="P33" s="402">
        <f t="shared" si="2"/>
        <v>0</v>
      </c>
      <c r="Q33" s="278"/>
      <c r="R33" s="278"/>
      <c r="S33" s="278"/>
      <c r="T33" s="278"/>
      <c r="U33" s="278"/>
    </row>
    <row r="34" spans="1:21" s="364" customFormat="1" ht="15.75" x14ac:dyDescent="0.25">
      <c r="A34" s="657"/>
      <c r="B34" s="659"/>
      <c r="C34" s="371"/>
      <c r="D34" s="278"/>
      <c r="E34" s="278"/>
      <c r="F34" s="278"/>
      <c r="G34" s="361"/>
      <c r="H34" s="362"/>
      <c r="I34" s="278"/>
      <c r="J34" s="362"/>
      <c r="K34" s="278"/>
      <c r="L34" s="362"/>
      <c r="M34" s="278"/>
      <c r="N34" s="362"/>
      <c r="O34" s="401">
        <f t="shared" si="1"/>
        <v>0</v>
      </c>
      <c r="P34" s="402">
        <f t="shared" si="2"/>
        <v>0</v>
      </c>
      <c r="Q34" s="278"/>
      <c r="R34" s="278"/>
      <c r="S34" s="278"/>
      <c r="T34" s="278"/>
      <c r="U34" s="278"/>
    </row>
    <row r="35" spans="1:21" s="364" customFormat="1" ht="15.75" x14ac:dyDescent="0.25">
      <c r="A35" s="657"/>
      <c r="B35" s="659"/>
      <c r="C35" s="371"/>
      <c r="D35" s="278"/>
      <c r="E35" s="278"/>
      <c r="F35" s="278"/>
      <c r="G35" s="361"/>
      <c r="H35" s="362"/>
      <c r="I35" s="278"/>
      <c r="J35" s="362"/>
      <c r="K35" s="278"/>
      <c r="L35" s="362"/>
      <c r="M35" s="278"/>
      <c r="N35" s="362"/>
      <c r="O35" s="401">
        <f t="shared" si="1"/>
        <v>0</v>
      </c>
      <c r="P35" s="402">
        <f t="shared" si="2"/>
        <v>0</v>
      </c>
      <c r="Q35" s="278"/>
      <c r="R35" s="278"/>
      <c r="S35" s="278"/>
      <c r="T35" s="278"/>
      <c r="U35" s="278"/>
    </row>
    <row r="36" spans="1:21" s="364" customFormat="1" ht="15.75" x14ac:dyDescent="0.25">
      <c r="A36" s="657"/>
      <c r="B36" s="659"/>
      <c r="C36" s="367"/>
      <c r="D36" s="278"/>
      <c r="E36" s="278"/>
      <c r="F36" s="278"/>
      <c r="G36" s="361"/>
      <c r="H36" s="362"/>
      <c r="I36" s="278"/>
      <c r="J36" s="362"/>
      <c r="K36" s="278"/>
      <c r="L36" s="362"/>
      <c r="M36" s="278"/>
      <c r="N36" s="362"/>
      <c r="O36" s="401">
        <f t="shared" si="1"/>
        <v>0</v>
      </c>
      <c r="P36" s="402">
        <f t="shared" si="2"/>
        <v>0</v>
      </c>
      <c r="Q36" s="278"/>
      <c r="R36" s="278"/>
      <c r="S36" s="278"/>
      <c r="T36" s="278"/>
      <c r="U36" s="278"/>
    </row>
    <row r="37" spans="1:21" s="364" customFormat="1" ht="15.75" x14ac:dyDescent="0.25">
      <c r="A37" s="657"/>
      <c r="B37" s="659"/>
      <c r="C37" s="371"/>
      <c r="D37" s="278"/>
      <c r="E37" s="278"/>
      <c r="F37" s="278"/>
      <c r="G37" s="361"/>
      <c r="H37" s="362"/>
      <c r="I37" s="278"/>
      <c r="J37" s="362"/>
      <c r="K37" s="278"/>
      <c r="L37" s="362"/>
      <c r="M37" s="278"/>
      <c r="N37" s="362"/>
      <c r="O37" s="401">
        <f t="shared" si="1"/>
        <v>0</v>
      </c>
      <c r="P37" s="402">
        <f t="shared" si="2"/>
        <v>0</v>
      </c>
      <c r="Q37" s="278"/>
      <c r="R37" s="278"/>
      <c r="S37" s="278"/>
      <c r="T37" s="278"/>
      <c r="U37" s="278"/>
    </row>
    <row r="38" spans="1:21" s="364" customFormat="1" ht="15.75" x14ac:dyDescent="0.25">
      <c r="A38" s="657"/>
      <c r="B38" s="659"/>
      <c r="C38" s="371"/>
      <c r="D38" s="278"/>
      <c r="E38" s="278"/>
      <c r="F38" s="278"/>
      <c r="G38" s="361"/>
      <c r="H38" s="362"/>
      <c r="I38" s="278"/>
      <c r="J38" s="362"/>
      <c r="K38" s="278"/>
      <c r="L38" s="362"/>
      <c r="M38" s="278"/>
      <c r="N38" s="362"/>
      <c r="O38" s="401">
        <f t="shared" si="1"/>
        <v>0</v>
      </c>
      <c r="P38" s="402">
        <f t="shared" si="2"/>
        <v>0</v>
      </c>
      <c r="Q38" s="278"/>
      <c r="R38" s="278"/>
      <c r="S38" s="278"/>
      <c r="T38" s="278"/>
      <c r="U38" s="278"/>
    </row>
    <row r="39" spans="1:21" s="364" customFormat="1" ht="15.75" x14ac:dyDescent="0.25">
      <c r="A39" s="657"/>
      <c r="B39" s="659"/>
      <c r="C39" s="371"/>
      <c r="D39" s="278"/>
      <c r="E39" s="278"/>
      <c r="F39" s="278"/>
      <c r="G39" s="361"/>
      <c r="H39" s="362"/>
      <c r="I39" s="278"/>
      <c r="J39" s="362"/>
      <c r="K39" s="278"/>
      <c r="L39" s="362"/>
      <c r="M39" s="278"/>
      <c r="N39" s="362"/>
      <c r="O39" s="401">
        <f t="shared" si="1"/>
        <v>0</v>
      </c>
      <c r="P39" s="402">
        <f t="shared" si="2"/>
        <v>0</v>
      </c>
      <c r="Q39" s="278"/>
      <c r="R39" s="278"/>
      <c r="S39" s="278"/>
      <c r="T39" s="278"/>
      <c r="U39" s="278"/>
    </row>
    <row r="40" spans="1:21" s="364" customFormat="1" ht="15.75" x14ac:dyDescent="0.25">
      <c r="A40" s="657"/>
      <c r="B40" s="659"/>
      <c r="C40" s="367"/>
      <c r="D40" s="278"/>
      <c r="E40" s="278"/>
      <c r="F40" s="278"/>
      <c r="G40" s="361"/>
      <c r="H40" s="362"/>
      <c r="I40" s="278"/>
      <c r="J40" s="362"/>
      <c r="K40" s="278"/>
      <c r="L40" s="362"/>
      <c r="M40" s="278"/>
      <c r="N40" s="362"/>
      <c r="O40" s="401">
        <f t="shared" si="1"/>
        <v>0</v>
      </c>
      <c r="P40" s="402">
        <f t="shared" si="2"/>
        <v>0</v>
      </c>
      <c r="Q40" s="278"/>
      <c r="R40" s="278"/>
      <c r="S40" s="278"/>
      <c r="T40" s="278"/>
      <c r="U40" s="278"/>
    </row>
    <row r="41" spans="1:21" s="364" customFormat="1" ht="15.75" x14ac:dyDescent="0.25">
      <c r="A41" s="657"/>
      <c r="B41" s="659"/>
      <c r="C41" s="367"/>
      <c r="D41" s="278"/>
      <c r="E41" s="278"/>
      <c r="F41" s="278"/>
      <c r="G41" s="361"/>
      <c r="H41" s="362"/>
      <c r="I41" s="278"/>
      <c r="J41" s="362"/>
      <c r="K41" s="278"/>
      <c r="L41" s="362"/>
      <c r="M41" s="278"/>
      <c r="N41" s="362"/>
      <c r="O41" s="401">
        <f t="shared" si="1"/>
        <v>0</v>
      </c>
      <c r="P41" s="402">
        <f t="shared" si="2"/>
        <v>0</v>
      </c>
      <c r="Q41" s="278"/>
      <c r="R41" s="278"/>
      <c r="S41" s="278"/>
      <c r="T41" s="278"/>
      <c r="U41" s="278"/>
    </row>
    <row r="42" spans="1:21" s="364" customFormat="1" ht="15.75" x14ac:dyDescent="0.25">
      <c r="A42" s="657"/>
      <c r="B42" s="659"/>
      <c r="C42" s="367"/>
      <c r="D42" s="278"/>
      <c r="E42" s="278"/>
      <c r="F42" s="278"/>
      <c r="G42" s="361"/>
      <c r="H42" s="362"/>
      <c r="I42" s="278"/>
      <c r="J42" s="362"/>
      <c r="K42" s="278"/>
      <c r="L42" s="362"/>
      <c r="M42" s="278"/>
      <c r="N42" s="362"/>
      <c r="O42" s="401">
        <f t="shared" si="1"/>
        <v>0</v>
      </c>
      <c r="P42" s="402">
        <f t="shared" si="2"/>
        <v>0</v>
      </c>
      <c r="Q42" s="278"/>
      <c r="R42" s="278"/>
      <c r="S42" s="278"/>
      <c r="T42" s="278"/>
      <c r="U42" s="278"/>
    </row>
    <row r="43" spans="1:21" s="364" customFormat="1" ht="15.75" x14ac:dyDescent="0.25">
      <c r="A43" s="657"/>
      <c r="B43" s="659" t="s">
        <v>1461</v>
      </c>
      <c r="C43" s="367"/>
      <c r="D43" s="278"/>
      <c r="E43" s="278"/>
      <c r="F43" s="278"/>
      <c r="G43" s="361"/>
      <c r="H43" s="362"/>
      <c r="I43" s="278"/>
      <c r="J43" s="362"/>
      <c r="K43" s="278"/>
      <c r="L43" s="362"/>
      <c r="M43" s="278"/>
      <c r="N43" s="362"/>
      <c r="O43" s="401">
        <f t="shared" si="1"/>
        <v>0</v>
      </c>
      <c r="P43" s="402">
        <f t="shared" si="2"/>
        <v>0</v>
      </c>
      <c r="Q43" s="278"/>
      <c r="R43" s="278"/>
      <c r="S43" s="278"/>
      <c r="T43" s="278"/>
      <c r="U43" s="278"/>
    </row>
    <row r="44" spans="1:21" s="364" customFormat="1" ht="15.75" x14ac:dyDescent="0.25">
      <c r="A44" s="657"/>
      <c r="B44" s="659"/>
      <c r="C44" s="367"/>
      <c r="D44" s="278"/>
      <c r="E44" s="278"/>
      <c r="F44" s="278"/>
      <c r="G44" s="361"/>
      <c r="H44" s="362"/>
      <c r="I44" s="278"/>
      <c r="J44" s="362"/>
      <c r="K44" s="278"/>
      <c r="L44" s="362"/>
      <c r="M44" s="278"/>
      <c r="N44" s="362"/>
      <c r="O44" s="401">
        <f t="shared" si="1"/>
        <v>0</v>
      </c>
      <c r="P44" s="402">
        <f t="shared" si="2"/>
        <v>0</v>
      </c>
      <c r="Q44" s="278"/>
      <c r="R44" s="278"/>
      <c r="S44" s="278"/>
      <c r="T44" s="278"/>
      <c r="U44" s="278"/>
    </row>
    <row r="45" spans="1:21" s="364" customFormat="1" ht="15.75" x14ac:dyDescent="0.25">
      <c r="A45" s="657"/>
      <c r="B45" s="659"/>
      <c r="C45" s="371"/>
      <c r="D45" s="278"/>
      <c r="E45" s="278"/>
      <c r="F45" s="278"/>
      <c r="G45" s="361"/>
      <c r="H45" s="362"/>
      <c r="I45" s="278"/>
      <c r="J45" s="362"/>
      <c r="K45" s="278"/>
      <c r="L45" s="362"/>
      <c r="M45" s="278"/>
      <c r="N45" s="362"/>
      <c r="O45" s="401">
        <f t="shared" si="1"/>
        <v>0</v>
      </c>
      <c r="P45" s="402">
        <f t="shared" si="2"/>
        <v>0</v>
      </c>
      <c r="Q45" s="278"/>
      <c r="R45" s="278"/>
      <c r="S45" s="278"/>
      <c r="T45" s="278"/>
      <c r="U45" s="278"/>
    </row>
    <row r="46" spans="1:21" s="364" customFormat="1" ht="15.75" x14ac:dyDescent="0.25">
      <c r="A46" s="657"/>
      <c r="B46" s="659"/>
      <c r="C46" s="371"/>
      <c r="D46" s="278"/>
      <c r="E46" s="278"/>
      <c r="F46" s="278"/>
      <c r="G46" s="361"/>
      <c r="H46" s="362"/>
      <c r="I46" s="278"/>
      <c r="J46" s="362"/>
      <c r="K46" s="278"/>
      <c r="L46" s="362"/>
      <c r="M46" s="278"/>
      <c r="N46" s="362"/>
      <c r="O46" s="401">
        <f t="shared" si="1"/>
        <v>0</v>
      </c>
      <c r="P46" s="402">
        <f t="shared" si="2"/>
        <v>0</v>
      </c>
      <c r="Q46" s="278"/>
      <c r="R46" s="278"/>
      <c r="S46" s="278"/>
      <c r="T46" s="278"/>
      <c r="U46" s="278"/>
    </row>
    <row r="47" spans="1:21" s="364" customFormat="1" ht="15.75" x14ac:dyDescent="0.25">
      <c r="A47" s="657"/>
      <c r="B47" s="659"/>
      <c r="C47" s="371"/>
      <c r="D47" s="278"/>
      <c r="E47" s="278"/>
      <c r="F47" s="278"/>
      <c r="G47" s="361"/>
      <c r="H47" s="362"/>
      <c r="I47" s="278"/>
      <c r="J47" s="362"/>
      <c r="K47" s="278"/>
      <c r="L47" s="362"/>
      <c r="M47" s="278"/>
      <c r="N47" s="362"/>
      <c r="O47" s="401">
        <f t="shared" si="1"/>
        <v>0</v>
      </c>
      <c r="P47" s="402">
        <f t="shared" si="2"/>
        <v>0</v>
      </c>
      <c r="Q47" s="278"/>
      <c r="R47" s="278"/>
      <c r="S47" s="278"/>
      <c r="T47" s="278"/>
      <c r="U47" s="278"/>
    </row>
    <row r="48" spans="1:21" s="364" customFormat="1" ht="15.75" x14ac:dyDescent="0.25">
      <c r="A48" s="657"/>
      <c r="B48" s="659"/>
      <c r="C48" s="367"/>
      <c r="D48" s="278"/>
      <c r="E48" s="278"/>
      <c r="F48" s="278"/>
      <c r="G48" s="361"/>
      <c r="H48" s="362"/>
      <c r="I48" s="278"/>
      <c r="J48" s="362"/>
      <c r="K48" s="278"/>
      <c r="L48" s="362"/>
      <c r="M48" s="278"/>
      <c r="N48" s="362"/>
      <c r="O48" s="401">
        <f t="shared" si="1"/>
        <v>0</v>
      </c>
      <c r="P48" s="402">
        <f t="shared" si="2"/>
        <v>0</v>
      </c>
      <c r="Q48" s="278"/>
      <c r="R48" s="278"/>
      <c r="S48" s="278"/>
      <c r="T48" s="278"/>
      <c r="U48" s="278"/>
    </row>
    <row r="49" spans="1:21" s="364" customFormat="1" ht="15.75" x14ac:dyDescent="0.25">
      <c r="A49" s="657"/>
      <c r="B49" s="659"/>
      <c r="C49" s="367"/>
      <c r="D49" s="278"/>
      <c r="E49" s="278"/>
      <c r="F49" s="278"/>
      <c r="G49" s="361"/>
      <c r="H49" s="362"/>
      <c r="I49" s="278"/>
      <c r="J49" s="362"/>
      <c r="K49" s="278"/>
      <c r="L49" s="362"/>
      <c r="M49" s="278"/>
      <c r="N49" s="362"/>
      <c r="O49" s="401">
        <f t="shared" si="1"/>
        <v>0</v>
      </c>
      <c r="P49" s="402">
        <f t="shared" si="2"/>
        <v>0</v>
      </c>
      <c r="Q49" s="278"/>
      <c r="R49" s="278"/>
      <c r="S49" s="278"/>
      <c r="T49" s="278"/>
      <c r="U49" s="278"/>
    </row>
    <row r="50" spans="1:21" s="364" customFormat="1" ht="15.75" x14ac:dyDescent="0.25">
      <c r="A50" s="657"/>
      <c r="B50" s="659"/>
      <c r="C50" s="367"/>
      <c r="D50" s="278"/>
      <c r="E50" s="278"/>
      <c r="F50" s="278"/>
      <c r="G50" s="361"/>
      <c r="H50" s="362"/>
      <c r="I50" s="278"/>
      <c r="J50" s="362"/>
      <c r="K50" s="278"/>
      <c r="L50" s="362"/>
      <c r="M50" s="278"/>
      <c r="N50" s="362"/>
      <c r="O50" s="401">
        <f t="shared" si="1"/>
        <v>0</v>
      </c>
      <c r="P50" s="402">
        <f t="shared" si="2"/>
        <v>0</v>
      </c>
      <c r="Q50" s="278"/>
      <c r="R50" s="278"/>
      <c r="S50" s="278"/>
      <c r="T50" s="278"/>
      <c r="U50" s="278"/>
    </row>
    <row r="51" spans="1:21" ht="15.75" x14ac:dyDescent="0.25">
      <c r="A51" s="657"/>
      <c r="B51" s="659"/>
      <c r="C51" s="367"/>
      <c r="D51" s="278"/>
      <c r="E51" s="278"/>
      <c r="F51" s="278"/>
      <c r="G51" s="361"/>
      <c r="H51" s="362"/>
      <c r="I51" s="278"/>
      <c r="J51" s="362"/>
      <c r="K51" s="278"/>
      <c r="L51" s="362"/>
      <c r="M51" s="278"/>
      <c r="N51" s="362"/>
      <c r="O51" s="401">
        <f t="shared" si="1"/>
        <v>0</v>
      </c>
      <c r="P51" s="402">
        <f t="shared" si="2"/>
        <v>0</v>
      </c>
      <c r="Q51" s="278"/>
      <c r="R51" s="278"/>
      <c r="S51" s="278"/>
      <c r="T51" s="278"/>
      <c r="U51" s="278"/>
    </row>
    <row r="52" spans="1:21" ht="15.75" x14ac:dyDescent="0.25">
      <c r="A52" s="652" t="s">
        <v>1347</v>
      </c>
      <c r="B52" s="653"/>
      <c r="C52" s="653"/>
      <c r="D52" s="653"/>
      <c r="E52" s="653"/>
      <c r="F52" s="654"/>
      <c r="G52" s="233">
        <f t="shared" ref="G52:O52" si="3">SUM(G8:G51)</f>
        <v>0</v>
      </c>
      <c r="H52" s="233">
        <f t="shared" si="3"/>
        <v>0</v>
      </c>
      <c r="I52" s="233">
        <f t="shared" si="3"/>
        <v>0</v>
      </c>
      <c r="J52" s="233">
        <f t="shared" si="3"/>
        <v>0</v>
      </c>
      <c r="K52" s="233">
        <f t="shared" si="3"/>
        <v>0</v>
      </c>
      <c r="L52" s="233">
        <f t="shared" si="3"/>
        <v>0</v>
      </c>
      <c r="M52" s="233">
        <f t="shared" si="3"/>
        <v>0</v>
      </c>
      <c r="N52" s="233">
        <f t="shared" si="3"/>
        <v>0</v>
      </c>
      <c r="O52" s="233">
        <f t="shared" si="3"/>
        <v>0</v>
      </c>
      <c r="P52" s="233">
        <f>SUM(P8:P51)</f>
        <v>0</v>
      </c>
      <c r="Q52" s="265"/>
      <c r="R52" s="265"/>
      <c r="S52" s="265"/>
      <c r="T52" s="265"/>
      <c r="U52" s="279"/>
    </row>
  </sheetData>
  <mergeCells count="27">
    <mergeCell ref="B43:B51"/>
    <mergeCell ref="F4:F6"/>
    <mergeCell ref="B4:B6"/>
    <mergeCell ref="C4:C6"/>
    <mergeCell ref="D4:D6"/>
    <mergeCell ref="E4:E6"/>
    <mergeCell ref="R4:R6"/>
    <mergeCell ref="B15:B25"/>
    <mergeCell ref="B8:B14"/>
    <mergeCell ref="B32:B42"/>
    <mergeCell ref="Q4:Q6"/>
    <mergeCell ref="A4:A6"/>
    <mergeCell ref="A8:A31"/>
    <mergeCell ref="B26:B31"/>
    <mergeCell ref="A52:F52"/>
    <mergeCell ref="A1:U1"/>
    <mergeCell ref="A2:U2"/>
    <mergeCell ref="A32:A51"/>
    <mergeCell ref="T4:T6"/>
    <mergeCell ref="U4:U6"/>
    <mergeCell ref="G5:H5"/>
    <mergeCell ref="I5:J5"/>
    <mergeCell ref="K5:L5"/>
    <mergeCell ref="M5:N5"/>
    <mergeCell ref="G4:N4"/>
    <mergeCell ref="O4:P5"/>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660" t="s">
        <v>1357</v>
      </c>
      <c r="F1" s="660"/>
      <c r="G1" s="660"/>
      <c r="H1" s="660"/>
      <c r="I1" s="660"/>
      <c r="J1" s="660"/>
      <c r="K1" s="660"/>
      <c r="L1" s="660"/>
      <c r="M1" s="289"/>
      <c r="N1" s="289"/>
      <c r="O1" s="289"/>
      <c r="P1" s="289"/>
      <c r="Q1" s="289"/>
      <c r="R1" s="289"/>
      <c r="S1" s="289"/>
      <c r="T1" s="289"/>
      <c r="U1" s="289"/>
      <c r="V1" s="289"/>
      <c r="W1" s="289"/>
      <c r="X1" s="289"/>
      <c r="Y1" s="289"/>
      <c r="Z1" s="289"/>
      <c r="AA1" s="289"/>
    </row>
    <row r="2" spans="1:27" ht="18.75" x14ac:dyDescent="0.25">
      <c r="A2" s="317" t="s">
        <v>1356</v>
      </c>
      <c r="G2" s="289"/>
      <c r="I2" s="289"/>
      <c r="J2" s="289"/>
      <c r="K2" s="289"/>
      <c r="L2" s="289"/>
      <c r="M2" s="289"/>
      <c r="N2" s="289"/>
      <c r="O2" s="289"/>
      <c r="P2" s="289"/>
      <c r="Q2" s="289"/>
      <c r="R2" s="289"/>
      <c r="S2" s="289"/>
      <c r="T2" s="289"/>
      <c r="U2" s="289"/>
      <c r="V2" s="289"/>
      <c r="W2" s="289"/>
      <c r="X2" s="289"/>
      <c r="Y2" s="289"/>
      <c r="Z2" s="289"/>
      <c r="AA2" s="289"/>
    </row>
    <row r="3" spans="1:27" s="364" customFormat="1" ht="18.75" x14ac:dyDescent="0.25">
      <c r="A3" s="317" t="s">
        <v>1433</v>
      </c>
      <c r="G3" s="289"/>
      <c r="H3" s="234"/>
      <c r="I3" s="289"/>
      <c r="J3" s="289"/>
      <c r="K3" s="289"/>
      <c r="L3" s="289"/>
      <c r="M3" s="289"/>
      <c r="N3" s="289"/>
      <c r="O3" s="289"/>
      <c r="P3" s="289"/>
      <c r="Q3" s="289"/>
      <c r="R3" s="289"/>
      <c r="S3" s="289"/>
      <c r="T3" s="289"/>
      <c r="U3" s="289"/>
      <c r="V3" s="289"/>
      <c r="W3" s="289"/>
      <c r="X3" s="289"/>
      <c r="Y3" s="289"/>
      <c r="Z3" s="289"/>
      <c r="AA3" s="289"/>
    </row>
    <row r="4" spans="1:27" s="364" customFormat="1" ht="18.75" x14ac:dyDescent="0.25">
      <c r="A4" s="317" t="s">
        <v>1434</v>
      </c>
      <c r="G4" s="289"/>
      <c r="H4" s="234"/>
      <c r="I4" s="289"/>
      <c r="J4" s="289"/>
      <c r="K4" s="289"/>
      <c r="L4" s="289"/>
      <c r="M4" s="289"/>
      <c r="N4" s="289"/>
      <c r="O4" s="289"/>
      <c r="P4" s="289"/>
      <c r="Q4" s="289"/>
      <c r="R4" s="289"/>
      <c r="S4" s="289"/>
      <c r="T4" s="289"/>
      <c r="U4" s="289"/>
      <c r="V4" s="289"/>
      <c r="W4" s="289"/>
      <c r="X4" s="289"/>
      <c r="Y4" s="289"/>
      <c r="Z4" s="289"/>
      <c r="AA4" s="289"/>
    </row>
    <row r="5" spans="1:27" ht="18.75" customHeight="1" x14ac:dyDescent="0.25">
      <c r="A5" s="647" t="s">
        <v>1435</v>
      </c>
      <c r="B5" s="661"/>
      <c r="C5" s="661"/>
      <c r="D5" s="661"/>
      <c r="E5" s="661"/>
      <c r="F5" s="661"/>
      <c r="G5" s="661"/>
      <c r="H5" s="661"/>
      <c r="I5" s="661"/>
      <c r="J5" s="661"/>
      <c r="K5" s="661"/>
      <c r="L5" s="661"/>
      <c r="M5" s="661"/>
      <c r="N5" s="661"/>
      <c r="O5" s="661"/>
      <c r="P5" s="661"/>
      <c r="Q5" s="661"/>
      <c r="R5" s="661"/>
      <c r="S5" s="661"/>
      <c r="T5" s="661"/>
      <c r="U5" s="661"/>
    </row>
    <row r="6" spans="1:27" ht="15" customHeight="1" x14ac:dyDescent="0.25">
      <c r="A6" s="576" t="s">
        <v>97</v>
      </c>
      <c r="B6" s="575" t="s">
        <v>111</v>
      </c>
      <c r="C6" s="578" t="s">
        <v>86</v>
      </c>
      <c r="D6" s="578" t="s">
        <v>87</v>
      </c>
      <c r="E6" s="578" t="s">
        <v>392</v>
      </c>
      <c r="F6" s="578" t="s">
        <v>88</v>
      </c>
      <c r="G6" s="581" t="s">
        <v>100</v>
      </c>
      <c r="H6" s="587"/>
      <c r="I6" s="587"/>
      <c r="J6" s="587"/>
      <c r="K6" s="587"/>
      <c r="L6" s="587"/>
      <c r="M6" s="587"/>
      <c r="N6" s="582"/>
      <c r="O6" s="583" t="s">
        <v>101</v>
      </c>
      <c r="P6" s="584"/>
      <c r="Q6" s="575" t="s">
        <v>102</v>
      </c>
      <c r="R6" s="575" t="s">
        <v>103</v>
      </c>
      <c r="S6" s="575" t="s">
        <v>110</v>
      </c>
      <c r="T6" s="575" t="s">
        <v>109</v>
      </c>
      <c r="U6" s="572" t="s">
        <v>89</v>
      </c>
    </row>
    <row r="7" spans="1:27" ht="15" customHeight="1" x14ac:dyDescent="0.25">
      <c r="A7" s="576"/>
      <c r="B7" s="576"/>
      <c r="C7" s="579"/>
      <c r="D7" s="579"/>
      <c r="E7" s="579"/>
      <c r="F7" s="579"/>
      <c r="G7" s="581" t="s">
        <v>104</v>
      </c>
      <c r="H7" s="582"/>
      <c r="I7" s="581" t="s">
        <v>105</v>
      </c>
      <c r="J7" s="582"/>
      <c r="K7" s="581" t="s">
        <v>106</v>
      </c>
      <c r="L7" s="582"/>
      <c r="M7" s="581" t="s">
        <v>107</v>
      </c>
      <c r="N7" s="582"/>
      <c r="O7" s="585"/>
      <c r="P7" s="586"/>
      <c r="Q7" s="576"/>
      <c r="R7" s="576"/>
      <c r="S7" s="576"/>
      <c r="T7" s="576"/>
      <c r="U7" s="573"/>
    </row>
    <row r="8" spans="1:27" ht="25.5" x14ac:dyDescent="0.25">
      <c r="A8" s="577"/>
      <c r="B8" s="577"/>
      <c r="C8" s="580"/>
      <c r="D8" s="580"/>
      <c r="E8" s="580"/>
      <c r="F8" s="580"/>
      <c r="G8" s="441" t="s">
        <v>108</v>
      </c>
      <c r="H8" s="441" t="s">
        <v>12</v>
      </c>
      <c r="I8" s="441" t="s">
        <v>108</v>
      </c>
      <c r="J8" s="441" t="s">
        <v>12</v>
      </c>
      <c r="K8" s="441" t="s">
        <v>108</v>
      </c>
      <c r="L8" s="441" t="s">
        <v>12</v>
      </c>
      <c r="M8" s="441" t="s">
        <v>108</v>
      </c>
      <c r="N8" s="441" t="s">
        <v>12</v>
      </c>
      <c r="O8" s="441" t="s">
        <v>108</v>
      </c>
      <c r="P8" s="441" t="s">
        <v>12</v>
      </c>
      <c r="Q8" s="577"/>
      <c r="R8" s="577"/>
      <c r="S8" s="577"/>
      <c r="T8" s="577"/>
      <c r="U8" s="574"/>
    </row>
    <row r="9" spans="1:27" s="364" customFormat="1" ht="15.75" x14ac:dyDescent="0.25">
      <c r="A9" s="442"/>
      <c r="B9" s="443"/>
      <c r="C9" s="444"/>
      <c r="D9" s="444"/>
      <c r="E9" s="445"/>
      <c r="F9" s="444"/>
      <c r="G9" s="446"/>
      <c r="H9" s="446"/>
      <c r="I9" s="446"/>
      <c r="J9" s="446"/>
      <c r="K9" s="446"/>
      <c r="L9" s="446"/>
      <c r="M9" s="446"/>
      <c r="N9" s="446"/>
      <c r="O9" s="446"/>
      <c r="P9" s="446"/>
      <c r="Q9" s="447"/>
      <c r="R9" s="447"/>
      <c r="S9" s="447"/>
      <c r="T9" s="447"/>
      <c r="U9" s="448"/>
    </row>
    <row r="10" spans="1:27" ht="15.75" x14ac:dyDescent="0.25">
      <c r="A10" s="662" t="s">
        <v>1437</v>
      </c>
      <c r="B10" s="662" t="s">
        <v>1436</v>
      </c>
      <c r="C10" s="324"/>
      <c r="D10" s="324"/>
      <c r="E10" s="324"/>
      <c r="F10" s="324"/>
      <c r="G10" s="354"/>
      <c r="H10" s="355"/>
      <c r="I10" s="354"/>
      <c r="J10" s="355"/>
      <c r="K10" s="354"/>
      <c r="L10" s="355"/>
      <c r="M10" s="354"/>
      <c r="N10" s="355"/>
      <c r="O10" s="404">
        <f t="shared" ref="O10:P10" si="0">G10+I10+K10+M10</f>
        <v>0</v>
      </c>
      <c r="P10" s="402">
        <f t="shared" si="0"/>
        <v>0</v>
      </c>
      <c r="Q10" s="324"/>
      <c r="R10" s="324"/>
      <c r="S10" s="324"/>
      <c r="T10" s="324"/>
      <c r="U10" s="324"/>
    </row>
    <row r="11" spans="1:27" s="364" customFormat="1" ht="15.75" x14ac:dyDescent="0.25">
      <c r="A11" s="662"/>
      <c r="B11" s="662"/>
      <c r="C11" s="324"/>
      <c r="D11" s="324"/>
      <c r="E11" s="324"/>
      <c r="F11" s="324"/>
      <c r="G11" s="354"/>
      <c r="H11" s="355"/>
      <c r="I11" s="354"/>
      <c r="J11" s="355"/>
      <c r="K11" s="354"/>
      <c r="L11" s="355"/>
      <c r="M11" s="354"/>
      <c r="N11" s="355"/>
      <c r="O11" s="404">
        <f t="shared" ref="O11:O28" si="1">G11+I11+K11+M11</f>
        <v>0</v>
      </c>
      <c r="P11" s="402">
        <f t="shared" ref="P11:P28" si="2">H11+J11+L11+N11</f>
        <v>0</v>
      </c>
      <c r="Q11" s="324"/>
      <c r="R11" s="324"/>
      <c r="S11" s="324"/>
      <c r="T11" s="324"/>
      <c r="U11" s="324"/>
    </row>
    <row r="12" spans="1:27" s="364" customFormat="1" ht="15.75" x14ac:dyDescent="0.25">
      <c r="A12" s="662"/>
      <c r="B12" s="662"/>
      <c r="C12" s="324"/>
      <c r="D12" s="324"/>
      <c r="E12" s="324"/>
      <c r="F12" s="324"/>
      <c r="G12" s="354"/>
      <c r="H12" s="355"/>
      <c r="I12" s="354"/>
      <c r="J12" s="355"/>
      <c r="K12" s="354"/>
      <c r="L12" s="355"/>
      <c r="M12" s="354"/>
      <c r="N12" s="355"/>
      <c r="O12" s="404">
        <f t="shared" si="1"/>
        <v>0</v>
      </c>
      <c r="P12" s="402">
        <f t="shared" si="2"/>
        <v>0</v>
      </c>
      <c r="Q12" s="324"/>
      <c r="R12" s="324"/>
      <c r="S12" s="324"/>
      <c r="T12" s="324"/>
      <c r="U12" s="324"/>
    </row>
    <row r="13" spans="1:27" s="364" customFormat="1" ht="15.75" x14ac:dyDescent="0.25">
      <c r="A13" s="662"/>
      <c r="B13" s="662"/>
      <c r="C13" s="324"/>
      <c r="D13" s="324"/>
      <c r="E13" s="324"/>
      <c r="F13" s="324"/>
      <c r="G13" s="354"/>
      <c r="H13" s="355"/>
      <c r="I13" s="354"/>
      <c r="J13" s="355"/>
      <c r="K13" s="354"/>
      <c r="L13" s="355"/>
      <c r="M13" s="354"/>
      <c r="N13" s="355"/>
      <c r="O13" s="404">
        <f t="shared" si="1"/>
        <v>0</v>
      </c>
      <c r="P13" s="402">
        <f t="shared" si="2"/>
        <v>0</v>
      </c>
      <c r="Q13" s="324"/>
      <c r="R13" s="324"/>
      <c r="S13" s="324"/>
      <c r="T13" s="324"/>
      <c r="U13" s="324"/>
    </row>
    <row r="14" spans="1:27" s="364" customFormat="1" ht="15.75" x14ac:dyDescent="0.25">
      <c r="A14" s="662"/>
      <c r="B14" s="662"/>
      <c r="C14" s="324"/>
      <c r="D14" s="324"/>
      <c r="E14" s="324"/>
      <c r="F14" s="324"/>
      <c r="G14" s="354"/>
      <c r="H14" s="355"/>
      <c r="I14" s="354"/>
      <c r="J14" s="355"/>
      <c r="K14" s="354"/>
      <c r="L14" s="355"/>
      <c r="M14" s="354"/>
      <c r="N14" s="355"/>
      <c r="O14" s="404">
        <f t="shared" si="1"/>
        <v>0</v>
      </c>
      <c r="P14" s="402">
        <f t="shared" si="2"/>
        <v>0</v>
      </c>
      <c r="Q14" s="324"/>
      <c r="R14" s="324"/>
      <c r="S14" s="324"/>
      <c r="T14" s="324"/>
      <c r="U14" s="324"/>
    </row>
    <row r="15" spans="1:27" s="364" customFormat="1" ht="15.75" x14ac:dyDescent="0.25">
      <c r="A15" s="662"/>
      <c r="B15" s="662"/>
      <c r="C15" s="324"/>
      <c r="D15" s="324"/>
      <c r="E15" s="324"/>
      <c r="F15" s="324"/>
      <c r="G15" s="354"/>
      <c r="H15" s="355"/>
      <c r="I15" s="354"/>
      <c r="J15" s="355"/>
      <c r="K15" s="354"/>
      <c r="L15" s="355"/>
      <c r="M15" s="354"/>
      <c r="N15" s="355"/>
      <c r="O15" s="404">
        <f t="shared" si="1"/>
        <v>0</v>
      </c>
      <c r="P15" s="402">
        <f t="shared" si="2"/>
        <v>0</v>
      </c>
      <c r="Q15" s="324"/>
      <c r="R15" s="324"/>
      <c r="S15" s="324"/>
      <c r="T15" s="324"/>
      <c r="U15" s="324"/>
    </row>
    <row r="16" spans="1:27" ht="15.75" x14ac:dyDescent="0.25">
      <c r="A16" s="662"/>
      <c r="B16" s="662"/>
      <c r="C16" s="324"/>
      <c r="D16" s="324"/>
      <c r="E16" s="324"/>
      <c r="F16" s="324"/>
      <c r="G16" s="354"/>
      <c r="H16" s="355"/>
      <c r="I16" s="354"/>
      <c r="J16" s="355"/>
      <c r="K16" s="354"/>
      <c r="L16" s="355"/>
      <c r="M16" s="354"/>
      <c r="N16" s="355"/>
      <c r="O16" s="404">
        <f t="shared" si="1"/>
        <v>0</v>
      </c>
      <c r="P16" s="402">
        <f t="shared" si="2"/>
        <v>0</v>
      </c>
      <c r="Q16" s="324"/>
      <c r="R16" s="324"/>
      <c r="S16" s="324"/>
      <c r="T16" s="324"/>
      <c r="U16" s="324"/>
    </row>
    <row r="17" spans="1:21" s="364" customFormat="1" ht="15.75" x14ac:dyDescent="0.25">
      <c r="A17" s="588" t="s">
        <v>1439</v>
      </c>
      <c r="B17" s="588" t="s">
        <v>117</v>
      </c>
      <c r="C17" s="324"/>
      <c r="D17" s="324"/>
      <c r="E17" s="324"/>
      <c r="F17" s="324"/>
      <c r="G17" s="354"/>
      <c r="H17" s="355"/>
      <c r="I17" s="354"/>
      <c r="J17" s="355"/>
      <c r="K17" s="354"/>
      <c r="L17" s="355"/>
      <c r="M17" s="354"/>
      <c r="N17" s="355"/>
      <c r="O17" s="404">
        <f t="shared" si="1"/>
        <v>0</v>
      </c>
      <c r="P17" s="402">
        <f t="shared" si="2"/>
        <v>0</v>
      </c>
      <c r="Q17" s="324"/>
      <c r="R17" s="324"/>
      <c r="S17" s="324"/>
      <c r="T17" s="324"/>
      <c r="U17" s="324"/>
    </row>
    <row r="18" spans="1:21" s="364" customFormat="1" ht="15.75" x14ac:dyDescent="0.25">
      <c r="A18" s="589"/>
      <c r="B18" s="589"/>
      <c r="C18" s="324"/>
      <c r="D18" s="324"/>
      <c r="E18" s="324"/>
      <c r="F18" s="324"/>
      <c r="G18" s="354"/>
      <c r="H18" s="355"/>
      <c r="I18" s="354"/>
      <c r="J18" s="355"/>
      <c r="K18" s="354"/>
      <c r="L18" s="355"/>
      <c r="M18" s="354"/>
      <c r="N18" s="355"/>
      <c r="O18" s="404">
        <f t="shared" si="1"/>
        <v>0</v>
      </c>
      <c r="P18" s="402">
        <f t="shared" si="2"/>
        <v>0</v>
      </c>
      <c r="Q18" s="324"/>
      <c r="R18" s="324"/>
      <c r="S18" s="324"/>
      <c r="T18" s="324"/>
      <c r="U18" s="324"/>
    </row>
    <row r="19" spans="1:21" s="364" customFormat="1" ht="15.75" x14ac:dyDescent="0.25">
      <c r="A19" s="589"/>
      <c r="B19" s="589"/>
      <c r="C19" s="324"/>
      <c r="D19" s="324"/>
      <c r="E19" s="324"/>
      <c r="F19" s="324"/>
      <c r="G19" s="354"/>
      <c r="H19" s="355"/>
      <c r="I19" s="354"/>
      <c r="J19" s="355"/>
      <c r="K19" s="354"/>
      <c r="L19" s="355"/>
      <c r="M19" s="354"/>
      <c r="N19" s="355"/>
      <c r="O19" s="404">
        <f t="shared" si="1"/>
        <v>0</v>
      </c>
      <c r="P19" s="402">
        <f t="shared" si="2"/>
        <v>0</v>
      </c>
      <c r="Q19" s="324"/>
      <c r="R19" s="324"/>
      <c r="S19" s="324"/>
      <c r="T19" s="324"/>
      <c r="U19" s="324"/>
    </row>
    <row r="20" spans="1:21" s="364" customFormat="1" ht="15.75" x14ac:dyDescent="0.25">
      <c r="A20" s="589"/>
      <c r="B20" s="589"/>
      <c r="C20" s="324"/>
      <c r="D20" s="324"/>
      <c r="E20" s="324"/>
      <c r="F20" s="324"/>
      <c r="G20" s="354"/>
      <c r="H20" s="355"/>
      <c r="I20" s="354"/>
      <c r="J20" s="355"/>
      <c r="K20" s="354"/>
      <c r="L20" s="355"/>
      <c r="M20" s="354"/>
      <c r="N20" s="355"/>
      <c r="O20" s="404">
        <f t="shared" si="1"/>
        <v>0</v>
      </c>
      <c r="P20" s="402">
        <f t="shared" si="2"/>
        <v>0</v>
      </c>
      <c r="Q20" s="324"/>
      <c r="R20" s="324"/>
      <c r="S20" s="324"/>
      <c r="T20" s="324"/>
      <c r="U20" s="324"/>
    </row>
    <row r="21" spans="1:21" s="364" customFormat="1" ht="15.75" x14ac:dyDescent="0.25">
      <c r="A21" s="589"/>
      <c r="B21" s="589"/>
      <c r="C21" s="324"/>
      <c r="D21" s="324"/>
      <c r="E21" s="324"/>
      <c r="F21" s="324"/>
      <c r="G21" s="354"/>
      <c r="H21" s="355"/>
      <c r="I21" s="354"/>
      <c r="J21" s="355"/>
      <c r="K21" s="354"/>
      <c r="L21" s="355"/>
      <c r="M21" s="354"/>
      <c r="N21" s="355"/>
      <c r="O21" s="404">
        <f t="shared" si="1"/>
        <v>0</v>
      </c>
      <c r="P21" s="402">
        <f t="shared" si="2"/>
        <v>0</v>
      </c>
      <c r="Q21" s="324"/>
      <c r="R21" s="324"/>
      <c r="S21" s="324"/>
      <c r="T21" s="324"/>
      <c r="U21" s="324"/>
    </row>
    <row r="22" spans="1:21" s="364" customFormat="1" ht="15.75" x14ac:dyDescent="0.25">
      <c r="A22" s="590"/>
      <c r="B22" s="590"/>
      <c r="C22" s="324"/>
      <c r="D22" s="324"/>
      <c r="E22" s="324"/>
      <c r="F22" s="324"/>
      <c r="G22" s="354"/>
      <c r="H22" s="355"/>
      <c r="I22" s="354"/>
      <c r="J22" s="355"/>
      <c r="K22" s="354"/>
      <c r="L22" s="355"/>
      <c r="M22" s="354"/>
      <c r="N22" s="355"/>
      <c r="O22" s="404">
        <f t="shared" si="1"/>
        <v>0</v>
      </c>
      <c r="P22" s="402">
        <f t="shared" si="2"/>
        <v>0</v>
      </c>
      <c r="Q22" s="324"/>
      <c r="R22" s="324"/>
      <c r="S22" s="324"/>
      <c r="T22" s="324"/>
      <c r="U22" s="324"/>
    </row>
    <row r="23" spans="1:21" s="364" customFormat="1" ht="15.75" x14ac:dyDescent="0.25">
      <c r="A23" s="662" t="s">
        <v>1440</v>
      </c>
      <c r="B23" s="588"/>
      <c r="C23" s="324"/>
      <c r="D23" s="324"/>
      <c r="E23" s="324"/>
      <c r="F23" s="324"/>
      <c r="G23" s="354"/>
      <c r="H23" s="355"/>
      <c r="I23" s="354"/>
      <c r="J23" s="355"/>
      <c r="K23" s="354"/>
      <c r="L23" s="355"/>
      <c r="M23" s="354"/>
      <c r="N23" s="355"/>
      <c r="O23" s="404">
        <f t="shared" si="1"/>
        <v>0</v>
      </c>
      <c r="P23" s="402">
        <f t="shared" si="2"/>
        <v>0</v>
      </c>
      <c r="Q23" s="324"/>
      <c r="R23" s="324"/>
      <c r="S23" s="324"/>
      <c r="T23" s="324"/>
      <c r="U23" s="324"/>
    </row>
    <row r="24" spans="1:21" s="364" customFormat="1" ht="15.75" x14ac:dyDescent="0.25">
      <c r="A24" s="662"/>
      <c r="B24" s="589"/>
      <c r="C24" s="324"/>
      <c r="D24" s="324"/>
      <c r="E24" s="324"/>
      <c r="F24" s="324"/>
      <c r="G24" s="354"/>
      <c r="H24" s="355"/>
      <c r="I24" s="354"/>
      <c r="J24" s="355"/>
      <c r="K24" s="354"/>
      <c r="L24" s="355"/>
      <c r="M24" s="354"/>
      <c r="N24" s="355"/>
      <c r="O24" s="404">
        <f t="shared" si="1"/>
        <v>0</v>
      </c>
      <c r="P24" s="402">
        <f t="shared" si="2"/>
        <v>0</v>
      </c>
      <c r="Q24" s="324"/>
      <c r="R24" s="324"/>
      <c r="S24" s="324"/>
      <c r="T24" s="324"/>
      <c r="U24" s="324"/>
    </row>
    <row r="25" spans="1:21" s="364" customFormat="1" ht="15.75" x14ac:dyDescent="0.25">
      <c r="A25" s="662"/>
      <c r="B25" s="589"/>
      <c r="C25" s="324"/>
      <c r="D25" s="324"/>
      <c r="E25" s="324"/>
      <c r="F25" s="324"/>
      <c r="G25" s="354"/>
      <c r="H25" s="355"/>
      <c r="I25" s="354"/>
      <c r="J25" s="355"/>
      <c r="K25" s="354"/>
      <c r="L25" s="355"/>
      <c r="M25" s="354"/>
      <c r="N25" s="355"/>
      <c r="O25" s="404">
        <f t="shared" si="1"/>
        <v>0</v>
      </c>
      <c r="P25" s="402">
        <f t="shared" si="2"/>
        <v>0</v>
      </c>
      <c r="Q25" s="324"/>
      <c r="R25" s="324"/>
      <c r="S25" s="324"/>
      <c r="T25" s="324"/>
      <c r="U25" s="324"/>
    </row>
    <row r="26" spans="1:21" s="364" customFormat="1" ht="15.75" x14ac:dyDescent="0.25">
      <c r="A26" s="662"/>
      <c r="B26" s="589"/>
      <c r="C26" s="324"/>
      <c r="D26" s="324"/>
      <c r="E26" s="324"/>
      <c r="F26" s="324"/>
      <c r="G26" s="354"/>
      <c r="H26" s="355"/>
      <c r="I26" s="354"/>
      <c r="J26" s="355"/>
      <c r="K26" s="354"/>
      <c r="L26" s="355"/>
      <c r="M26" s="354"/>
      <c r="N26" s="355"/>
      <c r="O26" s="404">
        <f t="shared" si="1"/>
        <v>0</v>
      </c>
      <c r="P26" s="402">
        <f t="shared" si="2"/>
        <v>0</v>
      </c>
      <c r="Q26" s="324"/>
      <c r="R26" s="324"/>
      <c r="S26" s="324"/>
      <c r="T26" s="324"/>
      <c r="U26" s="324"/>
    </row>
    <row r="27" spans="1:21" s="364" customFormat="1" ht="15.75" x14ac:dyDescent="0.25">
      <c r="A27" s="662"/>
      <c r="B27" s="589"/>
      <c r="C27" s="324"/>
      <c r="D27" s="324"/>
      <c r="E27" s="324"/>
      <c r="F27" s="324"/>
      <c r="G27" s="354"/>
      <c r="H27" s="355"/>
      <c r="I27" s="354"/>
      <c r="J27" s="355"/>
      <c r="K27" s="354"/>
      <c r="L27" s="355"/>
      <c r="M27" s="354"/>
      <c r="N27" s="355"/>
      <c r="O27" s="404">
        <f t="shared" si="1"/>
        <v>0</v>
      </c>
      <c r="P27" s="402">
        <f t="shared" si="2"/>
        <v>0</v>
      </c>
      <c r="Q27" s="324"/>
      <c r="R27" s="324"/>
      <c r="S27" s="324"/>
      <c r="T27" s="324"/>
      <c r="U27" s="324"/>
    </row>
    <row r="28" spans="1:21" ht="15.75" x14ac:dyDescent="0.25">
      <c r="A28" s="662"/>
      <c r="B28" s="590"/>
      <c r="C28" s="324"/>
      <c r="D28" s="324"/>
      <c r="E28" s="324"/>
      <c r="F28" s="324"/>
      <c r="G28" s="324"/>
      <c r="H28" s="355"/>
      <c r="I28" s="324"/>
      <c r="J28" s="355"/>
      <c r="K28" s="324"/>
      <c r="L28" s="355"/>
      <c r="M28" s="324"/>
      <c r="N28" s="355"/>
      <c r="O28" s="404">
        <f t="shared" si="1"/>
        <v>0</v>
      </c>
      <c r="P28" s="402">
        <f t="shared" si="2"/>
        <v>0</v>
      </c>
      <c r="Q28" s="324"/>
      <c r="R28" s="71"/>
      <c r="S28" s="324"/>
      <c r="T28" s="324"/>
      <c r="U28" s="324"/>
    </row>
    <row r="29" spans="1:21" ht="15.75" x14ac:dyDescent="0.25">
      <c r="A29" s="294"/>
      <c r="B29" s="295"/>
      <c r="C29" s="295"/>
      <c r="D29" s="294" t="s">
        <v>1438</v>
      </c>
      <c r="E29" s="295"/>
      <c r="F29" s="296"/>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9" activePane="bottomLeft" state="frozen"/>
      <selection activeCell="K7" sqref="K7"/>
      <selection pane="bottomLeft" activeCell="C14" sqref="C14"/>
    </sheetView>
  </sheetViews>
  <sheetFormatPr baseColWidth="10" defaultRowHeight="15" x14ac:dyDescent="0.25"/>
  <cols>
    <col min="1" max="1" width="35.7109375" style="364" customWidth="1"/>
    <col min="2" max="2" width="35.85546875" style="364" customWidth="1"/>
    <col min="3" max="6" width="27.42578125" style="364" customWidth="1"/>
    <col min="7" max="7" width="15.28515625" style="364" customWidth="1"/>
    <col min="8" max="8" width="11.42578125" style="234"/>
    <col min="9" max="9" width="15.28515625" style="364" customWidth="1"/>
    <col min="10" max="10" width="18.85546875" style="234" customWidth="1"/>
    <col min="11" max="11" width="11.42578125" style="364"/>
    <col min="12" max="12" width="11.42578125" style="234"/>
    <col min="13" max="13" width="11.42578125" style="364"/>
    <col min="14" max="14" width="11.42578125" style="234"/>
    <col min="15" max="15" width="15.28515625" style="364" customWidth="1"/>
    <col min="16" max="16" width="18.28515625" style="234" customWidth="1"/>
    <col min="17" max="17" width="14.140625" style="364" hidden="1" customWidth="1"/>
    <col min="18" max="20" width="14.140625" style="364" customWidth="1"/>
    <col min="21" max="21" width="17" style="364" customWidth="1"/>
    <col min="22" max="16384" width="11.42578125" style="364"/>
  </cols>
  <sheetData>
    <row r="1" spans="1:42" ht="24.75" customHeight="1" x14ac:dyDescent="0.25">
      <c r="A1" s="410"/>
      <c r="B1" s="410"/>
      <c r="C1" s="410"/>
      <c r="D1" s="410"/>
      <c r="E1" s="663" t="s">
        <v>1490</v>
      </c>
      <c r="F1" s="663"/>
      <c r="G1" s="663"/>
      <c r="H1" s="663"/>
      <c r="I1" s="663"/>
      <c r="J1" s="663"/>
      <c r="K1" s="663"/>
      <c r="L1" s="663"/>
      <c r="M1" s="411"/>
      <c r="N1" s="411"/>
      <c r="O1" s="411"/>
      <c r="P1" s="411"/>
      <c r="Q1" s="411"/>
      <c r="R1" s="411"/>
      <c r="S1" s="411"/>
      <c r="T1" s="411"/>
      <c r="U1" s="411"/>
      <c r="V1" s="411"/>
      <c r="W1" s="411"/>
      <c r="X1" s="411"/>
      <c r="Y1" s="411"/>
      <c r="Z1" s="411"/>
      <c r="AA1" s="411"/>
      <c r="AB1" s="410"/>
      <c r="AC1" s="410"/>
      <c r="AD1" s="410"/>
      <c r="AE1" s="410"/>
      <c r="AF1" s="410"/>
      <c r="AG1" s="410"/>
      <c r="AH1" s="410"/>
      <c r="AI1" s="410"/>
      <c r="AJ1" s="410"/>
      <c r="AK1" s="410"/>
      <c r="AL1" s="410"/>
      <c r="AM1" s="410"/>
      <c r="AN1" s="410"/>
      <c r="AO1" s="410"/>
      <c r="AP1" s="410"/>
    </row>
    <row r="2" spans="1:42" ht="18.75" x14ac:dyDescent="0.25">
      <c r="A2" s="409" t="s">
        <v>1356</v>
      </c>
      <c r="B2" s="410"/>
      <c r="C2" s="410"/>
      <c r="D2" s="410"/>
      <c r="E2" s="410"/>
      <c r="F2" s="410"/>
      <c r="G2" s="411"/>
      <c r="H2" s="412"/>
      <c r="I2" s="411"/>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1496</v>
      </c>
      <c r="B3" s="410"/>
      <c r="C3" s="410"/>
      <c r="D3" s="410"/>
      <c r="E3" s="410"/>
      <c r="F3" s="410"/>
      <c r="G3" s="411"/>
      <c r="H3" s="412"/>
      <c r="I3" s="411"/>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1507</v>
      </c>
      <c r="G4" s="411"/>
      <c r="H4" s="412"/>
      <c r="I4" s="411"/>
      <c r="J4" s="411"/>
      <c r="K4" s="411"/>
      <c r="L4" s="411"/>
      <c r="M4" s="411"/>
      <c r="N4" s="411"/>
      <c r="O4" s="411"/>
      <c r="P4" s="411"/>
      <c r="Q4" s="411"/>
      <c r="R4" s="411"/>
      <c r="S4" s="411"/>
      <c r="T4" s="411"/>
      <c r="U4" s="411"/>
      <c r="V4" s="411"/>
      <c r="W4" s="411"/>
      <c r="X4" s="411"/>
      <c r="Y4" s="411"/>
      <c r="Z4" s="411"/>
      <c r="AA4" s="411"/>
    </row>
    <row r="5" spans="1:42" s="410" customFormat="1" ht="18.75" customHeight="1" x14ac:dyDescent="0.25">
      <c r="A5" s="413" t="s">
        <v>1497</v>
      </c>
      <c r="B5" s="414"/>
      <c r="C5" s="414"/>
      <c r="D5" s="414"/>
      <c r="E5" s="414"/>
      <c r="F5" s="414"/>
      <c r="G5" s="414"/>
      <c r="H5" s="414"/>
      <c r="I5" s="414"/>
      <c r="J5" s="414"/>
      <c r="K5" s="414"/>
      <c r="L5" s="414"/>
      <c r="M5" s="414"/>
      <c r="N5" s="414"/>
      <c r="O5" s="414"/>
      <c r="P5" s="414"/>
      <c r="Q5" s="414"/>
      <c r="R5" s="414"/>
      <c r="S5" s="414"/>
      <c r="T5" s="414"/>
      <c r="U5" s="414"/>
    </row>
    <row r="6" spans="1:42" ht="15" customHeight="1" x14ac:dyDescent="0.25">
      <c r="A6" s="576" t="s">
        <v>97</v>
      </c>
      <c r="B6" s="575" t="s">
        <v>111</v>
      </c>
      <c r="C6" s="578" t="s">
        <v>86</v>
      </c>
      <c r="D6" s="578" t="s">
        <v>87</v>
      </c>
      <c r="E6" s="578" t="s">
        <v>392</v>
      </c>
      <c r="F6" s="578" t="s">
        <v>88</v>
      </c>
      <c r="G6" s="581" t="s">
        <v>100</v>
      </c>
      <c r="H6" s="587"/>
      <c r="I6" s="587"/>
      <c r="J6" s="587"/>
      <c r="K6" s="587"/>
      <c r="L6" s="587"/>
      <c r="M6" s="587"/>
      <c r="N6" s="582"/>
      <c r="O6" s="583" t="s">
        <v>101</v>
      </c>
      <c r="P6" s="584"/>
      <c r="Q6" s="575" t="s">
        <v>102</v>
      </c>
      <c r="R6" s="575" t="s">
        <v>103</v>
      </c>
      <c r="S6" s="575" t="s">
        <v>110</v>
      </c>
      <c r="T6" s="575" t="s">
        <v>109</v>
      </c>
      <c r="U6" s="572" t="s">
        <v>89</v>
      </c>
    </row>
    <row r="7" spans="1:42" ht="15" customHeight="1" x14ac:dyDescent="0.25">
      <c r="A7" s="576"/>
      <c r="B7" s="576"/>
      <c r="C7" s="579"/>
      <c r="D7" s="579"/>
      <c r="E7" s="579"/>
      <c r="F7" s="579"/>
      <c r="G7" s="581" t="s">
        <v>104</v>
      </c>
      <c r="H7" s="582"/>
      <c r="I7" s="581" t="s">
        <v>105</v>
      </c>
      <c r="J7" s="582"/>
      <c r="K7" s="581" t="s">
        <v>106</v>
      </c>
      <c r="L7" s="582"/>
      <c r="M7" s="581" t="s">
        <v>107</v>
      </c>
      <c r="N7" s="582"/>
      <c r="O7" s="585"/>
      <c r="P7" s="586"/>
      <c r="Q7" s="576"/>
      <c r="R7" s="576"/>
      <c r="S7" s="576"/>
      <c r="T7" s="576"/>
      <c r="U7" s="573"/>
    </row>
    <row r="8" spans="1:42" ht="25.5" x14ac:dyDescent="0.25">
      <c r="A8" s="577"/>
      <c r="B8" s="577"/>
      <c r="C8" s="580"/>
      <c r="D8" s="580"/>
      <c r="E8" s="580"/>
      <c r="F8" s="580"/>
      <c r="G8" s="441" t="s">
        <v>108</v>
      </c>
      <c r="H8" s="441" t="s">
        <v>12</v>
      </c>
      <c r="I8" s="441" t="s">
        <v>108</v>
      </c>
      <c r="J8" s="441" t="s">
        <v>12</v>
      </c>
      <c r="K8" s="441" t="s">
        <v>108</v>
      </c>
      <c r="L8" s="441" t="s">
        <v>12</v>
      </c>
      <c r="M8" s="441" t="s">
        <v>108</v>
      </c>
      <c r="N8" s="441" t="s">
        <v>12</v>
      </c>
      <c r="O8" s="441" t="s">
        <v>108</v>
      </c>
      <c r="P8" s="441" t="s">
        <v>12</v>
      </c>
      <c r="Q8" s="577"/>
      <c r="R8" s="577"/>
      <c r="S8" s="577"/>
      <c r="T8" s="577"/>
      <c r="U8" s="574"/>
    </row>
    <row r="9" spans="1:42" ht="15.75" x14ac:dyDescent="0.25">
      <c r="A9" s="442"/>
      <c r="B9" s="443"/>
      <c r="C9" s="444"/>
      <c r="D9" s="444"/>
      <c r="E9" s="445"/>
      <c r="F9" s="444"/>
      <c r="G9" s="446"/>
      <c r="H9" s="446"/>
      <c r="I9" s="446"/>
      <c r="J9" s="446"/>
      <c r="K9" s="446"/>
      <c r="L9" s="446"/>
      <c r="M9" s="446"/>
      <c r="N9" s="446"/>
      <c r="O9" s="446"/>
      <c r="P9" s="446"/>
      <c r="Q9" s="447"/>
      <c r="R9" s="447"/>
      <c r="S9" s="447"/>
      <c r="T9" s="447"/>
      <c r="U9" s="448"/>
    </row>
    <row r="10" spans="1:42" ht="15.75" customHeight="1" x14ac:dyDescent="0.25">
      <c r="A10" s="588" t="s">
        <v>1498</v>
      </c>
      <c r="B10" s="588" t="s">
        <v>1499</v>
      </c>
      <c r="C10" s="324"/>
      <c r="D10" s="324"/>
      <c r="E10" s="324"/>
      <c r="F10" s="324"/>
      <c r="G10" s="354"/>
      <c r="H10" s="355"/>
      <c r="I10" s="354"/>
      <c r="J10" s="355"/>
      <c r="K10" s="354"/>
      <c r="L10" s="355"/>
      <c r="M10" s="354"/>
      <c r="N10" s="355"/>
      <c r="O10" s="404">
        <f t="shared" ref="O10:P62" si="0">G10+I10+K10+M10</f>
        <v>0</v>
      </c>
      <c r="P10" s="402">
        <f t="shared" si="0"/>
        <v>0</v>
      </c>
      <c r="Q10" s="324"/>
      <c r="R10" s="324"/>
      <c r="S10" s="324"/>
      <c r="T10" s="324"/>
      <c r="U10" s="324"/>
    </row>
    <row r="11" spans="1:42" ht="15.75" x14ac:dyDescent="0.25">
      <c r="A11" s="589"/>
      <c r="B11" s="589"/>
      <c r="C11" s="324"/>
      <c r="D11" s="324"/>
      <c r="E11" s="324"/>
      <c r="F11" s="324"/>
      <c r="G11" s="354"/>
      <c r="H11" s="355"/>
      <c r="I11" s="354"/>
      <c r="J11" s="355"/>
      <c r="K11" s="354"/>
      <c r="L11" s="355"/>
      <c r="M11" s="354"/>
      <c r="N11" s="355"/>
      <c r="O11" s="404">
        <f t="shared" si="0"/>
        <v>0</v>
      </c>
      <c r="P11" s="402">
        <f t="shared" si="0"/>
        <v>0</v>
      </c>
      <c r="Q11" s="324"/>
      <c r="R11" s="324"/>
      <c r="S11" s="324"/>
      <c r="T11" s="324"/>
      <c r="U11" s="324"/>
    </row>
    <row r="12" spans="1:42" ht="15.75" x14ac:dyDescent="0.25">
      <c r="A12" s="589"/>
      <c r="B12" s="589"/>
      <c r="C12" s="324"/>
      <c r="D12" s="324"/>
      <c r="E12" s="324"/>
      <c r="F12" s="324"/>
      <c r="G12" s="354"/>
      <c r="H12" s="355"/>
      <c r="I12" s="354"/>
      <c r="J12" s="355"/>
      <c r="K12" s="354"/>
      <c r="L12" s="355"/>
      <c r="M12" s="354"/>
      <c r="N12" s="355"/>
      <c r="O12" s="404">
        <f t="shared" si="0"/>
        <v>0</v>
      </c>
      <c r="P12" s="402">
        <f t="shared" si="0"/>
        <v>0</v>
      </c>
      <c r="Q12" s="324"/>
      <c r="R12" s="324"/>
      <c r="S12" s="324"/>
      <c r="T12" s="324"/>
      <c r="U12" s="324"/>
    </row>
    <row r="13" spans="1:42" ht="15.75" x14ac:dyDescent="0.25">
      <c r="A13" s="589"/>
      <c r="B13" s="589"/>
      <c r="C13" s="324"/>
      <c r="D13" s="324"/>
      <c r="E13" s="324"/>
      <c r="F13" s="324"/>
      <c r="G13" s="354"/>
      <c r="H13" s="355"/>
      <c r="I13" s="354"/>
      <c r="J13" s="355"/>
      <c r="K13" s="354"/>
      <c r="L13" s="355"/>
      <c r="M13" s="354"/>
      <c r="N13" s="355"/>
      <c r="O13" s="404">
        <f t="shared" ref="O13:O25" si="1">G13+I13+K13+M13</f>
        <v>0</v>
      </c>
      <c r="P13" s="402">
        <f t="shared" ref="P13:P25" si="2">H13+J13+L13+N13</f>
        <v>0</v>
      </c>
      <c r="Q13" s="324"/>
      <c r="R13" s="324"/>
      <c r="S13" s="324"/>
      <c r="T13" s="324"/>
      <c r="U13" s="324"/>
    </row>
    <row r="14" spans="1:42" ht="15.75" x14ac:dyDescent="0.25">
      <c r="A14" s="589"/>
      <c r="B14" s="589"/>
      <c r="C14" s="324"/>
      <c r="D14" s="324"/>
      <c r="E14" s="324"/>
      <c r="F14" s="324"/>
      <c r="G14" s="354"/>
      <c r="H14" s="355"/>
      <c r="I14" s="354"/>
      <c r="J14" s="355"/>
      <c r="K14" s="354"/>
      <c r="L14" s="355"/>
      <c r="M14" s="354"/>
      <c r="N14" s="355"/>
      <c r="O14" s="404">
        <f t="shared" si="1"/>
        <v>0</v>
      </c>
      <c r="P14" s="402">
        <f t="shared" si="2"/>
        <v>0</v>
      </c>
      <c r="Q14" s="324"/>
      <c r="R14" s="324"/>
      <c r="S14" s="324"/>
      <c r="T14" s="324"/>
      <c r="U14" s="324"/>
    </row>
    <row r="15" spans="1:42" ht="15.75" x14ac:dyDescent="0.25">
      <c r="A15" s="589"/>
      <c r="B15" s="589"/>
      <c r="C15" s="324"/>
      <c r="D15" s="324"/>
      <c r="E15" s="324"/>
      <c r="F15" s="324"/>
      <c r="G15" s="354"/>
      <c r="H15" s="355"/>
      <c r="I15" s="354"/>
      <c r="J15" s="355"/>
      <c r="K15" s="354"/>
      <c r="L15" s="355"/>
      <c r="M15" s="354"/>
      <c r="N15" s="355"/>
      <c r="O15" s="404">
        <f t="shared" si="1"/>
        <v>0</v>
      </c>
      <c r="P15" s="402">
        <f t="shared" si="2"/>
        <v>0</v>
      </c>
      <c r="Q15" s="324"/>
      <c r="R15" s="324"/>
      <c r="S15" s="324"/>
      <c r="T15" s="324"/>
      <c r="U15" s="324"/>
    </row>
    <row r="16" spans="1:42" ht="15.75" x14ac:dyDescent="0.25">
      <c r="A16" s="589"/>
      <c r="B16" s="589"/>
      <c r="C16" s="324"/>
      <c r="D16" s="324"/>
      <c r="E16" s="324"/>
      <c r="F16" s="324"/>
      <c r="G16" s="354"/>
      <c r="H16" s="355"/>
      <c r="I16" s="354"/>
      <c r="J16" s="355"/>
      <c r="K16" s="354"/>
      <c r="L16" s="355"/>
      <c r="M16" s="354"/>
      <c r="N16" s="355"/>
      <c r="O16" s="404">
        <f t="shared" si="1"/>
        <v>0</v>
      </c>
      <c r="P16" s="402">
        <f t="shared" si="2"/>
        <v>0</v>
      </c>
      <c r="Q16" s="324"/>
      <c r="R16" s="324"/>
      <c r="S16" s="324"/>
      <c r="T16" s="324"/>
      <c r="U16" s="324"/>
    </row>
    <row r="17" spans="1:21" ht="15.75" x14ac:dyDescent="0.25">
      <c r="A17" s="589"/>
      <c r="B17" s="590"/>
      <c r="C17" s="324"/>
      <c r="D17" s="324"/>
      <c r="E17" s="324"/>
      <c r="F17" s="324"/>
      <c r="G17" s="354"/>
      <c r="H17" s="355"/>
      <c r="I17" s="354"/>
      <c r="J17" s="355"/>
      <c r="K17" s="354"/>
      <c r="L17" s="355"/>
      <c r="M17" s="354"/>
      <c r="N17" s="355"/>
      <c r="O17" s="404">
        <f t="shared" si="1"/>
        <v>0</v>
      </c>
      <c r="P17" s="402">
        <f t="shared" si="2"/>
        <v>0</v>
      </c>
      <c r="Q17" s="324"/>
      <c r="R17" s="324"/>
      <c r="S17" s="324"/>
      <c r="T17" s="324"/>
      <c r="U17" s="324"/>
    </row>
    <row r="18" spans="1:21" ht="15.75" x14ac:dyDescent="0.25">
      <c r="A18" s="589"/>
      <c r="B18" s="588" t="s">
        <v>1500</v>
      </c>
      <c r="C18" s="324"/>
      <c r="D18" s="324"/>
      <c r="E18" s="324"/>
      <c r="F18" s="324"/>
      <c r="G18" s="354"/>
      <c r="H18" s="355"/>
      <c r="I18" s="354"/>
      <c r="J18" s="355"/>
      <c r="K18" s="354"/>
      <c r="L18" s="355"/>
      <c r="M18" s="354"/>
      <c r="N18" s="355"/>
      <c r="O18" s="404">
        <f t="shared" si="1"/>
        <v>0</v>
      </c>
      <c r="P18" s="402">
        <f t="shared" si="2"/>
        <v>0</v>
      </c>
      <c r="Q18" s="324"/>
      <c r="R18" s="324"/>
      <c r="S18" s="324"/>
      <c r="T18" s="324"/>
      <c r="U18" s="324"/>
    </row>
    <row r="19" spans="1:21" ht="15.75" x14ac:dyDescent="0.25">
      <c r="A19" s="589"/>
      <c r="B19" s="589"/>
      <c r="C19" s="324"/>
      <c r="D19" s="324"/>
      <c r="E19" s="324"/>
      <c r="F19" s="324"/>
      <c r="G19" s="354"/>
      <c r="H19" s="355"/>
      <c r="I19" s="354"/>
      <c r="J19" s="355"/>
      <c r="K19" s="354"/>
      <c r="L19" s="355"/>
      <c r="M19" s="354"/>
      <c r="N19" s="355"/>
      <c r="O19" s="404"/>
      <c r="P19" s="402"/>
      <c r="Q19" s="324"/>
      <c r="R19" s="324"/>
      <c r="S19" s="324"/>
      <c r="T19" s="324"/>
      <c r="U19" s="324"/>
    </row>
    <row r="20" spans="1:21" ht="15.75" x14ac:dyDescent="0.25">
      <c r="A20" s="589"/>
      <c r="B20" s="589"/>
      <c r="C20" s="324"/>
      <c r="D20" s="324"/>
      <c r="E20" s="324"/>
      <c r="F20" s="324"/>
      <c r="G20" s="354"/>
      <c r="H20" s="355"/>
      <c r="I20" s="354"/>
      <c r="J20" s="355"/>
      <c r="K20" s="354"/>
      <c r="L20" s="355"/>
      <c r="M20" s="354"/>
      <c r="N20" s="355"/>
      <c r="O20" s="404"/>
      <c r="P20" s="402"/>
      <c r="Q20" s="324"/>
      <c r="R20" s="324"/>
      <c r="S20" s="324"/>
      <c r="T20" s="324"/>
      <c r="U20" s="324"/>
    </row>
    <row r="21" spans="1:21" ht="15.75" x14ac:dyDescent="0.25">
      <c r="A21" s="589"/>
      <c r="B21" s="589"/>
      <c r="C21" s="324"/>
      <c r="D21" s="324"/>
      <c r="E21" s="324"/>
      <c r="F21" s="324"/>
      <c r="G21" s="354"/>
      <c r="H21" s="355"/>
      <c r="I21" s="354"/>
      <c r="J21" s="355"/>
      <c r="K21" s="354"/>
      <c r="L21" s="355"/>
      <c r="M21" s="354"/>
      <c r="N21" s="355"/>
      <c r="O21" s="404"/>
      <c r="P21" s="402"/>
      <c r="Q21" s="324"/>
      <c r="R21" s="324"/>
      <c r="S21" s="324"/>
      <c r="T21" s="324"/>
      <c r="U21" s="324"/>
    </row>
    <row r="22" spans="1:21" ht="15.75" x14ac:dyDescent="0.25">
      <c r="A22" s="589"/>
      <c r="B22" s="589"/>
      <c r="C22" s="324"/>
      <c r="D22" s="324"/>
      <c r="E22" s="324"/>
      <c r="F22" s="324"/>
      <c r="G22" s="354"/>
      <c r="H22" s="355"/>
      <c r="I22" s="354"/>
      <c r="J22" s="355"/>
      <c r="K22" s="354"/>
      <c r="L22" s="355"/>
      <c r="M22" s="354"/>
      <c r="N22" s="355"/>
      <c r="O22" s="404"/>
      <c r="P22" s="402"/>
      <c r="Q22" s="324"/>
      <c r="R22" s="324"/>
      <c r="S22" s="324"/>
      <c r="T22" s="324"/>
      <c r="U22" s="324"/>
    </row>
    <row r="23" spans="1:21" ht="15.75" x14ac:dyDescent="0.25">
      <c r="A23" s="589"/>
      <c r="B23" s="589"/>
      <c r="C23" s="324"/>
      <c r="D23" s="324"/>
      <c r="E23" s="324"/>
      <c r="F23" s="324"/>
      <c r="G23" s="354"/>
      <c r="H23" s="355"/>
      <c r="I23" s="354"/>
      <c r="J23" s="355"/>
      <c r="K23" s="354"/>
      <c r="L23" s="355"/>
      <c r="M23" s="354"/>
      <c r="N23" s="355"/>
      <c r="O23" s="404">
        <f t="shared" si="1"/>
        <v>0</v>
      </c>
      <c r="P23" s="402">
        <f t="shared" si="2"/>
        <v>0</v>
      </c>
      <c r="Q23" s="324"/>
      <c r="R23" s="324"/>
      <c r="S23" s="324"/>
      <c r="T23" s="324"/>
      <c r="U23" s="324"/>
    </row>
    <row r="24" spans="1:21" ht="15.75" x14ac:dyDescent="0.25">
      <c r="A24" s="589"/>
      <c r="B24" s="590"/>
      <c r="C24" s="324"/>
      <c r="D24" s="324"/>
      <c r="E24" s="324"/>
      <c r="F24" s="324"/>
      <c r="G24" s="354"/>
      <c r="H24" s="355"/>
      <c r="I24" s="354"/>
      <c r="J24" s="355"/>
      <c r="K24" s="354"/>
      <c r="L24" s="355"/>
      <c r="M24" s="354"/>
      <c r="N24" s="355"/>
      <c r="O24" s="404">
        <f t="shared" si="1"/>
        <v>0</v>
      </c>
      <c r="P24" s="402">
        <f t="shared" si="2"/>
        <v>0</v>
      </c>
      <c r="Q24" s="324"/>
      <c r="R24" s="324"/>
      <c r="S24" s="324"/>
      <c r="T24" s="324"/>
      <c r="U24" s="324"/>
    </row>
    <row r="25" spans="1:21" ht="15.75" x14ac:dyDescent="0.25">
      <c r="A25" s="589"/>
      <c r="B25" s="588" t="s">
        <v>1501</v>
      </c>
      <c r="C25" s="324"/>
      <c r="D25" s="324"/>
      <c r="E25" s="324"/>
      <c r="F25" s="324"/>
      <c r="G25" s="354"/>
      <c r="H25" s="355"/>
      <c r="I25" s="354"/>
      <c r="J25" s="355"/>
      <c r="K25" s="354"/>
      <c r="L25" s="355"/>
      <c r="M25" s="354"/>
      <c r="N25" s="355"/>
      <c r="O25" s="404">
        <f t="shared" si="1"/>
        <v>0</v>
      </c>
      <c r="P25" s="402">
        <f t="shared" si="2"/>
        <v>0</v>
      </c>
      <c r="Q25" s="324"/>
      <c r="R25" s="324"/>
      <c r="S25" s="324"/>
      <c r="T25" s="324"/>
      <c r="U25" s="324"/>
    </row>
    <row r="26" spans="1:21" ht="15.75" x14ac:dyDescent="0.25">
      <c r="A26" s="589"/>
      <c r="B26" s="589"/>
      <c r="C26" s="324"/>
      <c r="D26" s="324"/>
      <c r="E26" s="324"/>
      <c r="F26" s="324"/>
      <c r="G26" s="354"/>
      <c r="H26" s="355"/>
      <c r="I26" s="354"/>
      <c r="J26" s="355"/>
      <c r="K26" s="354"/>
      <c r="L26" s="355"/>
      <c r="M26" s="354"/>
      <c r="N26" s="355"/>
      <c r="O26" s="404">
        <f t="shared" si="0"/>
        <v>0</v>
      </c>
      <c r="P26" s="402">
        <f t="shared" si="0"/>
        <v>0</v>
      </c>
      <c r="Q26" s="324"/>
      <c r="R26" s="324"/>
      <c r="S26" s="324"/>
      <c r="T26" s="324"/>
      <c r="U26" s="324"/>
    </row>
    <row r="27" spans="1:21" ht="15.75" x14ac:dyDescent="0.25">
      <c r="A27" s="589"/>
      <c r="B27" s="589"/>
      <c r="C27" s="324"/>
      <c r="D27" s="324"/>
      <c r="E27" s="324"/>
      <c r="F27" s="324"/>
      <c r="G27" s="354"/>
      <c r="H27" s="355"/>
      <c r="I27" s="354"/>
      <c r="J27" s="355"/>
      <c r="K27" s="354"/>
      <c r="L27" s="355"/>
      <c r="M27" s="354"/>
      <c r="N27" s="355"/>
      <c r="O27" s="404">
        <f t="shared" si="0"/>
        <v>0</v>
      </c>
      <c r="P27" s="402">
        <f t="shared" si="0"/>
        <v>0</v>
      </c>
      <c r="Q27" s="324"/>
      <c r="R27" s="324"/>
      <c r="S27" s="324"/>
      <c r="T27" s="324"/>
      <c r="U27" s="324"/>
    </row>
    <row r="28" spans="1:21" ht="15.75" x14ac:dyDescent="0.25">
      <c r="A28" s="589"/>
      <c r="B28" s="590"/>
      <c r="C28" s="324"/>
      <c r="D28" s="324"/>
      <c r="E28" s="324"/>
      <c r="F28" s="324"/>
      <c r="G28" s="354"/>
      <c r="H28" s="355"/>
      <c r="I28" s="354"/>
      <c r="J28" s="355"/>
      <c r="K28" s="354"/>
      <c r="L28" s="355"/>
      <c r="M28" s="354"/>
      <c r="N28" s="355"/>
      <c r="O28" s="404">
        <f t="shared" si="0"/>
        <v>0</v>
      </c>
      <c r="P28" s="402">
        <f t="shared" si="0"/>
        <v>0</v>
      </c>
      <c r="Q28" s="324"/>
      <c r="R28" s="324"/>
      <c r="S28" s="324"/>
      <c r="T28" s="324"/>
      <c r="U28" s="324"/>
    </row>
    <row r="29" spans="1:21" ht="15.75" x14ac:dyDescent="0.25">
      <c r="A29" s="589"/>
      <c r="B29" s="588" t="s">
        <v>1502</v>
      </c>
      <c r="C29" s="324"/>
      <c r="D29" s="324"/>
      <c r="E29" s="324"/>
      <c r="F29" s="324"/>
      <c r="G29" s="354"/>
      <c r="H29" s="355"/>
      <c r="I29" s="354"/>
      <c r="J29" s="355"/>
      <c r="K29" s="354"/>
      <c r="L29" s="355"/>
      <c r="M29" s="354"/>
      <c r="N29" s="355"/>
      <c r="O29" s="404">
        <f t="shared" si="0"/>
        <v>0</v>
      </c>
      <c r="P29" s="402">
        <f t="shared" si="0"/>
        <v>0</v>
      </c>
      <c r="Q29" s="324"/>
      <c r="R29" s="324"/>
      <c r="S29" s="324"/>
      <c r="T29" s="324"/>
      <c r="U29" s="324"/>
    </row>
    <row r="30" spans="1:21" ht="15.75" x14ac:dyDescent="0.25">
      <c r="A30" s="589"/>
      <c r="B30" s="589"/>
      <c r="C30" s="324"/>
      <c r="D30" s="324"/>
      <c r="E30" s="324"/>
      <c r="F30" s="324"/>
      <c r="G30" s="354"/>
      <c r="H30" s="355"/>
      <c r="I30" s="354"/>
      <c r="J30" s="355"/>
      <c r="K30" s="354"/>
      <c r="L30" s="355"/>
      <c r="M30" s="354"/>
      <c r="N30" s="355"/>
      <c r="O30" s="404">
        <f t="shared" si="0"/>
        <v>0</v>
      </c>
      <c r="P30" s="402">
        <f t="shared" si="0"/>
        <v>0</v>
      </c>
      <c r="Q30" s="324"/>
      <c r="R30" s="324"/>
      <c r="S30" s="324"/>
      <c r="T30" s="324"/>
      <c r="U30" s="324"/>
    </row>
    <row r="31" spans="1:21" ht="15.75" x14ac:dyDescent="0.25">
      <c r="A31" s="589"/>
      <c r="B31" s="589"/>
      <c r="C31" s="324"/>
      <c r="D31" s="324"/>
      <c r="E31" s="324"/>
      <c r="F31" s="324"/>
      <c r="G31" s="354"/>
      <c r="H31" s="355"/>
      <c r="I31" s="354"/>
      <c r="J31" s="355"/>
      <c r="K31" s="354"/>
      <c r="L31" s="355"/>
      <c r="M31" s="354"/>
      <c r="N31" s="355"/>
      <c r="O31" s="404"/>
      <c r="P31" s="402"/>
      <c r="Q31" s="324"/>
      <c r="R31" s="324"/>
      <c r="S31" s="324"/>
      <c r="T31" s="324"/>
      <c r="U31" s="324"/>
    </row>
    <row r="32" spans="1:21" ht="15.75" x14ac:dyDescent="0.25">
      <c r="A32" s="589"/>
      <c r="B32" s="589"/>
      <c r="C32" s="324"/>
      <c r="D32" s="324"/>
      <c r="E32" s="324"/>
      <c r="F32" s="324"/>
      <c r="G32" s="354"/>
      <c r="H32" s="355"/>
      <c r="I32" s="354"/>
      <c r="J32" s="355"/>
      <c r="K32" s="354"/>
      <c r="L32" s="355"/>
      <c r="M32" s="354"/>
      <c r="N32" s="355"/>
      <c r="O32" s="404"/>
      <c r="P32" s="402"/>
      <c r="Q32" s="324"/>
      <c r="R32" s="324"/>
      <c r="S32" s="324"/>
      <c r="T32" s="324"/>
      <c r="U32" s="324"/>
    </row>
    <row r="33" spans="1:21" ht="15.75" x14ac:dyDescent="0.25">
      <c r="A33" s="589"/>
      <c r="B33" s="589"/>
      <c r="C33" s="324"/>
      <c r="D33" s="324"/>
      <c r="E33" s="324"/>
      <c r="F33" s="324"/>
      <c r="G33" s="354"/>
      <c r="H33" s="355"/>
      <c r="I33" s="354"/>
      <c r="J33" s="355"/>
      <c r="K33" s="354"/>
      <c r="L33" s="355"/>
      <c r="M33" s="354"/>
      <c r="N33" s="355"/>
      <c r="O33" s="404"/>
      <c r="P33" s="402"/>
      <c r="Q33" s="324"/>
      <c r="R33" s="324"/>
      <c r="S33" s="324"/>
      <c r="T33" s="324"/>
      <c r="U33" s="324"/>
    </row>
    <row r="34" spans="1:21" ht="15.75" x14ac:dyDescent="0.25">
      <c r="A34" s="589"/>
      <c r="B34" s="589"/>
      <c r="C34" s="324"/>
      <c r="D34" s="324"/>
      <c r="E34" s="324"/>
      <c r="F34" s="324"/>
      <c r="G34" s="354"/>
      <c r="H34" s="355"/>
      <c r="I34" s="354"/>
      <c r="J34" s="355"/>
      <c r="K34" s="354"/>
      <c r="L34" s="355"/>
      <c r="M34" s="354"/>
      <c r="N34" s="355"/>
      <c r="O34" s="404"/>
      <c r="P34" s="402"/>
      <c r="Q34" s="324"/>
      <c r="R34" s="324"/>
      <c r="S34" s="324"/>
      <c r="T34" s="324"/>
      <c r="U34" s="324"/>
    </row>
    <row r="35" spans="1:21" ht="15.75" x14ac:dyDescent="0.25">
      <c r="A35" s="589"/>
      <c r="B35" s="589"/>
      <c r="C35" s="324"/>
      <c r="D35" s="324"/>
      <c r="E35" s="324"/>
      <c r="F35" s="324"/>
      <c r="G35" s="354"/>
      <c r="H35" s="355"/>
      <c r="I35" s="354"/>
      <c r="J35" s="355"/>
      <c r="K35" s="354"/>
      <c r="L35" s="355"/>
      <c r="M35" s="354"/>
      <c r="N35" s="355"/>
      <c r="O35" s="404">
        <f t="shared" si="0"/>
        <v>0</v>
      </c>
      <c r="P35" s="402">
        <f t="shared" si="0"/>
        <v>0</v>
      </c>
      <c r="Q35" s="324"/>
      <c r="R35" s="324"/>
      <c r="S35" s="324"/>
      <c r="T35" s="324"/>
      <c r="U35" s="324"/>
    </row>
    <row r="36" spans="1:21" ht="15.75" x14ac:dyDescent="0.25">
      <c r="A36" s="589"/>
      <c r="B36" s="589"/>
      <c r="C36" s="324"/>
      <c r="D36" s="324"/>
      <c r="E36" s="324"/>
      <c r="F36" s="324"/>
      <c r="G36" s="354"/>
      <c r="H36" s="355"/>
      <c r="I36" s="354"/>
      <c r="J36" s="355"/>
      <c r="K36" s="354"/>
      <c r="L36" s="355"/>
      <c r="M36" s="354"/>
      <c r="N36" s="355"/>
      <c r="O36" s="404"/>
      <c r="P36" s="402"/>
      <c r="Q36" s="324"/>
      <c r="R36" s="324"/>
      <c r="S36" s="324"/>
      <c r="T36" s="324"/>
      <c r="U36" s="324"/>
    </row>
    <row r="37" spans="1:21" ht="15.75" x14ac:dyDescent="0.25">
      <c r="A37" s="589"/>
      <c r="B37" s="589"/>
      <c r="C37" s="324"/>
      <c r="D37" s="324"/>
      <c r="E37" s="324"/>
      <c r="F37" s="324"/>
      <c r="G37" s="354"/>
      <c r="H37" s="355"/>
      <c r="I37" s="354"/>
      <c r="J37" s="355"/>
      <c r="K37" s="354"/>
      <c r="L37" s="355"/>
      <c r="M37" s="354"/>
      <c r="N37" s="355"/>
      <c r="O37" s="404"/>
      <c r="P37" s="402"/>
      <c r="Q37" s="324"/>
      <c r="R37" s="324"/>
      <c r="S37" s="324"/>
      <c r="T37" s="324"/>
      <c r="U37" s="324"/>
    </row>
    <row r="38" spans="1:21" ht="15.75" x14ac:dyDescent="0.25">
      <c r="A38" s="589"/>
      <c r="B38" s="589"/>
      <c r="C38" s="324"/>
      <c r="D38" s="324"/>
      <c r="E38" s="324"/>
      <c r="F38" s="324"/>
      <c r="G38" s="354"/>
      <c r="H38" s="355"/>
      <c r="I38" s="354"/>
      <c r="J38" s="355"/>
      <c r="K38" s="354"/>
      <c r="L38" s="355"/>
      <c r="M38" s="354"/>
      <c r="N38" s="355"/>
      <c r="O38" s="404"/>
      <c r="P38" s="402"/>
      <c r="Q38" s="324"/>
      <c r="R38" s="324"/>
      <c r="S38" s="324"/>
      <c r="T38" s="324"/>
      <c r="U38" s="324"/>
    </row>
    <row r="39" spans="1:21" ht="15.75" x14ac:dyDescent="0.25">
      <c r="A39" s="589"/>
      <c r="B39" s="589"/>
      <c r="C39" s="324"/>
      <c r="D39" s="324"/>
      <c r="E39" s="324"/>
      <c r="F39" s="324"/>
      <c r="G39" s="354"/>
      <c r="H39" s="355"/>
      <c r="I39" s="354"/>
      <c r="J39" s="355"/>
      <c r="K39" s="354"/>
      <c r="L39" s="355"/>
      <c r="M39" s="354"/>
      <c r="N39" s="355"/>
      <c r="O39" s="404"/>
      <c r="P39" s="402"/>
      <c r="Q39" s="324"/>
      <c r="R39" s="324"/>
      <c r="S39" s="324"/>
      <c r="T39" s="324"/>
      <c r="U39" s="324"/>
    </row>
    <row r="40" spans="1:21" ht="15.75" x14ac:dyDescent="0.25">
      <c r="A40" s="590"/>
      <c r="B40" s="590"/>
      <c r="C40" s="324"/>
      <c r="D40" s="324"/>
      <c r="E40" s="324"/>
      <c r="F40" s="324"/>
      <c r="G40" s="354"/>
      <c r="H40" s="355"/>
      <c r="I40" s="354"/>
      <c r="J40" s="355"/>
      <c r="K40" s="354"/>
      <c r="L40" s="355"/>
      <c r="M40" s="354"/>
      <c r="N40" s="355"/>
      <c r="O40" s="404"/>
      <c r="P40" s="402"/>
      <c r="Q40" s="324"/>
      <c r="R40" s="324"/>
      <c r="S40" s="324"/>
      <c r="T40" s="324"/>
      <c r="U40" s="324"/>
    </row>
    <row r="41" spans="1:21" ht="15.75" x14ac:dyDescent="0.25">
      <c r="A41" s="588" t="s">
        <v>1503</v>
      </c>
      <c r="B41" s="588" t="s">
        <v>1504</v>
      </c>
      <c r="C41" s="324"/>
      <c r="D41" s="324"/>
      <c r="E41" s="324"/>
      <c r="F41" s="324"/>
      <c r="G41" s="354"/>
      <c r="H41" s="355"/>
      <c r="I41" s="354"/>
      <c r="J41" s="355"/>
      <c r="K41" s="354"/>
      <c r="L41" s="355"/>
      <c r="M41" s="354"/>
      <c r="N41" s="355"/>
      <c r="O41" s="404"/>
      <c r="P41" s="402"/>
      <c r="Q41" s="324"/>
      <c r="R41" s="324"/>
      <c r="S41" s="324"/>
      <c r="T41" s="324"/>
      <c r="U41" s="324"/>
    </row>
    <row r="42" spans="1:21" ht="15.75" x14ac:dyDescent="0.25">
      <c r="A42" s="589"/>
      <c r="B42" s="589"/>
      <c r="C42" s="324"/>
      <c r="D42" s="324"/>
      <c r="E42" s="324"/>
      <c r="F42" s="324"/>
      <c r="G42" s="354"/>
      <c r="H42" s="355"/>
      <c r="I42" s="354"/>
      <c r="J42" s="355"/>
      <c r="K42" s="354"/>
      <c r="L42" s="355"/>
      <c r="M42" s="354"/>
      <c r="N42" s="355"/>
      <c r="O42" s="404"/>
      <c r="P42" s="402"/>
      <c r="Q42" s="324"/>
      <c r="R42" s="324"/>
      <c r="S42" s="324"/>
      <c r="T42" s="324"/>
      <c r="U42" s="324"/>
    </row>
    <row r="43" spans="1:21" ht="15.75" x14ac:dyDescent="0.25">
      <c r="A43" s="589"/>
      <c r="B43" s="589"/>
      <c r="C43" s="324"/>
      <c r="D43" s="324"/>
      <c r="E43" s="324"/>
      <c r="F43" s="324"/>
      <c r="G43" s="354"/>
      <c r="H43" s="355"/>
      <c r="I43" s="354"/>
      <c r="J43" s="355"/>
      <c r="K43" s="354"/>
      <c r="L43" s="355"/>
      <c r="M43" s="354"/>
      <c r="N43" s="355"/>
      <c r="O43" s="404"/>
      <c r="P43" s="402"/>
      <c r="Q43" s="324"/>
      <c r="R43" s="324"/>
      <c r="S43" s="324"/>
      <c r="T43" s="324"/>
      <c r="U43" s="324"/>
    </row>
    <row r="44" spans="1:21" ht="15.75" x14ac:dyDescent="0.25">
      <c r="A44" s="589"/>
      <c r="B44" s="589"/>
      <c r="C44" s="324"/>
      <c r="D44" s="324"/>
      <c r="E44" s="324"/>
      <c r="F44" s="324"/>
      <c r="G44" s="354"/>
      <c r="H44" s="355"/>
      <c r="I44" s="354"/>
      <c r="J44" s="355"/>
      <c r="K44" s="354"/>
      <c r="L44" s="355"/>
      <c r="M44" s="354"/>
      <c r="N44" s="355"/>
      <c r="O44" s="404"/>
      <c r="P44" s="402"/>
      <c r="Q44" s="324"/>
      <c r="R44" s="324"/>
      <c r="S44" s="324"/>
      <c r="T44" s="324"/>
      <c r="U44" s="324"/>
    </row>
    <row r="45" spans="1:21" ht="15.75" x14ac:dyDescent="0.25">
      <c r="A45" s="589"/>
      <c r="B45" s="589"/>
      <c r="C45" s="324"/>
      <c r="D45" s="324"/>
      <c r="E45" s="324"/>
      <c r="F45" s="324"/>
      <c r="G45" s="354"/>
      <c r="H45" s="355"/>
      <c r="I45" s="354"/>
      <c r="J45" s="355"/>
      <c r="K45" s="354"/>
      <c r="L45" s="355"/>
      <c r="M45" s="354"/>
      <c r="N45" s="355"/>
      <c r="O45" s="404"/>
      <c r="P45" s="402"/>
      <c r="Q45" s="324"/>
      <c r="R45" s="324"/>
      <c r="S45" s="324"/>
      <c r="T45" s="324"/>
      <c r="U45" s="324"/>
    </row>
    <row r="46" spans="1:21" ht="15.75" x14ac:dyDescent="0.25">
      <c r="A46" s="589"/>
      <c r="B46" s="589"/>
      <c r="C46" s="324"/>
      <c r="D46" s="324"/>
      <c r="E46" s="324"/>
      <c r="F46" s="324"/>
      <c r="G46" s="354"/>
      <c r="H46" s="355"/>
      <c r="I46" s="354"/>
      <c r="J46" s="355"/>
      <c r="K46" s="354"/>
      <c r="L46" s="355"/>
      <c r="M46" s="354"/>
      <c r="N46" s="355"/>
      <c r="O46" s="404"/>
      <c r="P46" s="402"/>
      <c r="Q46" s="324"/>
      <c r="R46" s="324"/>
      <c r="S46" s="324"/>
      <c r="T46" s="324"/>
      <c r="U46" s="324"/>
    </row>
    <row r="47" spans="1:21" ht="15.75" x14ac:dyDescent="0.25">
      <c r="A47" s="589"/>
      <c r="B47" s="589"/>
      <c r="C47" s="324"/>
      <c r="D47" s="324"/>
      <c r="E47" s="324"/>
      <c r="F47" s="324"/>
      <c r="G47" s="354"/>
      <c r="H47" s="355"/>
      <c r="I47" s="354"/>
      <c r="J47" s="355"/>
      <c r="K47" s="354"/>
      <c r="L47" s="355"/>
      <c r="M47" s="354"/>
      <c r="N47" s="355"/>
      <c r="O47" s="404">
        <f t="shared" si="0"/>
        <v>0</v>
      </c>
      <c r="P47" s="402">
        <f t="shared" si="0"/>
        <v>0</v>
      </c>
      <c r="Q47" s="324"/>
      <c r="R47" s="324"/>
      <c r="S47" s="324"/>
      <c r="T47" s="324"/>
      <c r="U47" s="324"/>
    </row>
    <row r="48" spans="1:21" ht="15.75" x14ac:dyDescent="0.25">
      <c r="A48" s="589"/>
      <c r="B48" s="589"/>
      <c r="C48" s="324"/>
      <c r="D48" s="324"/>
      <c r="E48" s="324"/>
      <c r="F48" s="324"/>
      <c r="G48" s="354"/>
      <c r="H48" s="355"/>
      <c r="I48" s="354"/>
      <c r="J48" s="355"/>
      <c r="K48" s="354"/>
      <c r="L48" s="355"/>
      <c r="M48" s="354"/>
      <c r="N48" s="355"/>
      <c r="O48" s="404">
        <f t="shared" si="0"/>
        <v>0</v>
      </c>
      <c r="P48" s="402">
        <f t="shared" si="0"/>
        <v>0</v>
      </c>
      <c r="Q48" s="324"/>
      <c r="R48" s="324"/>
      <c r="S48" s="324"/>
      <c r="T48" s="324"/>
      <c r="U48" s="324"/>
    </row>
    <row r="49" spans="1:21" ht="15.75" x14ac:dyDescent="0.25">
      <c r="A49" s="589"/>
      <c r="B49" s="590"/>
      <c r="C49" s="324"/>
      <c r="D49" s="324"/>
      <c r="E49" s="324"/>
      <c r="F49" s="324"/>
      <c r="G49" s="354"/>
      <c r="H49" s="355"/>
      <c r="I49" s="354"/>
      <c r="J49" s="355"/>
      <c r="K49" s="354"/>
      <c r="L49" s="355"/>
      <c r="M49" s="354"/>
      <c r="N49" s="355"/>
      <c r="O49" s="404">
        <f t="shared" si="0"/>
        <v>0</v>
      </c>
      <c r="P49" s="402">
        <f t="shared" si="0"/>
        <v>0</v>
      </c>
      <c r="Q49" s="324"/>
      <c r="R49" s="324"/>
      <c r="S49" s="324"/>
      <c r="T49" s="324"/>
      <c r="U49" s="324"/>
    </row>
    <row r="50" spans="1:21" ht="15.75" x14ac:dyDescent="0.25">
      <c r="A50" s="589"/>
      <c r="B50" s="588" t="s">
        <v>1505</v>
      </c>
      <c r="C50" s="324"/>
      <c r="D50" s="324"/>
      <c r="E50" s="324"/>
      <c r="F50" s="324"/>
      <c r="G50" s="354"/>
      <c r="H50" s="355"/>
      <c r="I50" s="354"/>
      <c r="J50" s="355"/>
      <c r="K50" s="354"/>
      <c r="L50" s="355"/>
      <c r="M50" s="354"/>
      <c r="N50" s="355"/>
      <c r="O50" s="404">
        <f t="shared" si="0"/>
        <v>0</v>
      </c>
      <c r="P50" s="402">
        <f t="shared" si="0"/>
        <v>0</v>
      </c>
      <c r="Q50" s="324"/>
      <c r="R50" s="324"/>
      <c r="S50" s="324"/>
      <c r="T50" s="324"/>
      <c r="U50" s="324"/>
    </row>
    <row r="51" spans="1:21" ht="15.75" x14ac:dyDescent="0.25">
      <c r="A51" s="589"/>
      <c r="B51" s="589"/>
      <c r="C51" s="324"/>
      <c r="D51" s="324"/>
      <c r="E51" s="324"/>
      <c r="F51" s="324"/>
      <c r="G51" s="354"/>
      <c r="H51" s="355"/>
      <c r="I51" s="354"/>
      <c r="J51" s="355"/>
      <c r="K51" s="354"/>
      <c r="L51" s="355"/>
      <c r="M51" s="354"/>
      <c r="N51" s="355"/>
      <c r="O51" s="404"/>
      <c r="P51" s="402"/>
      <c r="Q51" s="324"/>
      <c r="R51" s="324"/>
      <c r="S51" s="324"/>
      <c r="T51" s="324"/>
      <c r="U51" s="324"/>
    </row>
    <row r="52" spans="1:21" ht="15.75" x14ac:dyDescent="0.25">
      <c r="A52" s="589"/>
      <c r="B52" s="589"/>
      <c r="C52" s="324"/>
      <c r="D52" s="324"/>
      <c r="E52" s="324"/>
      <c r="F52" s="324"/>
      <c r="G52" s="354"/>
      <c r="H52" s="355"/>
      <c r="I52" s="354"/>
      <c r="J52" s="355"/>
      <c r="K52" s="354"/>
      <c r="L52" s="355"/>
      <c r="M52" s="354"/>
      <c r="N52" s="355"/>
      <c r="O52" s="404"/>
      <c r="P52" s="402"/>
      <c r="Q52" s="324"/>
      <c r="R52" s="324"/>
      <c r="S52" s="324"/>
      <c r="T52" s="324"/>
      <c r="U52" s="324"/>
    </row>
    <row r="53" spans="1:21" ht="15.75" x14ac:dyDescent="0.25">
      <c r="A53" s="589"/>
      <c r="B53" s="589"/>
      <c r="C53" s="324"/>
      <c r="D53" s="324"/>
      <c r="E53" s="324"/>
      <c r="F53" s="324"/>
      <c r="G53" s="354"/>
      <c r="H53" s="355"/>
      <c r="I53" s="354"/>
      <c r="J53" s="355"/>
      <c r="K53" s="354"/>
      <c r="L53" s="355"/>
      <c r="M53" s="354"/>
      <c r="N53" s="355"/>
      <c r="O53" s="404"/>
      <c r="P53" s="402"/>
      <c r="Q53" s="324"/>
      <c r="R53" s="324"/>
      <c r="S53" s="324"/>
      <c r="T53" s="324"/>
      <c r="U53" s="324"/>
    </row>
    <row r="54" spans="1:21" ht="15.75" x14ac:dyDescent="0.25">
      <c r="A54" s="589"/>
      <c r="B54" s="589"/>
      <c r="C54" s="324"/>
      <c r="D54" s="324"/>
      <c r="E54" s="324"/>
      <c r="F54" s="324"/>
      <c r="G54" s="354"/>
      <c r="H54" s="355"/>
      <c r="I54" s="354"/>
      <c r="J54" s="355"/>
      <c r="K54" s="354"/>
      <c r="L54" s="355"/>
      <c r="M54" s="354"/>
      <c r="N54" s="355"/>
      <c r="O54" s="404"/>
      <c r="P54" s="402"/>
      <c r="Q54" s="324"/>
      <c r="R54" s="324"/>
      <c r="S54" s="324"/>
      <c r="T54" s="324"/>
      <c r="U54" s="324"/>
    </row>
    <row r="55" spans="1:21" ht="15.75" x14ac:dyDescent="0.25">
      <c r="A55" s="589"/>
      <c r="B55" s="589"/>
      <c r="C55" s="324"/>
      <c r="D55" s="324"/>
      <c r="E55" s="324"/>
      <c r="F55" s="324"/>
      <c r="G55" s="354"/>
      <c r="H55" s="355"/>
      <c r="I55" s="354"/>
      <c r="J55" s="355"/>
      <c r="K55" s="354"/>
      <c r="L55" s="355"/>
      <c r="M55" s="354"/>
      <c r="N55" s="355"/>
      <c r="O55" s="404"/>
      <c r="P55" s="402"/>
      <c r="Q55" s="324"/>
      <c r="R55" s="324"/>
      <c r="S55" s="324"/>
      <c r="T55" s="324"/>
      <c r="U55" s="324"/>
    </row>
    <row r="56" spans="1:21" ht="15.75" x14ac:dyDescent="0.25">
      <c r="A56" s="589"/>
      <c r="B56" s="589"/>
      <c r="C56" s="324"/>
      <c r="D56" s="324"/>
      <c r="E56" s="324"/>
      <c r="F56" s="324"/>
      <c r="G56" s="354"/>
      <c r="H56" s="355"/>
      <c r="I56" s="354"/>
      <c r="J56" s="355"/>
      <c r="K56" s="354"/>
      <c r="L56" s="355"/>
      <c r="M56" s="354"/>
      <c r="N56" s="355"/>
      <c r="O56" s="404"/>
      <c r="P56" s="402"/>
      <c r="Q56" s="324"/>
      <c r="R56" s="324"/>
      <c r="S56" s="324"/>
      <c r="T56" s="324"/>
      <c r="U56" s="324"/>
    </row>
    <row r="57" spans="1:21" ht="15.75" x14ac:dyDescent="0.25">
      <c r="A57" s="589"/>
      <c r="B57" s="589"/>
      <c r="C57" s="324"/>
      <c r="D57" s="324"/>
      <c r="E57" s="324"/>
      <c r="F57" s="324"/>
      <c r="G57" s="354"/>
      <c r="H57" s="355"/>
      <c r="I57" s="354"/>
      <c r="J57" s="355"/>
      <c r="K57" s="354"/>
      <c r="L57" s="355"/>
      <c r="M57" s="354"/>
      <c r="N57" s="355"/>
      <c r="O57" s="404"/>
      <c r="P57" s="402"/>
      <c r="Q57" s="324"/>
      <c r="R57" s="324"/>
      <c r="S57" s="324"/>
      <c r="T57" s="324"/>
      <c r="U57" s="324"/>
    </row>
    <row r="58" spans="1:21" ht="15.75" x14ac:dyDescent="0.25">
      <c r="A58" s="589"/>
      <c r="B58" s="589"/>
      <c r="C58" s="324"/>
      <c r="D58" s="324"/>
      <c r="E58" s="324"/>
      <c r="F58" s="324"/>
      <c r="G58" s="354"/>
      <c r="H58" s="355"/>
      <c r="I58" s="354"/>
      <c r="J58" s="355"/>
      <c r="K58" s="354"/>
      <c r="L58" s="355"/>
      <c r="M58" s="354"/>
      <c r="N58" s="355"/>
      <c r="O58" s="404"/>
      <c r="P58" s="402"/>
      <c r="Q58" s="324"/>
      <c r="R58" s="324"/>
      <c r="S58" s="324"/>
      <c r="T58" s="324"/>
      <c r="U58" s="324"/>
    </row>
    <row r="59" spans="1:21" ht="15.75" x14ac:dyDescent="0.25">
      <c r="A59" s="589"/>
      <c r="B59" s="589"/>
      <c r="C59" s="324"/>
      <c r="D59" s="324"/>
      <c r="E59" s="324"/>
      <c r="F59" s="324"/>
      <c r="G59" s="354"/>
      <c r="H59" s="355"/>
      <c r="I59" s="354"/>
      <c r="J59" s="355"/>
      <c r="K59" s="354"/>
      <c r="L59" s="355"/>
      <c r="M59" s="354"/>
      <c r="N59" s="355"/>
      <c r="O59" s="404"/>
      <c r="P59" s="402"/>
      <c r="Q59" s="324"/>
      <c r="R59" s="324"/>
      <c r="S59" s="324"/>
      <c r="T59" s="324"/>
      <c r="U59" s="324"/>
    </row>
    <row r="60" spans="1:21" ht="15.75" x14ac:dyDescent="0.25">
      <c r="A60" s="589"/>
      <c r="B60" s="589"/>
      <c r="C60" s="324"/>
      <c r="D60" s="324"/>
      <c r="E60" s="324"/>
      <c r="F60" s="324"/>
      <c r="G60" s="354"/>
      <c r="H60" s="355"/>
      <c r="I60" s="354"/>
      <c r="J60" s="355"/>
      <c r="K60" s="354"/>
      <c r="L60" s="355"/>
      <c r="M60" s="354"/>
      <c r="N60" s="355"/>
      <c r="O60" s="404"/>
      <c r="P60" s="402"/>
      <c r="Q60" s="324"/>
      <c r="R60" s="324"/>
      <c r="S60" s="324"/>
      <c r="T60" s="324"/>
      <c r="U60" s="324"/>
    </row>
    <row r="61" spans="1:21" ht="15.75" x14ac:dyDescent="0.25">
      <c r="A61" s="589"/>
      <c r="B61" s="589"/>
      <c r="C61" s="324"/>
      <c r="D61" s="324"/>
      <c r="E61" s="324"/>
      <c r="F61" s="324"/>
      <c r="G61" s="354"/>
      <c r="H61" s="355"/>
      <c r="I61" s="354"/>
      <c r="J61" s="355"/>
      <c r="K61" s="354"/>
      <c r="L61" s="355"/>
      <c r="M61" s="354"/>
      <c r="N61" s="355"/>
      <c r="O61" s="404"/>
      <c r="P61" s="402"/>
      <c r="Q61" s="324"/>
      <c r="R61" s="324"/>
      <c r="S61" s="324"/>
      <c r="T61" s="324"/>
      <c r="U61" s="324"/>
    </row>
    <row r="62" spans="1:21" ht="15.75" x14ac:dyDescent="0.25">
      <c r="A62" s="590"/>
      <c r="B62" s="590"/>
      <c r="C62" s="324"/>
      <c r="D62" s="324"/>
      <c r="E62" s="324"/>
      <c r="F62" s="324"/>
      <c r="G62" s="354"/>
      <c r="H62" s="355"/>
      <c r="I62" s="354"/>
      <c r="J62" s="355"/>
      <c r="K62" s="354"/>
      <c r="L62" s="355"/>
      <c r="M62" s="354"/>
      <c r="N62" s="355"/>
      <c r="O62" s="404">
        <f t="shared" si="0"/>
        <v>0</v>
      </c>
      <c r="P62" s="402">
        <f t="shared" si="0"/>
        <v>0</v>
      </c>
      <c r="Q62" s="324"/>
      <c r="R62" s="324"/>
      <c r="S62" s="324"/>
      <c r="T62" s="324"/>
      <c r="U62" s="324"/>
    </row>
    <row r="63" spans="1:21" ht="15.75" x14ac:dyDescent="0.25">
      <c r="A63" s="588" t="s">
        <v>1506</v>
      </c>
      <c r="B63" s="415"/>
      <c r="C63" s="324"/>
      <c r="D63" s="324"/>
      <c r="E63" s="324"/>
      <c r="F63" s="324"/>
      <c r="G63" s="354"/>
      <c r="H63" s="355"/>
      <c r="I63" s="354"/>
      <c r="J63" s="355"/>
      <c r="K63" s="354"/>
      <c r="L63" s="355"/>
      <c r="M63" s="354"/>
      <c r="N63" s="355"/>
      <c r="O63" s="404">
        <f t="shared" ref="O63:P69" si="3">G63+I63+K63+M63</f>
        <v>0</v>
      </c>
      <c r="P63" s="402">
        <f t="shared" si="3"/>
        <v>0</v>
      </c>
      <c r="Q63" s="324"/>
      <c r="R63" s="324"/>
      <c r="S63" s="324"/>
      <c r="T63" s="324"/>
      <c r="U63" s="324"/>
    </row>
    <row r="64" spans="1:21" ht="15.75" x14ac:dyDescent="0.25">
      <c r="A64" s="589"/>
      <c r="B64" s="415"/>
      <c r="C64" s="324"/>
      <c r="D64" s="324"/>
      <c r="E64" s="324"/>
      <c r="F64" s="324"/>
      <c r="G64" s="354"/>
      <c r="H64" s="355"/>
      <c r="I64" s="354"/>
      <c r="J64" s="355"/>
      <c r="K64" s="354"/>
      <c r="L64" s="355"/>
      <c r="M64" s="354"/>
      <c r="N64" s="355"/>
      <c r="O64" s="404"/>
      <c r="P64" s="402"/>
      <c r="Q64" s="324"/>
      <c r="R64" s="324"/>
      <c r="S64" s="324"/>
      <c r="T64" s="324"/>
      <c r="U64" s="324"/>
    </row>
    <row r="65" spans="1:21" ht="15.75" x14ac:dyDescent="0.25">
      <c r="A65" s="589"/>
      <c r="B65" s="415"/>
      <c r="C65" s="324"/>
      <c r="D65" s="324"/>
      <c r="E65" s="324"/>
      <c r="F65" s="324"/>
      <c r="G65" s="354"/>
      <c r="H65" s="355"/>
      <c r="I65" s="354"/>
      <c r="J65" s="355"/>
      <c r="K65" s="354"/>
      <c r="L65" s="355"/>
      <c r="M65" s="354"/>
      <c r="N65" s="355"/>
      <c r="O65" s="404"/>
      <c r="P65" s="402"/>
      <c r="Q65" s="324"/>
      <c r="R65" s="324"/>
      <c r="S65" s="324"/>
      <c r="T65" s="324"/>
      <c r="U65" s="324"/>
    </row>
    <row r="66" spans="1:21" ht="15.75" x14ac:dyDescent="0.25">
      <c r="A66" s="589"/>
      <c r="B66" s="415"/>
      <c r="C66" s="324"/>
      <c r="D66" s="324"/>
      <c r="E66" s="324"/>
      <c r="F66" s="324"/>
      <c r="G66" s="354"/>
      <c r="H66" s="355"/>
      <c r="I66" s="354"/>
      <c r="J66" s="355"/>
      <c r="K66" s="354"/>
      <c r="L66" s="355"/>
      <c r="M66" s="354"/>
      <c r="N66" s="355"/>
      <c r="O66" s="404"/>
      <c r="P66" s="402"/>
      <c r="Q66" s="324"/>
      <c r="R66" s="324"/>
      <c r="S66" s="324"/>
      <c r="T66" s="324"/>
      <c r="U66" s="324"/>
    </row>
    <row r="67" spans="1:21" ht="15.75" x14ac:dyDescent="0.25">
      <c r="A67" s="589"/>
      <c r="B67" s="415"/>
      <c r="C67" s="324"/>
      <c r="D67" s="324"/>
      <c r="E67" s="324"/>
      <c r="F67" s="324"/>
      <c r="G67" s="354"/>
      <c r="H67" s="355"/>
      <c r="I67" s="354"/>
      <c r="J67" s="355"/>
      <c r="K67" s="354"/>
      <c r="L67" s="355"/>
      <c r="M67" s="354"/>
      <c r="N67" s="355"/>
      <c r="O67" s="404"/>
      <c r="P67" s="402"/>
      <c r="Q67" s="324"/>
      <c r="R67" s="324"/>
      <c r="S67" s="324"/>
      <c r="T67" s="324"/>
      <c r="U67" s="324"/>
    </row>
    <row r="68" spans="1:21" ht="15.75" x14ac:dyDescent="0.25">
      <c r="A68" s="589"/>
      <c r="B68" s="415"/>
      <c r="C68" s="324"/>
      <c r="D68" s="324"/>
      <c r="E68" s="324"/>
      <c r="F68" s="324"/>
      <c r="G68" s="354"/>
      <c r="H68" s="355"/>
      <c r="I68" s="354"/>
      <c r="J68" s="355"/>
      <c r="K68" s="354"/>
      <c r="L68" s="355"/>
      <c r="M68" s="354"/>
      <c r="N68" s="355"/>
      <c r="O68" s="404">
        <f t="shared" si="3"/>
        <v>0</v>
      </c>
      <c r="P68" s="402">
        <f t="shared" si="3"/>
        <v>0</v>
      </c>
      <c r="Q68" s="324"/>
      <c r="R68" s="324"/>
      <c r="S68" s="324"/>
      <c r="T68" s="324"/>
      <c r="U68" s="324"/>
    </row>
    <row r="69" spans="1:21" ht="15.75" x14ac:dyDescent="0.25">
      <c r="A69" s="590"/>
      <c r="B69" s="415"/>
      <c r="C69" s="324"/>
      <c r="D69" s="324"/>
      <c r="E69" s="324"/>
      <c r="F69" s="324"/>
      <c r="G69" s="324"/>
      <c r="H69" s="355"/>
      <c r="I69" s="324"/>
      <c r="J69" s="355"/>
      <c r="K69" s="324"/>
      <c r="L69" s="355"/>
      <c r="M69" s="324"/>
      <c r="N69" s="355"/>
      <c r="O69" s="404">
        <f t="shared" si="3"/>
        <v>0</v>
      </c>
      <c r="P69" s="402">
        <f t="shared" si="3"/>
        <v>0</v>
      </c>
      <c r="Q69" s="324"/>
      <c r="R69" s="71"/>
      <c r="S69" s="324"/>
      <c r="T69" s="324"/>
      <c r="U69" s="324"/>
    </row>
    <row r="70" spans="1:21" ht="15.75" x14ac:dyDescent="0.25">
      <c r="A70" s="294"/>
      <c r="B70" s="295"/>
      <c r="C70" s="295"/>
      <c r="D70" s="294" t="s">
        <v>1491</v>
      </c>
      <c r="E70" s="295"/>
      <c r="F70" s="296"/>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1"/>
  <sheetViews>
    <sheetView zoomScale="80" zoomScaleNormal="80" workbookViewId="0">
      <pane ySplit="9" topLeftCell="A51" activePane="bottomLeft" state="frozen"/>
      <selection activeCell="K7" sqref="K7"/>
      <selection pane="bottomLeft" activeCell="A71" sqref="A71"/>
    </sheetView>
  </sheetViews>
  <sheetFormatPr baseColWidth="10" defaultRowHeight="15" x14ac:dyDescent="0.25"/>
  <cols>
    <col min="1" max="1" width="35.7109375" style="465" customWidth="1"/>
    <col min="2" max="2" width="35.85546875" style="465" customWidth="1"/>
    <col min="3" max="6" width="27.42578125" style="465" customWidth="1"/>
    <col min="7" max="7" width="15.28515625" style="465" customWidth="1"/>
    <col min="8" max="8" width="11.42578125" style="234"/>
    <col min="9" max="9" width="15.28515625" style="465" customWidth="1"/>
    <col min="10" max="10" width="18.85546875" style="234" customWidth="1"/>
    <col min="11" max="11" width="11.42578125" style="465"/>
    <col min="12" max="12" width="11.42578125" style="234"/>
    <col min="13" max="13" width="11.42578125" style="465"/>
    <col min="14" max="14" width="11.42578125" style="234"/>
    <col min="15" max="15" width="15.28515625" style="465" customWidth="1"/>
    <col min="16" max="16" width="18.28515625" style="234" customWidth="1"/>
    <col min="17" max="17" width="14.140625" style="465" hidden="1" customWidth="1"/>
    <col min="18" max="20" width="14.140625" style="465" customWidth="1"/>
    <col min="21" max="21" width="17" style="465" customWidth="1"/>
    <col min="22" max="16384" width="11.42578125" style="465"/>
  </cols>
  <sheetData>
    <row r="1" spans="1:42" ht="21" x14ac:dyDescent="0.25">
      <c r="A1" s="410"/>
      <c r="B1" s="410"/>
      <c r="C1" s="410"/>
      <c r="D1" s="410"/>
      <c r="E1" s="663" t="s">
        <v>1529</v>
      </c>
      <c r="F1" s="663"/>
      <c r="G1" s="663"/>
      <c r="H1" s="663"/>
      <c r="I1" s="663"/>
      <c r="J1" s="663"/>
      <c r="K1" s="663"/>
      <c r="L1" s="663"/>
      <c r="M1" s="411"/>
      <c r="N1" s="411"/>
      <c r="O1" s="411"/>
      <c r="P1" s="411"/>
      <c r="Q1" s="411"/>
      <c r="R1" s="411"/>
      <c r="S1" s="411"/>
      <c r="T1" s="411"/>
      <c r="U1" s="411"/>
      <c r="V1" s="411"/>
      <c r="W1" s="411"/>
      <c r="X1" s="411"/>
      <c r="Y1" s="411"/>
      <c r="Z1" s="411"/>
      <c r="AA1" s="411"/>
      <c r="AB1" s="410"/>
      <c r="AC1" s="410"/>
      <c r="AD1" s="410"/>
      <c r="AE1" s="410"/>
      <c r="AF1" s="410"/>
      <c r="AG1" s="410"/>
      <c r="AH1" s="410"/>
      <c r="AI1" s="410"/>
      <c r="AJ1" s="410"/>
      <c r="AK1" s="410"/>
      <c r="AL1" s="410"/>
      <c r="AM1" s="410"/>
      <c r="AN1" s="410"/>
      <c r="AO1" s="410"/>
      <c r="AP1" s="410"/>
    </row>
    <row r="2" spans="1:42" ht="18.75" x14ac:dyDescent="0.25">
      <c r="A2" s="409" t="s">
        <v>1356</v>
      </c>
      <c r="B2" s="410"/>
      <c r="C2" s="410"/>
      <c r="D2" s="410"/>
      <c r="E2" s="410"/>
      <c r="F2" s="410"/>
      <c r="G2" s="411"/>
      <c r="H2" s="412"/>
      <c r="I2" s="411"/>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1525</v>
      </c>
      <c r="B3" s="410"/>
      <c r="C3" s="410"/>
      <c r="D3" s="410"/>
      <c r="E3" s="410"/>
      <c r="F3" s="410"/>
      <c r="G3" s="411"/>
      <c r="H3" s="412"/>
      <c r="I3" s="411"/>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1526</v>
      </c>
      <c r="G4" s="411"/>
      <c r="H4" s="412"/>
      <c r="I4" s="411"/>
      <c r="J4" s="411"/>
      <c r="K4" s="411"/>
      <c r="L4" s="411"/>
      <c r="M4" s="411"/>
      <c r="N4" s="411"/>
      <c r="O4" s="411"/>
      <c r="P4" s="411"/>
      <c r="Q4" s="411"/>
      <c r="R4" s="411"/>
      <c r="S4" s="411"/>
      <c r="T4" s="411"/>
      <c r="U4" s="411"/>
      <c r="V4" s="411"/>
      <c r="W4" s="411"/>
      <c r="X4" s="411"/>
      <c r="Y4" s="411"/>
      <c r="Z4" s="411"/>
      <c r="AA4" s="411"/>
    </row>
    <row r="5" spans="1:42" s="410" customFormat="1" ht="18.75" x14ac:dyDescent="0.25">
      <c r="A5" s="409" t="s">
        <v>1527</v>
      </c>
      <c r="G5" s="411"/>
      <c r="H5" s="412"/>
      <c r="I5" s="411"/>
      <c r="J5" s="411"/>
      <c r="K5" s="411"/>
      <c r="L5" s="411"/>
      <c r="M5" s="411"/>
      <c r="N5" s="411"/>
      <c r="O5" s="411"/>
      <c r="P5" s="411"/>
      <c r="Q5" s="411"/>
      <c r="R5" s="411"/>
      <c r="S5" s="411"/>
      <c r="T5" s="411"/>
      <c r="U5" s="411"/>
      <c r="V5" s="411"/>
      <c r="W5" s="411"/>
      <c r="X5" s="411"/>
      <c r="Y5" s="411"/>
      <c r="Z5" s="411"/>
      <c r="AA5" s="411"/>
    </row>
    <row r="6" spans="1:42" s="410" customFormat="1" x14ac:dyDescent="0.25">
      <c r="A6" s="414" t="s">
        <v>1528</v>
      </c>
      <c r="B6" s="414"/>
      <c r="C6" s="414"/>
      <c r="D6" s="414"/>
      <c r="E6" s="414"/>
      <c r="F6" s="414"/>
      <c r="G6" s="414"/>
      <c r="H6" s="414"/>
      <c r="I6" s="414"/>
      <c r="J6" s="414"/>
      <c r="K6" s="414"/>
      <c r="L6" s="414"/>
      <c r="M6" s="414"/>
      <c r="N6" s="414"/>
      <c r="O6" s="414"/>
      <c r="P6" s="414"/>
      <c r="Q6" s="414"/>
      <c r="R6" s="414"/>
      <c r="S6" s="414"/>
      <c r="T6" s="414"/>
      <c r="U6" s="414"/>
    </row>
    <row r="7" spans="1:42" ht="15" customHeight="1" x14ac:dyDescent="0.25">
      <c r="A7" s="576" t="s">
        <v>97</v>
      </c>
      <c r="B7" s="575" t="s">
        <v>111</v>
      </c>
      <c r="C7" s="578" t="s">
        <v>86</v>
      </c>
      <c r="D7" s="578" t="s">
        <v>87</v>
      </c>
      <c r="E7" s="578" t="s">
        <v>392</v>
      </c>
      <c r="F7" s="578" t="s">
        <v>88</v>
      </c>
      <c r="G7" s="581" t="s">
        <v>100</v>
      </c>
      <c r="H7" s="587"/>
      <c r="I7" s="587"/>
      <c r="J7" s="587"/>
      <c r="K7" s="587"/>
      <c r="L7" s="587"/>
      <c r="M7" s="587"/>
      <c r="N7" s="582"/>
      <c r="O7" s="583" t="s">
        <v>101</v>
      </c>
      <c r="P7" s="584"/>
      <c r="Q7" s="575" t="s">
        <v>102</v>
      </c>
      <c r="R7" s="575" t="s">
        <v>103</v>
      </c>
      <c r="S7" s="575" t="s">
        <v>110</v>
      </c>
      <c r="T7" s="575" t="s">
        <v>109</v>
      </c>
      <c r="U7" s="572" t="s">
        <v>89</v>
      </c>
    </row>
    <row r="8" spans="1:42" ht="15" customHeight="1" x14ac:dyDescent="0.25">
      <c r="A8" s="576"/>
      <c r="B8" s="576"/>
      <c r="C8" s="579"/>
      <c r="D8" s="579"/>
      <c r="E8" s="579"/>
      <c r="F8" s="579"/>
      <c r="G8" s="581" t="s">
        <v>104</v>
      </c>
      <c r="H8" s="582"/>
      <c r="I8" s="581" t="s">
        <v>105</v>
      </c>
      <c r="J8" s="582"/>
      <c r="K8" s="581" t="s">
        <v>106</v>
      </c>
      <c r="L8" s="582"/>
      <c r="M8" s="581" t="s">
        <v>107</v>
      </c>
      <c r="N8" s="582"/>
      <c r="O8" s="585"/>
      <c r="P8" s="586"/>
      <c r="Q8" s="576"/>
      <c r="R8" s="576"/>
      <c r="S8" s="576"/>
      <c r="T8" s="576"/>
      <c r="U8" s="573"/>
    </row>
    <row r="9" spans="1:42" ht="25.5" x14ac:dyDescent="0.25">
      <c r="A9" s="577"/>
      <c r="B9" s="577"/>
      <c r="C9" s="580"/>
      <c r="D9" s="580"/>
      <c r="E9" s="580"/>
      <c r="F9" s="580"/>
      <c r="G9" s="441" t="s">
        <v>108</v>
      </c>
      <c r="H9" s="441" t="s">
        <v>12</v>
      </c>
      <c r="I9" s="441" t="s">
        <v>108</v>
      </c>
      <c r="J9" s="441" t="s">
        <v>12</v>
      </c>
      <c r="K9" s="441" t="s">
        <v>108</v>
      </c>
      <c r="L9" s="441" t="s">
        <v>12</v>
      </c>
      <c r="M9" s="441" t="s">
        <v>108</v>
      </c>
      <c r="N9" s="441" t="s">
        <v>12</v>
      </c>
      <c r="O9" s="441" t="s">
        <v>108</v>
      </c>
      <c r="P9" s="441" t="s">
        <v>12</v>
      </c>
      <c r="Q9" s="577"/>
      <c r="R9" s="577"/>
      <c r="S9" s="577"/>
      <c r="T9" s="577"/>
      <c r="U9" s="574"/>
    </row>
    <row r="10" spans="1:42" ht="15.75" x14ac:dyDescent="0.25">
      <c r="A10" s="442"/>
      <c r="B10" s="443"/>
      <c r="C10" s="444"/>
      <c r="D10" s="444"/>
      <c r="E10" s="445"/>
      <c r="F10" s="444"/>
      <c r="G10" s="446"/>
      <c r="H10" s="446"/>
      <c r="I10" s="446"/>
      <c r="J10" s="446"/>
      <c r="K10" s="446"/>
      <c r="L10" s="446"/>
      <c r="M10" s="446"/>
      <c r="N10" s="446"/>
      <c r="O10" s="446"/>
      <c r="P10" s="446"/>
      <c r="Q10" s="447"/>
      <c r="R10" s="447"/>
      <c r="S10" s="447"/>
      <c r="T10" s="447"/>
      <c r="U10" s="448"/>
    </row>
    <row r="11" spans="1:42" ht="15.75" x14ac:dyDescent="0.25">
      <c r="A11" s="588" t="s">
        <v>1525</v>
      </c>
      <c r="B11" s="588" t="s">
        <v>1521</v>
      </c>
      <c r="C11" s="490"/>
      <c r="D11" s="490"/>
      <c r="E11" s="490"/>
      <c r="F11" s="360"/>
      <c r="G11" s="491"/>
      <c r="H11" s="492"/>
      <c r="I11" s="491"/>
      <c r="J11" s="492"/>
      <c r="K11" s="491"/>
      <c r="L11" s="492"/>
      <c r="M11" s="491"/>
      <c r="N11" s="492"/>
      <c r="O11" s="404">
        <f t="shared" ref="O11:P15" si="0">G11+I11+K11+M11</f>
        <v>0</v>
      </c>
      <c r="P11" s="402">
        <f t="shared" si="0"/>
        <v>0</v>
      </c>
      <c r="Q11" s="360"/>
      <c r="R11" s="360"/>
      <c r="S11" s="360"/>
      <c r="T11" s="360"/>
      <c r="U11" s="360"/>
    </row>
    <row r="12" spans="1:42" ht="15.75" x14ac:dyDescent="0.25">
      <c r="A12" s="589"/>
      <c r="B12" s="589"/>
      <c r="C12" s="490"/>
      <c r="D12" s="490"/>
      <c r="E12" s="490"/>
      <c r="F12" s="360"/>
      <c r="G12" s="491"/>
      <c r="H12" s="492"/>
      <c r="I12" s="491"/>
      <c r="J12" s="492"/>
      <c r="K12" s="491"/>
      <c r="L12" s="492"/>
      <c r="M12" s="491"/>
      <c r="N12" s="492"/>
      <c r="O12" s="404">
        <f t="shared" si="0"/>
        <v>0</v>
      </c>
      <c r="P12" s="402">
        <f t="shared" si="0"/>
        <v>0</v>
      </c>
      <c r="Q12" s="360"/>
      <c r="R12" s="360"/>
      <c r="S12" s="360"/>
      <c r="T12" s="360"/>
      <c r="U12" s="360"/>
    </row>
    <row r="13" spans="1:42" ht="15.75" x14ac:dyDescent="0.25">
      <c r="A13" s="589"/>
      <c r="B13" s="589"/>
      <c r="C13" s="490"/>
      <c r="D13" s="490"/>
      <c r="E13" s="490"/>
      <c r="F13" s="360"/>
      <c r="G13" s="491"/>
      <c r="H13" s="492"/>
      <c r="I13" s="491"/>
      <c r="J13" s="492"/>
      <c r="K13" s="491"/>
      <c r="L13" s="492"/>
      <c r="M13" s="491"/>
      <c r="N13" s="492"/>
      <c r="O13" s="404">
        <f t="shared" si="0"/>
        <v>0</v>
      </c>
      <c r="P13" s="402">
        <f t="shared" si="0"/>
        <v>0</v>
      </c>
      <c r="Q13" s="360"/>
      <c r="R13" s="360"/>
      <c r="S13" s="360"/>
      <c r="T13" s="360"/>
      <c r="U13" s="360"/>
    </row>
    <row r="14" spans="1:42" ht="15.75" x14ac:dyDescent="0.25">
      <c r="A14" s="589"/>
      <c r="B14" s="589"/>
      <c r="C14" s="490"/>
      <c r="D14" s="490"/>
      <c r="E14" s="490"/>
      <c r="F14" s="360"/>
      <c r="G14" s="491"/>
      <c r="H14" s="492"/>
      <c r="I14" s="491"/>
      <c r="J14" s="492"/>
      <c r="K14" s="491"/>
      <c r="L14" s="492"/>
      <c r="M14" s="491"/>
      <c r="N14" s="492"/>
      <c r="O14" s="404">
        <f t="shared" si="0"/>
        <v>0</v>
      </c>
      <c r="P14" s="402">
        <f t="shared" si="0"/>
        <v>0</v>
      </c>
      <c r="Q14" s="360"/>
      <c r="R14" s="360"/>
      <c r="S14" s="360"/>
      <c r="T14" s="360"/>
      <c r="U14" s="360"/>
    </row>
    <row r="15" spans="1:42" ht="15.75" x14ac:dyDescent="0.25">
      <c r="A15" s="589"/>
      <c r="B15" s="588" t="s">
        <v>1522</v>
      </c>
      <c r="C15" s="490"/>
      <c r="D15" s="490"/>
      <c r="E15" s="490"/>
      <c r="F15" s="360"/>
      <c r="G15" s="491"/>
      <c r="H15" s="492"/>
      <c r="I15" s="491"/>
      <c r="J15" s="492"/>
      <c r="K15" s="491"/>
      <c r="L15" s="492"/>
      <c r="M15" s="491"/>
      <c r="N15" s="492"/>
      <c r="O15" s="404">
        <f t="shared" si="0"/>
        <v>0</v>
      </c>
      <c r="P15" s="402">
        <f t="shared" si="0"/>
        <v>0</v>
      </c>
      <c r="Q15" s="360"/>
      <c r="R15" s="360"/>
      <c r="S15" s="360"/>
      <c r="T15" s="360"/>
      <c r="U15" s="360"/>
    </row>
    <row r="16" spans="1:42" ht="15.75" x14ac:dyDescent="0.25">
      <c r="A16" s="589"/>
      <c r="B16" s="589"/>
      <c r="C16" s="490"/>
      <c r="D16" s="490"/>
      <c r="E16" s="490"/>
      <c r="F16" s="360"/>
      <c r="G16" s="491"/>
      <c r="H16" s="492"/>
      <c r="I16" s="491"/>
      <c r="J16" s="492"/>
      <c r="K16" s="491"/>
      <c r="L16" s="492"/>
      <c r="M16" s="491"/>
      <c r="N16" s="492"/>
      <c r="O16" s="404">
        <f t="shared" ref="O16:O69" si="1">G16+I16+K16+M16</f>
        <v>0</v>
      </c>
      <c r="P16" s="402">
        <f t="shared" ref="P16:P69" si="2">H16+J16+L16+N16</f>
        <v>0</v>
      </c>
      <c r="Q16" s="360"/>
      <c r="R16" s="360"/>
      <c r="S16" s="360"/>
      <c r="T16" s="360"/>
      <c r="U16" s="360"/>
    </row>
    <row r="17" spans="1:21" ht="15.75" x14ac:dyDescent="0.25">
      <c r="A17" s="589"/>
      <c r="B17" s="589"/>
      <c r="C17" s="490"/>
      <c r="D17" s="490"/>
      <c r="E17" s="490"/>
      <c r="F17" s="360"/>
      <c r="G17" s="491"/>
      <c r="H17" s="492"/>
      <c r="I17" s="491"/>
      <c r="J17" s="492"/>
      <c r="K17" s="491"/>
      <c r="L17" s="492"/>
      <c r="M17" s="491"/>
      <c r="N17" s="492"/>
      <c r="O17" s="404">
        <f t="shared" si="1"/>
        <v>0</v>
      </c>
      <c r="P17" s="402">
        <f t="shared" si="2"/>
        <v>0</v>
      </c>
      <c r="Q17" s="360"/>
      <c r="R17" s="360"/>
      <c r="S17" s="360"/>
      <c r="T17" s="360"/>
      <c r="U17" s="360"/>
    </row>
    <row r="18" spans="1:21" ht="15.75" x14ac:dyDescent="0.25">
      <c r="A18" s="589"/>
      <c r="B18" s="590"/>
      <c r="C18" s="490"/>
      <c r="D18" s="490"/>
      <c r="E18" s="490"/>
      <c r="F18" s="360"/>
      <c r="G18" s="491"/>
      <c r="H18" s="492"/>
      <c r="I18" s="491"/>
      <c r="J18" s="492"/>
      <c r="K18" s="491"/>
      <c r="L18" s="492"/>
      <c r="M18" s="491"/>
      <c r="N18" s="492"/>
      <c r="O18" s="404">
        <f t="shared" si="1"/>
        <v>0</v>
      </c>
      <c r="P18" s="402">
        <f t="shared" si="2"/>
        <v>0</v>
      </c>
      <c r="Q18" s="360"/>
      <c r="R18" s="360"/>
      <c r="S18" s="360"/>
      <c r="T18" s="360"/>
      <c r="U18" s="360"/>
    </row>
    <row r="19" spans="1:21" ht="15.75" x14ac:dyDescent="0.25">
      <c r="A19" s="589"/>
      <c r="B19" s="588" t="s">
        <v>1523</v>
      </c>
      <c r="C19" s="490"/>
      <c r="D19" s="490"/>
      <c r="E19" s="490"/>
      <c r="F19" s="360"/>
      <c r="G19" s="491"/>
      <c r="H19" s="492"/>
      <c r="I19" s="491"/>
      <c r="J19" s="492"/>
      <c r="K19" s="491"/>
      <c r="L19" s="492"/>
      <c r="M19" s="491"/>
      <c r="N19" s="492"/>
      <c r="O19" s="404">
        <f t="shared" si="1"/>
        <v>0</v>
      </c>
      <c r="P19" s="402">
        <f t="shared" si="2"/>
        <v>0</v>
      </c>
      <c r="Q19" s="360"/>
      <c r="R19" s="360"/>
      <c r="S19" s="360"/>
      <c r="T19" s="360"/>
      <c r="U19" s="360"/>
    </row>
    <row r="20" spans="1:21" ht="15.75" x14ac:dyDescent="0.25">
      <c r="A20" s="589"/>
      <c r="B20" s="589"/>
      <c r="C20" s="490"/>
      <c r="D20" s="490"/>
      <c r="E20" s="490"/>
      <c r="F20" s="360"/>
      <c r="G20" s="491"/>
      <c r="H20" s="492"/>
      <c r="I20" s="491"/>
      <c r="J20" s="492"/>
      <c r="K20" s="491"/>
      <c r="L20" s="492"/>
      <c r="M20" s="491"/>
      <c r="N20" s="492"/>
      <c r="O20" s="404">
        <f t="shared" si="1"/>
        <v>0</v>
      </c>
      <c r="P20" s="402">
        <f t="shared" si="2"/>
        <v>0</v>
      </c>
      <c r="Q20" s="360"/>
      <c r="R20" s="360"/>
      <c r="S20" s="360"/>
      <c r="T20" s="360"/>
      <c r="U20" s="360"/>
    </row>
    <row r="21" spans="1:21" ht="15.75" x14ac:dyDescent="0.25">
      <c r="A21" s="589"/>
      <c r="B21" s="589"/>
      <c r="C21" s="490"/>
      <c r="D21" s="490"/>
      <c r="E21" s="490"/>
      <c r="F21" s="360"/>
      <c r="G21" s="491"/>
      <c r="H21" s="492"/>
      <c r="I21" s="491"/>
      <c r="J21" s="492"/>
      <c r="K21" s="491"/>
      <c r="L21" s="492"/>
      <c r="M21" s="491"/>
      <c r="N21" s="492"/>
      <c r="O21" s="404">
        <f t="shared" si="1"/>
        <v>0</v>
      </c>
      <c r="P21" s="402">
        <f t="shared" si="2"/>
        <v>0</v>
      </c>
      <c r="Q21" s="360"/>
      <c r="R21" s="360"/>
      <c r="S21" s="360"/>
      <c r="T21" s="360"/>
      <c r="U21" s="360"/>
    </row>
    <row r="22" spans="1:21" ht="15.75" x14ac:dyDescent="0.25">
      <c r="A22" s="589"/>
      <c r="B22" s="590"/>
      <c r="C22" s="490"/>
      <c r="D22" s="490"/>
      <c r="E22" s="490"/>
      <c r="F22" s="360"/>
      <c r="G22" s="491"/>
      <c r="H22" s="492"/>
      <c r="I22" s="491"/>
      <c r="J22" s="492"/>
      <c r="K22" s="491"/>
      <c r="L22" s="492"/>
      <c r="M22" s="491"/>
      <c r="N22" s="492"/>
      <c r="O22" s="404">
        <f t="shared" si="1"/>
        <v>0</v>
      </c>
      <c r="P22" s="402">
        <f t="shared" si="2"/>
        <v>0</v>
      </c>
      <c r="Q22" s="360"/>
      <c r="R22" s="360"/>
      <c r="S22" s="360"/>
      <c r="T22" s="360"/>
      <c r="U22" s="360"/>
    </row>
    <row r="23" spans="1:21" ht="15.75" x14ac:dyDescent="0.25">
      <c r="A23" s="589"/>
      <c r="B23" s="662" t="s">
        <v>1524</v>
      </c>
      <c r="C23" s="490"/>
      <c r="D23" s="490"/>
      <c r="E23" s="490"/>
      <c r="F23" s="360"/>
      <c r="G23" s="491"/>
      <c r="H23" s="492"/>
      <c r="I23" s="491"/>
      <c r="J23" s="492"/>
      <c r="K23" s="491"/>
      <c r="L23" s="492"/>
      <c r="M23" s="491"/>
      <c r="N23" s="492"/>
      <c r="O23" s="404">
        <f t="shared" si="1"/>
        <v>0</v>
      </c>
      <c r="P23" s="402">
        <f t="shared" si="2"/>
        <v>0</v>
      </c>
      <c r="Q23" s="360"/>
      <c r="R23" s="360"/>
      <c r="S23" s="360"/>
      <c r="T23" s="360"/>
      <c r="U23" s="360"/>
    </row>
    <row r="24" spans="1:21" ht="15.75" x14ac:dyDescent="0.25">
      <c r="A24" s="589"/>
      <c r="B24" s="662"/>
      <c r="C24" s="490"/>
      <c r="D24" s="490"/>
      <c r="E24" s="490"/>
      <c r="F24" s="360"/>
      <c r="G24" s="491"/>
      <c r="H24" s="492"/>
      <c r="I24" s="491"/>
      <c r="J24" s="492"/>
      <c r="K24" s="491"/>
      <c r="L24" s="492"/>
      <c r="M24" s="491"/>
      <c r="N24" s="492"/>
      <c r="O24" s="404">
        <f t="shared" si="1"/>
        <v>0</v>
      </c>
      <c r="P24" s="402">
        <f t="shared" si="2"/>
        <v>0</v>
      </c>
      <c r="Q24" s="360"/>
      <c r="R24" s="360"/>
      <c r="S24" s="360"/>
      <c r="T24" s="360"/>
      <c r="U24" s="360"/>
    </row>
    <row r="25" spans="1:21" ht="15.75" x14ac:dyDescent="0.25">
      <c r="A25" s="589"/>
      <c r="B25" s="662"/>
      <c r="C25" s="490"/>
      <c r="D25" s="490"/>
      <c r="E25" s="490"/>
      <c r="F25" s="360"/>
      <c r="G25" s="491"/>
      <c r="H25" s="492"/>
      <c r="I25" s="491"/>
      <c r="J25" s="492"/>
      <c r="K25" s="491"/>
      <c r="L25" s="492"/>
      <c r="M25" s="491"/>
      <c r="N25" s="492"/>
      <c r="O25" s="404">
        <f t="shared" si="1"/>
        <v>0</v>
      </c>
      <c r="P25" s="402">
        <f t="shared" si="2"/>
        <v>0</v>
      </c>
      <c r="Q25" s="360"/>
      <c r="R25" s="360"/>
      <c r="S25" s="360"/>
      <c r="T25" s="360"/>
      <c r="U25" s="360"/>
    </row>
    <row r="26" spans="1:21" ht="15.75" x14ac:dyDescent="0.25">
      <c r="A26" s="589"/>
      <c r="B26" s="662"/>
      <c r="C26" s="490"/>
      <c r="D26" s="490"/>
      <c r="E26" s="490"/>
      <c r="F26" s="360"/>
      <c r="G26" s="491"/>
      <c r="H26" s="492"/>
      <c r="I26" s="491"/>
      <c r="J26" s="492"/>
      <c r="K26" s="491"/>
      <c r="L26" s="492"/>
      <c r="M26" s="491"/>
      <c r="N26" s="492"/>
      <c r="O26" s="404">
        <f t="shared" si="1"/>
        <v>0</v>
      </c>
      <c r="P26" s="402">
        <f t="shared" si="2"/>
        <v>0</v>
      </c>
      <c r="Q26" s="360"/>
      <c r="R26" s="360"/>
      <c r="S26" s="360"/>
      <c r="T26" s="360"/>
      <c r="U26" s="360"/>
    </row>
    <row r="27" spans="1:21" ht="15.75" x14ac:dyDescent="0.25">
      <c r="A27" s="589"/>
      <c r="B27" s="662" t="s">
        <v>1521</v>
      </c>
      <c r="C27" s="490"/>
      <c r="D27" s="490"/>
      <c r="E27" s="490"/>
      <c r="F27" s="360"/>
      <c r="G27" s="491"/>
      <c r="H27" s="492"/>
      <c r="I27" s="491"/>
      <c r="J27" s="492"/>
      <c r="K27" s="491"/>
      <c r="L27" s="492"/>
      <c r="M27" s="491"/>
      <c r="N27" s="492"/>
      <c r="O27" s="404">
        <f t="shared" si="1"/>
        <v>0</v>
      </c>
      <c r="P27" s="402">
        <f t="shared" si="2"/>
        <v>0</v>
      </c>
      <c r="Q27" s="360"/>
      <c r="R27" s="360"/>
      <c r="S27" s="360"/>
      <c r="T27" s="360"/>
      <c r="U27" s="360"/>
    </row>
    <row r="28" spans="1:21" ht="15.75" x14ac:dyDescent="0.25">
      <c r="A28" s="589"/>
      <c r="B28" s="662"/>
      <c r="C28" s="490"/>
      <c r="D28" s="490"/>
      <c r="E28" s="490"/>
      <c r="F28" s="360"/>
      <c r="G28" s="491"/>
      <c r="H28" s="492"/>
      <c r="I28" s="491"/>
      <c r="J28" s="492"/>
      <c r="K28" s="491"/>
      <c r="L28" s="492"/>
      <c r="M28" s="491"/>
      <c r="N28" s="492"/>
      <c r="O28" s="404">
        <f t="shared" si="1"/>
        <v>0</v>
      </c>
      <c r="P28" s="402">
        <f t="shared" si="2"/>
        <v>0</v>
      </c>
      <c r="Q28" s="360"/>
      <c r="R28" s="360"/>
      <c r="S28" s="360"/>
      <c r="T28" s="360"/>
      <c r="U28" s="360"/>
    </row>
    <row r="29" spans="1:21" ht="15.75" x14ac:dyDescent="0.25">
      <c r="A29" s="589"/>
      <c r="B29" s="662"/>
      <c r="C29" s="490"/>
      <c r="D29" s="490"/>
      <c r="E29" s="490"/>
      <c r="F29" s="360"/>
      <c r="G29" s="491"/>
      <c r="H29" s="492"/>
      <c r="I29" s="491"/>
      <c r="J29" s="492"/>
      <c r="K29" s="491"/>
      <c r="L29" s="492"/>
      <c r="M29" s="491"/>
      <c r="N29" s="492"/>
      <c r="O29" s="404">
        <f t="shared" si="1"/>
        <v>0</v>
      </c>
      <c r="P29" s="402">
        <f t="shared" si="2"/>
        <v>0</v>
      </c>
      <c r="Q29" s="360"/>
      <c r="R29" s="360"/>
      <c r="S29" s="360"/>
      <c r="T29" s="360"/>
      <c r="U29" s="360"/>
    </row>
    <row r="30" spans="1:21" ht="15.75" x14ac:dyDescent="0.25">
      <c r="A30" s="589"/>
      <c r="B30" s="662"/>
      <c r="C30" s="490"/>
      <c r="D30" s="490"/>
      <c r="E30" s="490"/>
      <c r="F30" s="360"/>
      <c r="G30" s="491"/>
      <c r="H30" s="492"/>
      <c r="I30" s="491"/>
      <c r="J30" s="492"/>
      <c r="K30" s="491"/>
      <c r="L30" s="492"/>
      <c r="M30" s="491"/>
      <c r="N30" s="492"/>
      <c r="O30" s="404">
        <f t="shared" si="1"/>
        <v>0</v>
      </c>
      <c r="P30" s="402">
        <f t="shared" si="2"/>
        <v>0</v>
      </c>
      <c r="Q30" s="360"/>
      <c r="R30" s="360"/>
      <c r="S30" s="360"/>
      <c r="T30" s="360"/>
      <c r="U30" s="360"/>
    </row>
    <row r="31" spans="1:21" ht="15.75" x14ac:dyDescent="0.25">
      <c r="A31" s="589"/>
      <c r="B31" s="662" t="s">
        <v>1524</v>
      </c>
      <c r="C31" s="490"/>
      <c r="D31" s="490"/>
      <c r="E31" s="490"/>
      <c r="F31" s="360"/>
      <c r="G31" s="491"/>
      <c r="H31" s="492"/>
      <c r="I31" s="491"/>
      <c r="J31" s="492"/>
      <c r="K31" s="491"/>
      <c r="L31" s="492"/>
      <c r="M31" s="491"/>
      <c r="N31" s="492"/>
      <c r="O31" s="404">
        <f t="shared" si="1"/>
        <v>0</v>
      </c>
      <c r="P31" s="402">
        <f t="shared" si="2"/>
        <v>0</v>
      </c>
      <c r="Q31" s="360"/>
      <c r="R31" s="360"/>
      <c r="S31" s="360"/>
      <c r="T31" s="360"/>
      <c r="U31" s="360"/>
    </row>
    <row r="32" spans="1:21" ht="15.75" x14ac:dyDescent="0.25">
      <c r="A32" s="589"/>
      <c r="B32" s="662"/>
      <c r="C32" s="490"/>
      <c r="D32" s="490"/>
      <c r="E32" s="490"/>
      <c r="F32" s="360"/>
      <c r="G32" s="491"/>
      <c r="H32" s="492"/>
      <c r="I32" s="491"/>
      <c r="J32" s="492"/>
      <c r="K32" s="491"/>
      <c r="L32" s="492"/>
      <c r="M32" s="491"/>
      <c r="N32" s="492"/>
      <c r="O32" s="404">
        <f t="shared" si="1"/>
        <v>0</v>
      </c>
      <c r="P32" s="402">
        <f t="shared" si="2"/>
        <v>0</v>
      </c>
      <c r="Q32" s="360"/>
      <c r="R32" s="360"/>
      <c r="S32" s="360"/>
      <c r="T32" s="360"/>
      <c r="U32" s="360"/>
    </row>
    <row r="33" spans="1:21" ht="15.75" x14ac:dyDescent="0.25">
      <c r="A33" s="589"/>
      <c r="B33" s="662"/>
      <c r="C33" s="490"/>
      <c r="D33" s="490"/>
      <c r="E33" s="490"/>
      <c r="F33" s="360"/>
      <c r="G33" s="491"/>
      <c r="H33" s="492"/>
      <c r="I33" s="491"/>
      <c r="J33" s="492"/>
      <c r="K33" s="491"/>
      <c r="L33" s="492"/>
      <c r="M33" s="491"/>
      <c r="N33" s="492"/>
      <c r="O33" s="404">
        <f t="shared" si="1"/>
        <v>0</v>
      </c>
      <c r="P33" s="402">
        <f t="shared" si="2"/>
        <v>0</v>
      </c>
      <c r="Q33" s="360"/>
      <c r="R33" s="360"/>
      <c r="S33" s="360"/>
      <c r="T33" s="360"/>
      <c r="U33" s="360"/>
    </row>
    <row r="34" spans="1:21" ht="15.75" x14ac:dyDescent="0.25">
      <c r="A34" s="590"/>
      <c r="B34" s="662"/>
      <c r="C34" s="490"/>
      <c r="D34" s="490"/>
      <c r="E34" s="490"/>
      <c r="F34" s="360"/>
      <c r="G34" s="491"/>
      <c r="H34" s="492"/>
      <c r="I34" s="491"/>
      <c r="J34" s="492"/>
      <c r="K34" s="491"/>
      <c r="L34" s="492"/>
      <c r="M34" s="491"/>
      <c r="N34" s="492"/>
      <c r="O34" s="404">
        <f t="shared" si="1"/>
        <v>0</v>
      </c>
      <c r="P34" s="402">
        <f t="shared" si="2"/>
        <v>0</v>
      </c>
      <c r="Q34" s="360"/>
      <c r="R34" s="360"/>
      <c r="S34" s="360"/>
      <c r="T34" s="360"/>
      <c r="U34" s="360"/>
    </row>
    <row r="35" spans="1:21" ht="15.75" customHeight="1" x14ac:dyDescent="0.25">
      <c r="A35" s="662" t="s">
        <v>1526</v>
      </c>
      <c r="B35" s="588" t="s">
        <v>1521</v>
      </c>
      <c r="C35" s="490"/>
      <c r="D35" s="490"/>
      <c r="E35" s="490"/>
      <c r="F35" s="360"/>
      <c r="G35" s="491"/>
      <c r="H35" s="492"/>
      <c r="I35" s="491"/>
      <c r="J35" s="492"/>
      <c r="K35" s="491"/>
      <c r="L35" s="492"/>
      <c r="M35" s="491"/>
      <c r="N35" s="492"/>
      <c r="O35" s="404">
        <f t="shared" si="1"/>
        <v>0</v>
      </c>
      <c r="P35" s="402">
        <f t="shared" si="2"/>
        <v>0</v>
      </c>
      <c r="Q35" s="360"/>
      <c r="R35" s="360"/>
      <c r="S35" s="360"/>
      <c r="T35" s="360"/>
      <c r="U35" s="360"/>
    </row>
    <row r="36" spans="1:21" ht="15.75" x14ac:dyDescent="0.25">
      <c r="A36" s="662"/>
      <c r="B36" s="589"/>
      <c r="C36" s="490"/>
      <c r="D36" s="490"/>
      <c r="E36" s="490"/>
      <c r="F36" s="360"/>
      <c r="G36" s="491"/>
      <c r="H36" s="492"/>
      <c r="I36" s="491"/>
      <c r="J36" s="492"/>
      <c r="K36" s="491"/>
      <c r="L36" s="492"/>
      <c r="M36" s="491"/>
      <c r="N36" s="492"/>
      <c r="O36" s="404">
        <f t="shared" si="1"/>
        <v>0</v>
      </c>
      <c r="P36" s="402">
        <f t="shared" si="2"/>
        <v>0</v>
      </c>
      <c r="Q36" s="360"/>
      <c r="R36" s="360"/>
      <c r="S36" s="360"/>
      <c r="T36" s="360"/>
      <c r="U36" s="360"/>
    </row>
    <row r="37" spans="1:21" ht="15.75" x14ac:dyDescent="0.25">
      <c r="A37" s="662"/>
      <c r="B37" s="589"/>
      <c r="C37" s="490"/>
      <c r="D37" s="490"/>
      <c r="E37" s="490"/>
      <c r="F37" s="360"/>
      <c r="G37" s="491"/>
      <c r="H37" s="492"/>
      <c r="I37" s="491"/>
      <c r="J37" s="492"/>
      <c r="K37" s="491"/>
      <c r="L37" s="492"/>
      <c r="M37" s="491"/>
      <c r="N37" s="492"/>
      <c r="O37" s="404">
        <f t="shared" si="1"/>
        <v>0</v>
      </c>
      <c r="P37" s="402">
        <f t="shared" si="2"/>
        <v>0</v>
      </c>
      <c r="Q37" s="360"/>
      <c r="R37" s="360"/>
      <c r="S37" s="360"/>
      <c r="T37" s="360"/>
      <c r="U37" s="360"/>
    </row>
    <row r="38" spans="1:21" ht="15.75" x14ac:dyDescent="0.25">
      <c r="A38" s="662"/>
      <c r="B38" s="590"/>
      <c r="C38" s="490"/>
      <c r="D38" s="490"/>
      <c r="E38" s="490"/>
      <c r="F38" s="360"/>
      <c r="G38" s="491"/>
      <c r="H38" s="492"/>
      <c r="I38" s="491"/>
      <c r="J38" s="492"/>
      <c r="K38" s="491"/>
      <c r="L38" s="492"/>
      <c r="M38" s="491"/>
      <c r="N38" s="492"/>
      <c r="O38" s="404">
        <f t="shared" si="1"/>
        <v>0</v>
      </c>
      <c r="P38" s="402">
        <f t="shared" si="2"/>
        <v>0</v>
      </c>
      <c r="Q38" s="360"/>
      <c r="R38" s="360"/>
      <c r="S38" s="360"/>
      <c r="T38" s="360"/>
      <c r="U38" s="360"/>
    </row>
    <row r="39" spans="1:21" ht="15.75" x14ac:dyDescent="0.25">
      <c r="A39" s="662"/>
      <c r="B39" s="588" t="s">
        <v>1521</v>
      </c>
      <c r="C39" s="490"/>
      <c r="D39" s="490"/>
      <c r="E39" s="490"/>
      <c r="F39" s="360"/>
      <c r="G39" s="491"/>
      <c r="H39" s="492"/>
      <c r="I39" s="491"/>
      <c r="J39" s="492"/>
      <c r="K39" s="491"/>
      <c r="L39" s="492"/>
      <c r="M39" s="491"/>
      <c r="N39" s="492"/>
      <c r="O39" s="404">
        <f t="shared" si="1"/>
        <v>0</v>
      </c>
      <c r="P39" s="402">
        <f t="shared" si="2"/>
        <v>0</v>
      </c>
      <c r="Q39" s="360"/>
      <c r="R39" s="360"/>
      <c r="S39" s="360"/>
      <c r="T39" s="360"/>
      <c r="U39" s="360"/>
    </row>
    <row r="40" spans="1:21" ht="15.75" x14ac:dyDescent="0.25">
      <c r="A40" s="662"/>
      <c r="B40" s="589"/>
      <c r="C40" s="490"/>
      <c r="D40" s="490"/>
      <c r="E40" s="490"/>
      <c r="F40" s="360"/>
      <c r="G40" s="491"/>
      <c r="H40" s="492"/>
      <c r="I40" s="491"/>
      <c r="J40" s="492"/>
      <c r="K40" s="491"/>
      <c r="L40" s="492"/>
      <c r="M40" s="491"/>
      <c r="N40" s="492"/>
      <c r="O40" s="404">
        <f t="shared" si="1"/>
        <v>0</v>
      </c>
      <c r="P40" s="402">
        <f t="shared" si="2"/>
        <v>0</v>
      </c>
      <c r="Q40" s="360"/>
      <c r="R40" s="360"/>
      <c r="S40" s="360"/>
      <c r="T40" s="360"/>
      <c r="U40" s="360"/>
    </row>
    <row r="41" spans="1:21" ht="15.75" x14ac:dyDescent="0.25">
      <c r="A41" s="662"/>
      <c r="B41" s="589"/>
      <c r="C41" s="490"/>
      <c r="D41" s="490"/>
      <c r="E41" s="490"/>
      <c r="F41" s="360"/>
      <c r="G41" s="491"/>
      <c r="H41" s="492"/>
      <c r="I41" s="491"/>
      <c r="J41" s="492"/>
      <c r="K41" s="491"/>
      <c r="L41" s="492"/>
      <c r="M41" s="491"/>
      <c r="N41" s="492"/>
      <c r="O41" s="404">
        <f t="shared" si="1"/>
        <v>0</v>
      </c>
      <c r="P41" s="402">
        <f t="shared" si="2"/>
        <v>0</v>
      </c>
      <c r="Q41" s="360"/>
      <c r="R41" s="360"/>
      <c r="S41" s="360"/>
      <c r="T41" s="360"/>
      <c r="U41" s="360"/>
    </row>
    <row r="42" spans="1:21" ht="15.75" x14ac:dyDescent="0.25">
      <c r="A42" s="662"/>
      <c r="B42" s="590"/>
      <c r="C42" s="490"/>
      <c r="D42" s="490"/>
      <c r="E42" s="490"/>
      <c r="F42" s="360"/>
      <c r="G42" s="491"/>
      <c r="H42" s="492"/>
      <c r="I42" s="491"/>
      <c r="J42" s="492"/>
      <c r="K42" s="491"/>
      <c r="L42" s="492"/>
      <c r="M42" s="491"/>
      <c r="N42" s="492"/>
      <c r="O42" s="404">
        <f t="shared" si="1"/>
        <v>0</v>
      </c>
      <c r="P42" s="402">
        <f t="shared" si="2"/>
        <v>0</v>
      </c>
      <c r="Q42" s="360"/>
      <c r="R42" s="360"/>
      <c r="S42" s="360"/>
      <c r="T42" s="360"/>
      <c r="U42" s="360"/>
    </row>
    <row r="43" spans="1:21" ht="15.75" x14ac:dyDescent="0.25">
      <c r="A43" s="588" t="s">
        <v>1527</v>
      </c>
      <c r="B43" s="662" t="s">
        <v>1523</v>
      </c>
      <c r="C43" s="490"/>
      <c r="D43" s="490"/>
      <c r="E43" s="490"/>
      <c r="F43" s="360"/>
      <c r="G43" s="491"/>
      <c r="H43" s="492"/>
      <c r="I43" s="491"/>
      <c r="J43" s="492"/>
      <c r="K43" s="491"/>
      <c r="L43" s="492"/>
      <c r="M43" s="491"/>
      <c r="N43" s="492"/>
      <c r="O43" s="404">
        <f t="shared" si="1"/>
        <v>0</v>
      </c>
      <c r="P43" s="402">
        <f t="shared" si="2"/>
        <v>0</v>
      </c>
      <c r="Q43" s="360"/>
      <c r="R43" s="360"/>
      <c r="S43" s="360"/>
      <c r="T43" s="360"/>
      <c r="U43" s="360"/>
    </row>
    <row r="44" spans="1:21" ht="15.75" x14ac:dyDescent="0.25">
      <c r="A44" s="589"/>
      <c r="B44" s="662"/>
      <c r="C44" s="490"/>
      <c r="D44" s="490"/>
      <c r="E44" s="490"/>
      <c r="F44" s="360"/>
      <c r="G44" s="491"/>
      <c r="H44" s="492"/>
      <c r="I44" s="491"/>
      <c r="J44" s="492"/>
      <c r="K44" s="491"/>
      <c r="L44" s="492"/>
      <c r="M44" s="491"/>
      <c r="N44" s="492"/>
      <c r="O44" s="404">
        <f t="shared" si="1"/>
        <v>0</v>
      </c>
      <c r="P44" s="402">
        <f t="shared" si="2"/>
        <v>0</v>
      </c>
      <c r="Q44" s="360"/>
      <c r="R44" s="360"/>
      <c r="S44" s="360"/>
      <c r="T44" s="360"/>
      <c r="U44" s="360"/>
    </row>
    <row r="45" spans="1:21" ht="15.75" x14ac:dyDescent="0.25">
      <c r="A45" s="589"/>
      <c r="B45" s="662"/>
      <c r="C45" s="490"/>
      <c r="D45" s="490"/>
      <c r="E45" s="490"/>
      <c r="F45" s="360"/>
      <c r="G45" s="491"/>
      <c r="H45" s="492"/>
      <c r="I45" s="491"/>
      <c r="J45" s="492"/>
      <c r="K45" s="491"/>
      <c r="L45" s="492"/>
      <c r="M45" s="491"/>
      <c r="N45" s="492"/>
      <c r="O45" s="404">
        <f t="shared" si="1"/>
        <v>0</v>
      </c>
      <c r="P45" s="402">
        <f t="shared" si="2"/>
        <v>0</v>
      </c>
      <c r="Q45" s="360"/>
      <c r="R45" s="360"/>
      <c r="S45" s="360"/>
      <c r="T45" s="360"/>
      <c r="U45" s="360"/>
    </row>
    <row r="46" spans="1:21" ht="15.75" x14ac:dyDescent="0.25">
      <c r="A46" s="589"/>
      <c r="B46" s="662"/>
      <c r="C46" s="490"/>
      <c r="D46" s="490"/>
      <c r="E46" s="490"/>
      <c r="F46" s="360"/>
      <c r="G46" s="491"/>
      <c r="H46" s="492"/>
      <c r="I46" s="491"/>
      <c r="J46" s="492"/>
      <c r="K46" s="491"/>
      <c r="L46" s="492"/>
      <c r="M46" s="491"/>
      <c r="N46" s="492"/>
      <c r="O46" s="404">
        <f t="shared" si="1"/>
        <v>0</v>
      </c>
      <c r="P46" s="402">
        <f t="shared" si="2"/>
        <v>0</v>
      </c>
      <c r="Q46" s="360"/>
      <c r="R46" s="360"/>
      <c r="S46" s="360"/>
      <c r="T46" s="360"/>
      <c r="U46" s="360"/>
    </row>
    <row r="47" spans="1:21" ht="15.75" x14ac:dyDescent="0.25">
      <c r="A47" s="589"/>
      <c r="B47" s="662" t="s">
        <v>1523</v>
      </c>
      <c r="C47" s="490"/>
      <c r="D47" s="490"/>
      <c r="E47" s="490"/>
      <c r="F47" s="360"/>
      <c r="G47" s="491"/>
      <c r="H47" s="492"/>
      <c r="I47" s="491"/>
      <c r="J47" s="492"/>
      <c r="K47" s="491"/>
      <c r="L47" s="492"/>
      <c r="M47" s="491"/>
      <c r="N47" s="492"/>
      <c r="O47" s="404">
        <f t="shared" si="1"/>
        <v>0</v>
      </c>
      <c r="P47" s="402">
        <f t="shared" si="2"/>
        <v>0</v>
      </c>
      <c r="Q47" s="360"/>
      <c r="R47" s="360"/>
      <c r="S47" s="360"/>
      <c r="T47" s="360"/>
      <c r="U47" s="360"/>
    </row>
    <row r="48" spans="1:21" ht="15.75" x14ac:dyDescent="0.25">
      <c r="A48" s="589"/>
      <c r="B48" s="662"/>
      <c r="C48" s="490"/>
      <c r="D48" s="490"/>
      <c r="E48" s="490"/>
      <c r="F48" s="360"/>
      <c r="G48" s="491"/>
      <c r="H48" s="492"/>
      <c r="I48" s="491"/>
      <c r="J48" s="492"/>
      <c r="K48" s="491"/>
      <c r="L48" s="492"/>
      <c r="M48" s="491"/>
      <c r="N48" s="492"/>
      <c r="O48" s="404">
        <f t="shared" si="1"/>
        <v>0</v>
      </c>
      <c r="P48" s="402">
        <f t="shared" si="2"/>
        <v>0</v>
      </c>
      <c r="Q48" s="360"/>
      <c r="R48" s="360"/>
      <c r="S48" s="360"/>
      <c r="T48" s="360"/>
      <c r="U48" s="360"/>
    </row>
    <row r="49" spans="1:21" ht="15.75" x14ac:dyDescent="0.25">
      <c r="A49" s="589"/>
      <c r="B49" s="662"/>
      <c r="C49" s="490"/>
      <c r="D49" s="490"/>
      <c r="E49" s="490"/>
      <c r="F49" s="360"/>
      <c r="G49" s="491"/>
      <c r="H49" s="492"/>
      <c r="I49" s="491"/>
      <c r="J49" s="492"/>
      <c r="K49" s="491"/>
      <c r="L49" s="492"/>
      <c r="M49" s="491"/>
      <c r="N49" s="492"/>
      <c r="O49" s="404">
        <f t="shared" si="1"/>
        <v>0</v>
      </c>
      <c r="P49" s="402">
        <f t="shared" si="2"/>
        <v>0</v>
      </c>
      <c r="Q49" s="360"/>
      <c r="R49" s="360"/>
      <c r="S49" s="360"/>
      <c r="T49" s="360"/>
      <c r="U49" s="360"/>
    </row>
    <row r="50" spans="1:21" ht="15.75" x14ac:dyDescent="0.25">
      <c r="A50" s="589"/>
      <c r="B50" s="662"/>
      <c r="C50" s="490"/>
      <c r="D50" s="490"/>
      <c r="E50" s="490"/>
      <c r="F50" s="360"/>
      <c r="G50" s="491"/>
      <c r="H50" s="492"/>
      <c r="I50" s="491"/>
      <c r="J50" s="492"/>
      <c r="K50" s="491"/>
      <c r="L50" s="492"/>
      <c r="M50" s="491"/>
      <c r="N50" s="492"/>
      <c r="O50" s="404">
        <f t="shared" si="1"/>
        <v>0</v>
      </c>
      <c r="P50" s="402">
        <f t="shared" si="2"/>
        <v>0</v>
      </c>
      <c r="Q50" s="360"/>
      <c r="R50" s="360"/>
      <c r="S50" s="360"/>
      <c r="T50" s="360"/>
      <c r="U50" s="360"/>
    </row>
    <row r="51" spans="1:21" ht="15.75" x14ac:dyDescent="0.25">
      <c r="A51" s="589"/>
      <c r="B51" s="588" t="s">
        <v>1523</v>
      </c>
      <c r="C51" s="490"/>
      <c r="D51" s="490"/>
      <c r="E51" s="490"/>
      <c r="F51" s="360"/>
      <c r="G51" s="491"/>
      <c r="H51" s="492"/>
      <c r="I51" s="491"/>
      <c r="J51" s="492"/>
      <c r="K51" s="491"/>
      <c r="L51" s="492"/>
      <c r="M51" s="491"/>
      <c r="N51" s="492"/>
      <c r="O51" s="404">
        <f t="shared" si="1"/>
        <v>0</v>
      </c>
      <c r="P51" s="402">
        <f t="shared" si="2"/>
        <v>0</v>
      </c>
      <c r="Q51" s="360"/>
      <c r="R51" s="360"/>
      <c r="S51" s="360"/>
      <c r="T51" s="360"/>
      <c r="U51" s="360"/>
    </row>
    <row r="52" spans="1:21" ht="15.75" x14ac:dyDescent="0.25">
      <c r="A52" s="589"/>
      <c r="B52" s="589"/>
      <c r="C52" s="490"/>
      <c r="D52" s="490"/>
      <c r="E52" s="490"/>
      <c r="F52" s="360"/>
      <c r="G52" s="491"/>
      <c r="H52" s="492"/>
      <c r="I52" s="491"/>
      <c r="J52" s="492"/>
      <c r="K52" s="491"/>
      <c r="L52" s="492"/>
      <c r="M52" s="491"/>
      <c r="N52" s="492"/>
      <c r="O52" s="404">
        <f t="shared" si="1"/>
        <v>0</v>
      </c>
      <c r="P52" s="402">
        <f t="shared" si="2"/>
        <v>0</v>
      </c>
      <c r="Q52" s="360"/>
      <c r="R52" s="360"/>
      <c r="S52" s="360"/>
      <c r="T52" s="360"/>
      <c r="U52" s="360"/>
    </row>
    <row r="53" spans="1:21" ht="15.75" x14ac:dyDescent="0.25">
      <c r="A53" s="589"/>
      <c r="B53" s="589"/>
      <c r="C53" s="490"/>
      <c r="D53" s="490"/>
      <c r="E53" s="490"/>
      <c r="F53" s="360"/>
      <c r="G53" s="491"/>
      <c r="H53" s="492"/>
      <c r="I53" s="491"/>
      <c r="J53" s="492"/>
      <c r="K53" s="491"/>
      <c r="L53" s="492"/>
      <c r="M53" s="491"/>
      <c r="N53" s="492"/>
      <c r="O53" s="404">
        <f t="shared" si="1"/>
        <v>0</v>
      </c>
      <c r="P53" s="402">
        <f t="shared" si="2"/>
        <v>0</v>
      </c>
      <c r="Q53" s="360"/>
      <c r="R53" s="360"/>
      <c r="S53" s="360"/>
      <c r="T53" s="360"/>
      <c r="U53" s="360"/>
    </row>
    <row r="54" spans="1:21" ht="15.75" x14ac:dyDescent="0.25">
      <c r="A54" s="590"/>
      <c r="B54" s="590"/>
      <c r="C54" s="490"/>
      <c r="D54" s="490"/>
      <c r="E54" s="490"/>
      <c r="F54" s="360"/>
      <c r="G54" s="491"/>
      <c r="H54" s="492"/>
      <c r="I54" s="491"/>
      <c r="J54" s="492"/>
      <c r="K54" s="491"/>
      <c r="L54" s="492"/>
      <c r="M54" s="491"/>
      <c r="N54" s="492"/>
      <c r="O54" s="404">
        <f t="shared" si="1"/>
        <v>0</v>
      </c>
      <c r="P54" s="402">
        <f t="shared" si="2"/>
        <v>0</v>
      </c>
      <c r="Q54" s="360"/>
      <c r="R54" s="360"/>
      <c r="S54" s="360"/>
      <c r="T54" s="360"/>
      <c r="U54" s="360"/>
    </row>
    <row r="55" spans="1:21" ht="15.75" x14ac:dyDescent="0.25">
      <c r="A55" s="588" t="s">
        <v>1528</v>
      </c>
      <c r="B55" s="588" t="s">
        <v>1524</v>
      </c>
      <c r="C55" s="490"/>
      <c r="D55" s="490"/>
      <c r="E55" s="490"/>
      <c r="F55" s="360"/>
      <c r="G55" s="491"/>
      <c r="H55" s="492"/>
      <c r="I55" s="491"/>
      <c r="J55" s="492"/>
      <c r="K55" s="491"/>
      <c r="L55" s="492"/>
      <c r="M55" s="491"/>
      <c r="N55" s="492"/>
      <c r="O55" s="404">
        <f t="shared" si="1"/>
        <v>0</v>
      </c>
      <c r="P55" s="402">
        <f t="shared" si="2"/>
        <v>0</v>
      </c>
      <c r="Q55" s="360"/>
      <c r="R55" s="360"/>
      <c r="S55" s="360"/>
      <c r="T55" s="360"/>
      <c r="U55" s="360"/>
    </row>
    <row r="56" spans="1:21" ht="15.75" x14ac:dyDescent="0.25">
      <c r="A56" s="589"/>
      <c r="B56" s="589"/>
      <c r="C56" s="490"/>
      <c r="D56" s="490"/>
      <c r="E56" s="490"/>
      <c r="F56" s="360"/>
      <c r="G56" s="491"/>
      <c r="H56" s="492"/>
      <c r="I56" s="491"/>
      <c r="J56" s="492"/>
      <c r="K56" s="491"/>
      <c r="L56" s="492"/>
      <c r="M56" s="491"/>
      <c r="N56" s="492"/>
      <c r="O56" s="404">
        <f t="shared" si="1"/>
        <v>0</v>
      </c>
      <c r="P56" s="402">
        <f t="shared" si="2"/>
        <v>0</v>
      </c>
      <c r="Q56" s="360"/>
      <c r="R56" s="360"/>
      <c r="S56" s="360"/>
      <c r="T56" s="360"/>
      <c r="U56" s="360"/>
    </row>
    <row r="57" spans="1:21" ht="15.75" x14ac:dyDescent="0.25">
      <c r="A57" s="589"/>
      <c r="B57" s="589"/>
      <c r="C57" s="490"/>
      <c r="D57" s="490"/>
      <c r="E57" s="490"/>
      <c r="F57" s="360"/>
      <c r="G57" s="491"/>
      <c r="H57" s="492"/>
      <c r="I57" s="491"/>
      <c r="J57" s="492"/>
      <c r="K57" s="491"/>
      <c r="L57" s="492"/>
      <c r="M57" s="491"/>
      <c r="N57" s="492"/>
      <c r="O57" s="404">
        <f t="shared" si="1"/>
        <v>0</v>
      </c>
      <c r="P57" s="402">
        <f t="shared" si="2"/>
        <v>0</v>
      </c>
      <c r="Q57" s="360"/>
      <c r="R57" s="360"/>
      <c r="S57" s="360"/>
      <c r="T57" s="360"/>
      <c r="U57" s="360"/>
    </row>
    <row r="58" spans="1:21" ht="15.75" x14ac:dyDescent="0.25">
      <c r="A58" s="589"/>
      <c r="B58" s="590"/>
      <c r="C58" s="490"/>
      <c r="D58" s="490"/>
      <c r="E58" s="490"/>
      <c r="F58" s="360"/>
      <c r="G58" s="491"/>
      <c r="H58" s="492"/>
      <c r="I58" s="491"/>
      <c r="J58" s="492"/>
      <c r="K58" s="491"/>
      <c r="L58" s="492"/>
      <c r="M58" s="491"/>
      <c r="N58" s="492"/>
      <c r="O58" s="404">
        <f t="shared" si="1"/>
        <v>0</v>
      </c>
      <c r="P58" s="402">
        <f t="shared" si="2"/>
        <v>0</v>
      </c>
      <c r="Q58" s="360"/>
      <c r="R58" s="360"/>
      <c r="S58" s="360"/>
      <c r="T58" s="360"/>
      <c r="U58" s="360"/>
    </row>
    <row r="59" spans="1:21" ht="15.75" x14ac:dyDescent="0.25">
      <c r="A59" s="589"/>
      <c r="B59" s="588" t="s">
        <v>1522</v>
      </c>
      <c r="C59" s="490"/>
      <c r="D59" s="490"/>
      <c r="E59" s="490"/>
      <c r="F59" s="360"/>
      <c r="G59" s="491"/>
      <c r="H59" s="492"/>
      <c r="I59" s="491"/>
      <c r="J59" s="492"/>
      <c r="K59" s="491"/>
      <c r="L59" s="492"/>
      <c r="M59" s="491"/>
      <c r="N59" s="492"/>
      <c r="O59" s="404">
        <f t="shared" si="1"/>
        <v>0</v>
      </c>
      <c r="P59" s="402">
        <f t="shared" si="2"/>
        <v>0</v>
      </c>
      <c r="Q59" s="360"/>
      <c r="R59" s="360"/>
      <c r="S59" s="360"/>
      <c r="T59" s="360"/>
      <c r="U59" s="360"/>
    </row>
    <row r="60" spans="1:21" ht="15.75" x14ac:dyDescent="0.25">
      <c r="A60" s="589"/>
      <c r="B60" s="589"/>
      <c r="C60" s="490"/>
      <c r="D60" s="490"/>
      <c r="E60" s="490"/>
      <c r="F60" s="360"/>
      <c r="G60" s="491"/>
      <c r="H60" s="492"/>
      <c r="I60" s="491"/>
      <c r="J60" s="492"/>
      <c r="K60" s="491"/>
      <c r="L60" s="492"/>
      <c r="M60" s="491"/>
      <c r="N60" s="492"/>
      <c r="O60" s="404">
        <f t="shared" si="1"/>
        <v>0</v>
      </c>
      <c r="P60" s="402">
        <f t="shared" si="2"/>
        <v>0</v>
      </c>
      <c r="Q60" s="360"/>
      <c r="R60" s="360"/>
      <c r="S60" s="360"/>
      <c r="T60" s="360"/>
      <c r="U60" s="360"/>
    </row>
    <row r="61" spans="1:21" ht="15.75" x14ac:dyDescent="0.25">
      <c r="A61" s="589"/>
      <c r="B61" s="589"/>
      <c r="C61" s="490"/>
      <c r="D61" s="490"/>
      <c r="E61" s="490"/>
      <c r="F61" s="360"/>
      <c r="G61" s="491"/>
      <c r="H61" s="492"/>
      <c r="I61" s="491"/>
      <c r="J61" s="492"/>
      <c r="K61" s="491"/>
      <c r="L61" s="492"/>
      <c r="M61" s="491"/>
      <c r="N61" s="492"/>
      <c r="O61" s="404">
        <f t="shared" si="1"/>
        <v>0</v>
      </c>
      <c r="P61" s="402">
        <f t="shared" si="2"/>
        <v>0</v>
      </c>
      <c r="Q61" s="360"/>
      <c r="R61" s="360"/>
      <c r="S61" s="360"/>
      <c r="T61" s="360"/>
      <c r="U61" s="360"/>
    </row>
    <row r="62" spans="1:21" ht="15.75" x14ac:dyDescent="0.25">
      <c r="A62" s="589"/>
      <c r="B62" s="590"/>
      <c r="C62" s="490"/>
      <c r="D62" s="490"/>
      <c r="E62" s="490"/>
      <c r="F62" s="360"/>
      <c r="G62" s="491"/>
      <c r="H62" s="492"/>
      <c r="I62" s="491"/>
      <c r="J62" s="492"/>
      <c r="K62" s="491"/>
      <c r="L62" s="492"/>
      <c r="M62" s="491"/>
      <c r="N62" s="492"/>
      <c r="O62" s="404">
        <f t="shared" si="1"/>
        <v>0</v>
      </c>
      <c r="P62" s="402">
        <f t="shared" si="2"/>
        <v>0</v>
      </c>
      <c r="Q62" s="360"/>
      <c r="R62" s="360"/>
      <c r="S62" s="360"/>
      <c r="T62" s="360"/>
      <c r="U62" s="360"/>
    </row>
    <row r="63" spans="1:21" ht="15.75" x14ac:dyDescent="0.25">
      <c r="A63" s="589"/>
      <c r="B63" s="588" t="s">
        <v>1524</v>
      </c>
      <c r="C63" s="490"/>
      <c r="D63" s="490"/>
      <c r="E63" s="490"/>
      <c r="F63" s="360"/>
      <c r="G63" s="491"/>
      <c r="H63" s="492"/>
      <c r="I63" s="491"/>
      <c r="J63" s="492"/>
      <c r="K63" s="491"/>
      <c r="L63" s="492"/>
      <c r="M63" s="491"/>
      <c r="N63" s="492"/>
      <c r="O63" s="404">
        <f t="shared" si="1"/>
        <v>0</v>
      </c>
      <c r="P63" s="402">
        <f t="shared" si="2"/>
        <v>0</v>
      </c>
      <c r="Q63" s="360"/>
      <c r="R63" s="360"/>
      <c r="S63" s="360"/>
      <c r="T63" s="360"/>
      <c r="U63" s="360"/>
    </row>
    <row r="64" spans="1:21" ht="15.75" x14ac:dyDescent="0.25">
      <c r="A64" s="589"/>
      <c r="B64" s="589"/>
      <c r="C64" s="490"/>
      <c r="D64" s="490"/>
      <c r="E64" s="490"/>
      <c r="F64" s="360"/>
      <c r="G64" s="491"/>
      <c r="H64" s="492"/>
      <c r="I64" s="491"/>
      <c r="J64" s="492"/>
      <c r="K64" s="491"/>
      <c r="L64" s="492"/>
      <c r="M64" s="491"/>
      <c r="N64" s="492"/>
      <c r="O64" s="404">
        <f t="shared" si="1"/>
        <v>0</v>
      </c>
      <c r="P64" s="402">
        <f t="shared" si="2"/>
        <v>0</v>
      </c>
      <c r="Q64" s="360"/>
      <c r="R64" s="360"/>
      <c r="S64" s="360"/>
      <c r="T64" s="360"/>
      <c r="U64" s="360"/>
    </row>
    <row r="65" spans="1:21" ht="15.75" x14ac:dyDescent="0.25">
      <c r="A65" s="589"/>
      <c r="B65" s="589"/>
      <c r="C65" s="490"/>
      <c r="D65" s="490"/>
      <c r="E65" s="490"/>
      <c r="F65" s="360"/>
      <c r="G65" s="491"/>
      <c r="H65" s="492"/>
      <c r="I65" s="491"/>
      <c r="J65" s="492"/>
      <c r="K65" s="491"/>
      <c r="L65" s="492"/>
      <c r="M65" s="491"/>
      <c r="N65" s="492"/>
      <c r="O65" s="404">
        <f t="shared" si="1"/>
        <v>0</v>
      </c>
      <c r="P65" s="402">
        <f t="shared" si="2"/>
        <v>0</v>
      </c>
      <c r="Q65" s="360"/>
      <c r="R65" s="360"/>
      <c r="S65" s="360"/>
      <c r="T65" s="360"/>
      <c r="U65" s="360"/>
    </row>
    <row r="66" spans="1:21" ht="15.75" x14ac:dyDescent="0.25">
      <c r="A66" s="589"/>
      <c r="B66" s="590"/>
      <c r="C66" s="490"/>
      <c r="D66" s="490"/>
      <c r="E66" s="490"/>
      <c r="F66" s="360"/>
      <c r="G66" s="491"/>
      <c r="H66" s="492"/>
      <c r="I66" s="491"/>
      <c r="J66" s="492"/>
      <c r="K66" s="491"/>
      <c r="L66" s="492"/>
      <c r="M66" s="491"/>
      <c r="N66" s="492"/>
      <c r="O66" s="404">
        <f t="shared" si="1"/>
        <v>0</v>
      </c>
      <c r="P66" s="402">
        <f t="shared" si="2"/>
        <v>0</v>
      </c>
      <c r="Q66" s="360"/>
      <c r="R66" s="360"/>
      <c r="S66" s="360"/>
      <c r="T66" s="360"/>
      <c r="U66" s="360"/>
    </row>
    <row r="67" spans="1:21" ht="15.75" x14ac:dyDescent="0.25">
      <c r="A67" s="589"/>
      <c r="B67" s="588" t="s">
        <v>1524</v>
      </c>
      <c r="C67" s="490"/>
      <c r="D67" s="490"/>
      <c r="E67" s="490"/>
      <c r="F67" s="360"/>
      <c r="G67" s="491"/>
      <c r="H67" s="492"/>
      <c r="I67" s="491"/>
      <c r="J67" s="492"/>
      <c r="K67" s="491"/>
      <c r="L67" s="492"/>
      <c r="M67" s="491"/>
      <c r="N67" s="492"/>
      <c r="O67" s="404">
        <f t="shared" si="1"/>
        <v>0</v>
      </c>
      <c r="P67" s="402">
        <f t="shared" si="2"/>
        <v>0</v>
      </c>
      <c r="Q67" s="360"/>
      <c r="R67" s="360"/>
      <c r="S67" s="360"/>
      <c r="T67" s="360"/>
      <c r="U67" s="360"/>
    </row>
    <row r="68" spans="1:21" ht="15.75" x14ac:dyDescent="0.25">
      <c r="A68" s="589"/>
      <c r="B68" s="589"/>
      <c r="C68" s="490"/>
      <c r="D68" s="490"/>
      <c r="E68" s="490"/>
      <c r="F68" s="360"/>
      <c r="G68" s="491"/>
      <c r="H68" s="492"/>
      <c r="I68" s="491"/>
      <c r="J68" s="492"/>
      <c r="K68" s="491"/>
      <c r="L68" s="492"/>
      <c r="M68" s="491"/>
      <c r="N68" s="492"/>
      <c r="O68" s="404">
        <f t="shared" si="1"/>
        <v>0</v>
      </c>
      <c r="P68" s="402">
        <f t="shared" si="2"/>
        <v>0</v>
      </c>
      <c r="Q68" s="360"/>
      <c r="R68" s="360"/>
      <c r="S68" s="360"/>
      <c r="T68" s="360"/>
      <c r="U68" s="360"/>
    </row>
    <row r="69" spans="1:21" ht="15.75" x14ac:dyDescent="0.25">
      <c r="A69" s="589"/>
      <c r="B69" s="589"/>
      <c r="C69" s="490"/>
      <c r="D69" s="490"/>
      <c r="E69" s="490"/>
      <c r="F69" s="360"/>
      <c r="G69" s="491"/>
      <c r="H69" s="492"/>
      <c r="I69" s="491"/>
      <c r="J69" s="492"/>
      <c r="K69" s="491"/>
      <c r="L69" s="492"/>
      <c r="M69" s="491"/>
      <c r="N69" s="492"/>
      <c r="O69" s="404">
        <f t="shared" si="1"/>
        <v>0</v>
      </c>
      <c r="P69" s="402">
        <f t="shared" si="2"/>
        <v>0</v>
      </c>
      <c r="Q69" s="360"/>
      <c r="R69" s="360"/>
      <c r="S69" s="360"/>
      <c r="T69" s="360"/>
      <c r="U69" s="360"/>
    </row>
    <row r="70" spans="1:21" ht="15.75" x14ac:dyDescent="0.25">
      <c r="A70" s="590"/>
      <c r="B70" s="590"/>
      <c r="C70" s="490"/>
      <c r="D70" s="490"/>
      <c r="E70" s="490"/>
      <c r="F70" s="360"/>
      <c r="G70" s="360"/>
      <c r="H70" s="492"/>
      <c r="I70" s="360"/>
      <c r="J70" s="492"/>
      <c r="K70" s="360"/>
      <c r="L70" s="492"/>
      <c r="M70" s="360"/>
      <c r="N70" s="492"/>
      <c r="O70" s="404">
        <f t="shared" ref="O70:P70" si="3">G70+I70+K70+M70</f>
        <v>0</v>
      </c>
      <c r="P70" s="402">
        <f t="shared" si="3"/>
        <v>0</v>
      </c>
      <c r="Q70" s="360"/>
      <c r="R70" s="493"/>
      <c r="S70" s="360"/>
      <c r="T70" s="360"/>
      <c r="U70" s="360"/>
    </row>
    <row r="71" spans="1:21" ht="15.75" x14ac:dyDescent="0.25">
      <c r="A71" s="294"/>
      <c r="B71" s="295"/>
      <c r="C71" s="295"/>
      <c r="D71" s="294" t="s">
        <v>1530</v>
      </c>
      <c r="E71" s="295"/>
      <c r="F71" s="296"/>
      <c r="G71" s="75">
        <f t="shared" ref="G71:P71" si="4">SUM(G11:G70)</f>
        <v>0</v>
      </c>
      <c r="H71" s="236">
        <f t="shared" si="4"/>
        <v>0</v>
      </c>
      <c r="I71" s="75">
        <f t="shared" si="4"/>
        <v>0</v>
      </c>
      <c r="J71" s="236">
        <f t="shared" si="4"/>
        <v>0</v>
      </c>
      <c r="K71" s="75">
        <f t="shared" si="4"/>
        <v>0</v>
      </c>
      <c r="L71" s="236">
        <f t="shared" si="4"/>
        <v>0</v>
      </c>
      <c r="M71" s="75">
        <f t="shared" si="4"/>
        <v>0</v>
      </c>
      <c r="N71" s="236">
        <f t="shared" si="4"/>
        <v>0</v>
      </c>
      <c r="O71" s="236">
        <f t="shared" si="4"/>
        <v>0</v>
      </c>
      <c r="P71" s="236">
        <f t="shared" si="4"/>
        <v>0</v>
      </c>
      <c r="Q71" s="68"/>
      <c r="R71" s="68"/>
      <c r="S71" s="68"/>
      <c r="T71" s="68"/>
      <c r="U71" s="68"/>
    </row>
  </sheetData>
  <mergeCells count="37">
    <mergeCell ref="E1:L1"/>
    <mergeCell ref="A7:A9"/>
    <mergeCell ref="B7:B9"/>
    <mergeCell ref="C7:C9"/>
    <mergeCell ref="D7:D9"/>
    <mergeCell ref="E7:E9"/>
    <mergeCell ref="F7:F9"/>
    <mergeCell ref="G7:N7"/>
    <mergeCell ref="G8:H8"/>
    <mergeCell ref="I8:J8"/>
    <mergeCell ref="Q7:Q9"/>
    <mergeCell ref="R7:R9"/>
    <mergeCell ref="S7:S9"/>
    <mergeCell ref="T7:T9"/>
    <mergeCell ref="U7:U9"/>
    <mergeCell ref="B31:B34"/>
    <mergeCell ref="K8:L8"/>
    <mergeCell ref="M8:N8"/>
    <mergeCell ref="A11:A34"/>
    <mergeCell ref="O7:P8"/>
    <mergeCell ref="B11:B14"/>
    <mergeCell ref="B15:B18"/>
    <mergeCell ref="B19:B22"/>
    <mergeCell ref="B23:B26"/>
    <mergeCell ref="B27:B30"/>
    <mergeCell ref="B55:B58"/>
    <mergeCell ref="B59:B62"/>
    <mergeCell ref="B63:B66"/>
    <mergeCell ref="B67:B70"/>
    <mergeCell ref="A35:A42"/>
    <mergeCell ref="B35:B38"/>
    <mergeCell ref="B39:B42"/>
    <mergeCell ref="A43:A54"/>
    <mergeCell ref="B43:B46"/>
    <mergeCell ref="B47:B50"/>
    <mergeCell ref="B51:B54"/>
    <mergeCell ref="A55:A7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0"/>
    <dataValidation allowBlank="1" showInputMessage="1" showErrorMessage="1" promptTitle="INDICADORES DE RESULTADOS" prompt="Medidas o variables para verificar el cumplimiento de cada paso._x000a_" sqref="D7:D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 allowBlank="1" showInputMessage="1" showErrorMessage="1" promptTitle="SUPUESTOS" prompt="Un  supuesto es un dato asumido como cierto a efectos de planificación este puede ser positivo como negativo." sqref="Q7:Q10"/>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D4" sqref="D4"/>
    </sheetView>
  </sheetViews>
  <sheetFormatPr baseColWidth="10" defaultRowHeight="15" x14ac:dyDescent="0.25"/>
  <cols>
    <col min="2" max="2" width="15.140625" bestFit="1" customWidth="1"/>
  </cols>
  <sheetData>
    <row r="1" spans="1:4" s="465" customFormat="1" x14ac:dyDescent="0.25">
      <c r="A1" s="522" t="s">
        <v>1542</v>
      </c>
      <c r="B1" s="522"/>
      <c r="C1" s="522"/>
      <c r="D1" s="522"/>
    </row>
    <row r="3" spans="1:4" x14ac:dyDescent="0.25">
      <c r="A3" s="523" t="s">
        <v>1539</v>
      </c>
      <c r="B3" s="523" t="s">
        <v>1540</v>
      </c>
      <c r="C3" s="523" t="s">
        <v>1541</v>
      </c>
      <c r="D3" s="523" t="s">
        <v>44</v>
      </c>
    </row>
    <row r="4" spans="1:4" x14ac:dyDescent="0.25">
      <c r="A4" s="521">
        <v>11</v>
      </c>
      <c r="B4" s="521">
        <v>1</v>
      </c>
      <c r="C4" s="521">
        <v>4</v>
      </c>
      <c r="D4" s="521">
        <v>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12" activePane="bottomLeft" state="frozen"/>
      <selection activeCell="A11" sqref="A11"/>
      <selection pane="bottomLeft" activeCell="E357" sqref="E357"/>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497</v>
      </c>
      <c r="G1" s="181" t="s">
        <v>499</v>
      </c>
      <c r="H1" s="181" t="s">
        <v>501</v>
      </c>
      <c r="I1" s="181" t="s">
        <v>503</v>
      </c>
      <c r="J1" s="181" t="s">
        <v>505</v>
      </c>
      <c r="K1" s="181" t="s">
        <v>507</v>
      </c>
      <c r="L1" s="181" t="s">
        <v>254</v>
      </c>
      <c r="M1" s="181" t="s">
        <v>510</v>
      </c>
      <c r="N1" s="181" t="s">
        <v>255</v>
      </c>
      <c r="O1" s="181" t="s">
        <v>512</v>
      </c>
      <c r="P1" s="181" t="s">
        <v>514</v>
      </c>
      <c r="Q1" s="181" t="s">
        <v>516</v>
      </c>
      <c r="R1" s="181" t="s">
        <v>514</v>
      </c>
      <c r="S1" s="181" t="s">
        <v>516</v>
      </c>
      <c r="T1" s="181" t="s">
        <v>516</v>
      </c>
      <c r="U1" s="181" t="s">
        <v>256</v>
      </c>
      <c r="V1" s="181" t="s">
        <v>517</v>
      </c>
      <c r="W1" s="181" t="s">
        <v>520</v>
      </c>
      <c r="X1" s="181" t="s">
        <v>520</v>
      </c>
      <c r="Y1" s="181" t="s">
        <v>257</v>
      </c>
      <c r="Z1" s="470"/>
      <c r="AA1" s="181" t="s">
        <v>257</v>
      </c>
      <c r="AB1" s="181" t="s">
        <v>522</v>
      </c>
      <c r="AC1" s="181" t="s">
        <v>258</v>
      </c>
      <c r="AD1" s="181" t="s">
        <v>523</v>
      </c>
      <c r="AE1" s="181" t="s">
        <v>524</v>
      </c>
      <c r="AF1" s="181" t="s">
        <v>528</v>
      </c>
      <c r="AG1" s="181" t="s">
        <v>274</v>
      </c>
      <c r="AH1" s="181" t="s">
        <v>529</v>
      </c>
      <c r="AI1" s="181" t="s">
        <v>531</v>
      </c>
      <c r="AJ1" s="181" t="s">
        <v>533</v>
      </c>
      <c r="AK1" s="181" t="s">
        <v>275</v>
      </c>
      <c r="AL1" s="181" t="s">
        <v>535</v>
      </c>
      <c r="AM1" s="181" t="s">
        <v>537</v>
      </c>
      <c r="AN1" s="181" t="s">
        <v>539</v>
      </c>
      <c r="AO1" s="181" t="s">
        <v>541</v>
      </c>
      <c r="AP1" s="181" t="s">
        <v>250</v>
      </c>
      <c r="AQ1" s="181" t="s">
        <v>543</v>
      </c>
      <c r="AR1" s="190" t="s">
        <v>259</v>
      </c>
      <c r="AS1" s="181" t="s">
        <v>545</v>
      </c>
      <c r="AT1" s="181" t="s">
        <v>260</v>
      </c>
      <c r="AU1" s="181" t="s">
        <v>547</v>
      </c>
      <c r="AV1" s="181" t="s">
        <v>549</v>
      </c>
      <c r="AW1" s="181" t="s">
        <v>261</v>
      </c>
      <c r="AX1" s="181" t="s">
        <v>551</v>
      </c>
      <c r="AY1" s="181" t="s">
        <v>553</v>
      </c>
      <c r="AZ1" s="181" t="s">
        <v>262</v>
      </c>
      <c r="BA1" s="181" t="s">
        <v>554</v>
      </c>
      <c r="BB1" s="181" t="s">
        <v>556</v>
      </c>
      <c r="BC1" s="181" t="s">
        <v>557</v>
      </c>
      <c r="BD1" s="181" t="s">
        <v>558</v>
      </c>
      <c r="BE1" s="181" t="s">
        <v>560</v>
      </c>
      <c r="BF1" s="181" t="s">
        <v>562</v>
      </c>
      <c r="BG1" s="181" t="s">
        <v>563</v>
      </c>
      <c r="BH1" s="181" t="s">
        <v>263</v>
      </c>
      <c r="BI1" s="181" t="s">
        <v>565</v>
      </c>
      <c r="BJ1" s="181" t="s">
        <v>567</v>
      </c>
      <c r="BK1" s="181" t="s">
        <v>569</v>
      </c>
      <c r="BL1" s="181" t="s">
        <v>571</v>
      </c>
      <c r="BM1" s="181" t="s">
        <v>573</v>
      </c>
      <c r="BN1" s="181" t="s">
        <v>575</v>
      </c>
      <c r="BO1" s="181" t="s">
        <v>577</v>
      </c>
      <c r="BP1" s="181" t="s">
        <v>579</v>
      </c>
      <c r="BQ1" s="181" t="s">
        <v>276</v>
      </c>
      <c r="BR1" s="181" t="s">
        <v>581</v>
      </c>
      <c r="BS1" s="181" t="s">
        <v>583</v>
      </c>
      <c r="BT1" s="181" t="s">
        <v>585</v>
      </c>
      <c r="BU1" s="181" t="s">
        <v>587</v>
      </c>
      <c r="BV1" s="181" t="s">
        <v>589</v>
      </c>
      <c r="BW1" s="181" t="s">
        <v>591</v>
      </c>
      <c r="BX1" s="181" t="s">
        <v>593</v>
      </c>
      <c r="BY1" s="181" t="s">
        <v>595</v>
      </c>
      <c r="BZ1" s="181" t="s">
        <v>597</v>
      </c>
      <c r="CA1" s="181" t="s">
        <v>599</v>
      </c>
      <c r="CB1" s="190" t="s">
        <v>264</v>
      </c>
      <c r="CC1" s="181" t="s">
        <v>265</v>
      </c>
      <c r="CD1" s="181" t="s">
        <v>601</v>
      </c>
      <c r="CE1" s="181" t="s">
        <v>266</v>
      </c>
      <c r="CF1" s="181" t="s">
        <v>603</v>
      </c>
      <c r="CG1" s="181" t="s">
        <v>605</v>
      </c>
      <c r="CH1" s="190" t="s">
        <v>267</v>
      </c>
      <c r="CI1" s="181" t="s">
        <v>268</v>
      </c>
      <c r="CJ1" s="181" t="s">
        <v>607</v>
      </c>
      <c r="CK1" s="181" t="s">
        <v>269</v>
      </c>
      <c r="CL1" s="181" t="s">
        <v>609</v>
      </c>
      <c r="CM1" s="181" t="s">
        <v>611</v>
      </c>
      <c r="CN1" s="181" t="s">
        <v>613</v>
      </c>
      <c r="CO1" s="190" t="s">
        <v>270</v>
      </c>
      <c r="CP1" s="181" t="s">
        <v>619</v>
      </c>
      <c r="CQ1" s="181" t="s">
        <v>621</v>
      </c>
      <c r="CR1" s="181" t="s">
        <v>271</v>
      </c>
      <c r="CS1" s="181" t="s">
        <v>615</v>
      </c>
      <c r="CT1" s="181" t="s">
        <v>617</v>
      </c>
      <c r="CU1" s="181" t="s">
        <v>272</v>
      </c>
      <c r="CV1" s="181" t="s">
        <v>623</v>
      </c>
      <c r="CW1" s="181" t="s">
        <v>273</v>
      </c>
      <c r="CX1" s="181" t="s">
        <v>624</v>
      </c>
      <c r="CY1" s="178" t="s">
        <v>277</v>
      </c>
      <c r="CZ1" s="190" t="s">
        <v>278</v>
      </c>
      <c r="DA1" s="181" t="s">
        <v>625</v>
      </c>
      <c r="DB1" s="181" t="s">
        <v>626</v>
      </c>
      <c r="DC1" s="181" t="s">
        <v>628</v>
      </c>
      <c r="DD1" s="181" t="s">
        <v>279</v>
      </c>
      <c r="DE1" s="181" t="s">
        <v>630</v>
      </c>
      <c r="DF1" s="181" t="s">
        <v>632</v>
      </c>
      <c r="DG1" s="181" t="s">
        <v>634</v>
      </c>
      <c r="DH1" s="181" t="s">
        <v>636</v>
      </c>
      <c r="DI1" s="181" t="s">
        <v>638</v>
      </c>
      <c r="DJ1" s="181" t="s">
        <v>640</v>
      </c>
      <c r="DK1" s="190" t="s">
        <v>280</v>
      </c>
      <c r="DL1" s="181" t="s">
        <v>281</v>
      </c>
      <c r="DM1" s="181" t="s">
        <v>642</v>
      </c>
      <c r="DN1" s="181" t="s">
        <v>282</v>
      </c>
      <c r="DO1" s="181" t="s">
        <v>644</v>
      </c>
      <c r="DP1" s="181" t="s">
        <v>646</v>
      </c>
      <c r="DQ1" s="181" t="s">
        <v>648</v>
      </c>
      <c r="DR1" s="181" t="s">
        <v>650</v>
      </c>
      <c r="DS1" s="181" t="s">
        <v>652</v>
      </c>
      <c r="DT1" s="181" t="s">
        <v>654</v>
      </c>
      <c r="DU1" s="181" t="s">
        <v>656</v>
      </c>
      <c r="DV1" s="181" t="s">
        <v>283</v>
      </c>
      <c r="DW1" s="181" t="s">
        <v>658</v>
      </c>
      <c r="DX1" s="181" t="s">
        <v>660</v>
      </c>
      <c r="DY1" s="181" t="s">
        <v>662</v>
      </c>
      <c r="DZ1" s="190" t="s">
        <v>284</v>
      </c>
      <c r="EA1" s="181" t="s">
        <v>664</v>
      </c>
      <c r="EB1" s="181" t="s">
        <v>285</v>
      </c>
      <c r="EC1" s="181" t="s">
        <v>666</v>
      </c>
      <c r="ED1" s="181" t="s">
        <v>286</v>
      </c>
      <c r="EE1" s="181" t="s">
        <v>668</v>
      </c>
      <c r="EF1" s="181" t="s">
        <v>670</v>
      </c>
      <c r="EG1" s="181" t="s">
        <v>672</v>
      </c>
      <c r="EH1" s="181" t="s">
        <v>674</v>
      </c>
      <c r="EI1" s="181" t="s">
        <v>676</v>
      </c>
      <c r="EJ1" s="181" t="s">
        <v>678</v>
      </c>
      <c r="EK1" s="181" t="s">
        <v>680</v>
      </c>
      <c r="EL1" s="181" t="s">
        <v>682</v>
      </c>
      <c r="EM1" s="181" t="s">
        <v>684</v>
      </c>
      <c r="EN1" s="181" t="s">
        <v>686</v>
      </c>
      <c r="EO1" s="181" t="s">
        <v>688</v>
      </c>
      <c r="EP1" s="190" t="s">
        <v>287</v>
      </c>
      <c r="EQ1" s="181" t="s">
        <v>690</v>
      </c>
      <c r="ER1" s="181" t="s">
        <v>288</v>
      </c>
      <c r="ES1" s="181" t="s">
        <v>692</v>
      </c>
      <c r="ET1" s="181" t="s">
        <v>694</v>
      </c>
      <c r="EU1" s="181" t="s">
        <v>289</v>
      </c>
      <c r="EV1" s="181" t="s">
        <v>696</v>
      </c>
      <c r="EW1" s="181" t="s">
        <v>698</v>
      </c>
      <c r="EX1" s="181" t="s">
        <v>290</v>
      </c>
      <c r="EY1" s="181" t="s">
        <v>700</v>
      </c>
      <c r="EZ1" s="181" t="s">
        <v>702</v>
      </c>
      <c r="FA1" s="181" t="s">
        <v>704</v>
      </c>
      <c r="FB1" s="181" t="s">
        <v>291</v>
      </c>
      <c r="FC1" s="181" t="s">
        <v>706</v>
      </c>
      <c r="FD1" s="181" t="s">
        <v>708</v>
      </c>
      <c r="FE1" s="190" t="s">
        <v>292</v>
      </c>
      <c r="FF1" s="181" t="s">
        <v>293</v>
      </c>
      <c r="FG1" s="181" t="s">
        <v>710</v>
      </c>
      <c r="FH1" s="181" t="s">
        <v>712</v>
      </c>
      <c r="FI1" s="181" t="s">
        <v>714</v>
      </c>
      <c r="FJ1" s="181" t="s">
        <v>716</v>
      </c>
      <c r="FK1" s="181" t="s">
        <v>294</v>
      </c>
      <c r="FL1" s="181" t="s">
        <v>718</v>
      </c>
      <c r="FM1" s="181" t="s">
        <v>720</v>
      </c>
      <c r="FN1" s="181" t="s">
        <v>722</v>
      </c>
      <c r="FO1" s="181" t="s">
        <v>724</v>
      </c>
      <c r="FP1" s="181" t="s">
        <v>726</v>
      </c>
      <c r="FQ1" s="181" t="s">
        <v>295</v>
      </c>
      <c r="FR1" s="181" t="s">
        <v>729</v>
      </c>
      <c r="FS1" s="181" t="s">
        <v>296</v>
      </c>
      <c r="FT1" s="181" t="s">
        <v>732</v>
      </c>
      <c r="FU1" s="181" t="s">
        <v>733</v>
      </c>
      <c r="FV1" s="181" t="s">
        <v>735</v>
      </c>
      <c r="FW1" s="181" t="s">
        <v>297</v>
      </c>
      <c r="FX1" s="181" t="s">
        <v>738</v>
      </c>
      <c r="FY1" s="181" t="s">
        <v>739</v>
      </c>
      <c r="FZ1" s="181" t="s">
        <v>741</v>
      </c>
      <c r="GA1" s="181" t="s">
        <v>298</v>
      </c>
      <c r="GB1" s="181" t="s">
        <v>744</v>
      </c>
      <c r="GC1" s="181" t="s">
        <v>746</v>
      </c>
      <c r="GD1" s="181" t="s">
        <v>748</v>
      </c>
      <c r="GE1" s="190" t="s">
        <v>299</v>
      </c>
      <c r="GF1" s="190" t="s">
        <v>300</v>
      </c>
      <c r="GG1" s="181" t="s">
        <v>306</v>
      </c>
      <c r="GH1" s="181" t="s">
        <v>750</v>
      </c>
      <c r="GI1" s="181" t="s">
        <v>752</v>
      </c>
      <c r="GJ1" s="181" t="s">
        <v>754</v>
      </c>
      <c r="GK1" s="181" t="s">
        <v>756</v>
      </c>
      <c r="GL1" s="181" t="s">
        <v>758</v>
      </c>
      <c r="GM1" s="181" t="s">
        <v>760</v>
      </c>
      <c r="GN1" s="190" t="s">
        <v>301</v>
      </c>
      <c r="GO1" s="181" t="s">
        <v>307</v>
      </c>
      <c r="GP1" s="181" t="s">
        <v>762</v>
      </c>
      <c r="GQ1" s="181" t="s">
        <v>764</v>
      </c>
      <c r="GR1" s="181" t="s">
        <v>765</v>
      </c>
      <c r="GS1" s="181" t="s">
        <v>308</v>
      </c>
      <c r="GT1" s="181" t="s">
        <v>768</v>
      </c>
      <c r="GU1" s="181" t="s">
        <v>769</v>
      </c>
      <c r="GV1" s="190" t="s">
        <v>302</v>
      </c>
      <c r="GW1" s="181" t="s">
        <v>303</v>
      </c>
      <c r="GX1" s="181" t="s">
        <v>771</v>
      </c>
      <c r="GY1" s="181" t="s">
        <v>773</v>
      </c>
      <c r="GZ1" s="181" t="s">
        <v>775</v>
      </c>
      <c r="HA1" s="181" t="s">
        <v>777</v>
      </c>
      <c r="HB1" s="181" t="s">
        <v>779</v>
      </c>
      <c r="HC1" s="190" t="s">
        <v>304</v>
      </c>
      <c r="HD1" s="181" t="s">
        <v>305</v>
      </c>
      <c r="HE1" s="181" t="s">
        <v>781</v>
      </c>
      <c r="HF1" s="181" t="s">
        <v>783</v>
      </c>
      <c r="HG1" s="181" t="s">
        <v>785</v>
      </c>
      <c r="HH1" s="181" t="s">
        <v>787</v>
      </c>
      <c r="HI1" s="181" t="s">
        <v>789</v>
      </c>
      <c r="HJ1" s="181" t="s">
        <v>791</v>
      </c>
      <c r="HK1" s="178" t="s">
        <v>309</v>
      </c>
      <c r="HL1" s="190" t="s">
        <v>310</v>
      </c>
      <c r="HM1" s="181" t="s">
        <v>311</v>
      </c>
      <c r="HN1" s="181" t="s">
        <v>793</v>
      </c>
      <c r="HO1" s="181" t="s">
        <v>795</v>
      </c>
      <c r="HP1" s="181" t="s">
        <v>797</v>
      </c>
      <c r="HQ1" s="181" t="s">
        <v>799</v>
      </c>
      <c r="HR1" s="181" t="s">
        <v>312</v>
      </c>
      <c r="HS1" s="181" t="s">
        <v>802</v>
      </c>
      <c r="HT1" s="181" t="s">
        <v>329</v>
      </c>
      <c r="HU1" s="181" t="s">
        <v>840</v>
      </c>
      <c r="HV1" s="181" t="s">
        <v>842</v>
      </c>
      <c r="HW1" s="181" t="s">
        <v>844</v>
      </c>
      <c r="HX1" s="190" t="s">
        <v>313</v>
      </c>
      <c r="HY1" s="181" t="s">
        <v>804</v>
      </c>
      <c r="HZ1" s="181" t="s">
        <v>806</v>
      </c>
      <c r="IA1" s="181" t="s">
        <v>314</v>
      </c>
      <c r="IB1" s="181" t="s">
        <v>809</v>
      </c>
      <c r="IC1" s="181" t="s">
        <v>811</v>
      </c>
      <c r="ID1" s="181" t="s">
        <v>812</v>
      </c>
      <c r="IE1" s="181" t="s">
        <v>814</v>
      </c>
      <c r="IF1" s="190" t="s">
        <v>315</v>
      </c>
      <c r="IG1" s="181" t="s">
        <v>816</v>
      </c>
      <c r="IH1" s="181" t="s">
        <v>818</v>
      </c>
      <c r="II1" s="181" t="s">
        <v>820</v>
      </c>
      <c r="IJ1" s="181" t="s">
        <v>316</v>
      </c>
      <c r="IK1" s="181" t="s">
        <v>822</v>
      </c>
      <c r="IL1" s="181" t="s">
        <v>824</v>
      </c>
      <c r="IM1" s="181" t="s">
        <v>317</v>
      </c>
      <c r="IN1" s="181" t="s">
        <v>826</v>
      </c>
      <c r="IO1" s="181" t="s">
        <v>828</v>
      </c>
      <c r="IP1" s="181" t="s">
        <v>318</v>
      </c>
      <c r="IQ1" s="181" t="s">
        <v>830</v>
      </c>
      <c r="IR1" s="181" t="s">
        <v>832</v>
      </c>
      <c r="IS1" s="181" t="s">
        <v>834</v>
      </c>
      <c r="IT1" s="181" t="s">
        <v>836</v>
      </c>
      <c r="IU1" s="181" t="s">
        <v>319</v>
      </c>
      <c r="IV1" s="181" t="s">
        <v>838</v>
      </c>
      <c r="IW1" s="190" t="s">
        <v>320</v>
      </c>
      <c r="IX1" s="181" t="s">
        <v>846</v>
      </c>
      <c r="IY1" s="181" t="s">
        <v>848</v>
      </c>
      <c r="IZ1" s="181" t="s">
        <v>321</v>
      </c>
      <c r="JA1" s="181" t="s">
        <v>850</v>
      </c>
      <c r="JB1" s="181" t="s">
        <v>852</v>
      </c>
      <c r="JC1" s="181" t="s">
        <v>854</v>
      </c>
      <c r="JD1" s="190" t="s">
        <v>322</v>
      </c>
      <c r="JE1" s="181" t="s">
        <v>856</v>
      </c>
      <c r="JF1" s="181" t="s">
        <v>323</v>
      </c>
      <c r="JG1" s="181" t="s">
        <v>859</v>
      </c>
      <c r="JH1" s="181" t="s">
        <v>861</v>
      </c>
      <c r="JI1" s="181" t="s">
        <v>863</v>
      </c>
      <c r="JJ1" s="181" t="s">
        <v>865</v>
      </c>
      <c r="JK1" s="181" t="s">
        <v>867</v>
      </c>
      <c r="JL1" s="181" t="s">
        <v>869</v>
      </c>
      <c r="JM1" s="181" t="s">
        <v>324</v>
      </c>
      <c r="JN1" s="181" t="s">
        <v>872</v>
      </c>
      <c r="JO1" s="181" t="s">
        <v>874</v>
      </c>
      <c r="JP1" s="181" t="s">
        <v>876</v>
      </c>
      <c r="JQ1" s="181" t="s">
        <v>878</v>
      </c>
      <c r="JR1" s="181" t="s">
        <v>880</v>
      </c>
      <c r="JS1" s="181" t="s">
        <v>882</v>
      </c>
      <c r="JT1" s="181" t="s">
        <v>884</v>
      </c>
      <c r="JU1" s="181" t="s">
        <v>886</v>
      </c>
      <c r="JV1" s="181" t="s">
        <v>325</v>
      </c>
      <c r="JW1" s="181" t="s">
        <v>889</v>
      </c>
      <c r="JX1" s="181" t="s">
        <v>891</v>
      </c>
      <c r="JY1" s="181" t="s">
        <v>893</v>
      </c>
      <c r="JZ1" s="181" t="s">
        <v>895</v>
      </c>
      <c r="KA1" s="181" t="s">
        <v>896</v>
      </c>
      <c r="KB1" s="181" t="s">
        <v>898</v>
      </c>
      <c r="KC1" s="181" t="s">
        <v>900</v>
      </c>
      <c r="KD1" s="181" t="s">
        <v>902</v>
      </c>
      <c r="KE1" s="181" t="s">
        <v>904</v>
      </c>
      <c r="KF1" s="181" t="s">
        <v>906</v>
      </c>
      <c r="KG1" s="181" t="s">
        <v>908</v>
      </c>
      <c r="KH1" s="181" t="s">
        <v>910</v>
      </c>
      <c r="KI1" s="181" t="s">
        <v>912</v>
      </c>
      <c r="KJ1" s="181" t="s">
        <v>914</v>
      </c>
      <c r="KK1" s="181" t="s">
        <v>916</v>
      </c>
      <c r="KL1" s="181" t="s">
        <v>918</v>
      </c>
      <c r="KM1" s="181" t="s">
        <v>920</v>
      </c>
      <c r="KN1" s="181" t="s">
        <v>922</v>
      </c>
      <c r="KO1" s="181" t="s">
        <v>924</v>
      </c>
      <c r="KP1" s="181" t="s">
        <v>926</v>
      </c>
      <c r="KQ1" s="181" t="s">
        <v>928</v>
      </c>
      <c r="KR1" s="181" t="s">
        <v>930</v>
      </c>
      <c r="KS1" s="181" t="s">
        <v>932</v>
      </c>
      <c r="KT1" s="181" t="s">
        <v>934</v>
      </c>
      <c r="KU1" s="181" t="s">
        <v>936</v>
      </c>
      <c r="KV1" s="181" t="s">
        <v>938</v>
      </c>
      <c r="KW1" s="190" t="s">
        <v>326</v>
      </c>
      <c r="KX1" s="181" t="s">
        <v>940</v>
      </c>
      <c r="KY1" s="181" t="s">
        <v>327</v>
      </c>
      <c r="KZ1" s="181" t="s">
        <v>943</v>
      </c>
      <c r="LA1" s="181" t="s">
        <v>945</v>
      </c>
      <c r="LB1" s="181" t="s">
        <v>947</v>
      </c>
      <c r="LC1" s="181" t="s">
        <v>949</v>
      </c>
      <c r="LD1" s="181" t="s">
        <v>328</v>
      </c>
      <c r="LE1" s="181" t="s">
        <v>952</v>
      </c>
      <c r="LF1" s="181" t="s">
        <v>954</v>
      </c>
      <c r="LG1" s="181" t="s">
        <v>956</v>
      </c>
      <c r="LH1" s="181" t="s">
        <v>958</v>
      </c>
      <c r="LI1" s="181" t="s">
        <v>960</v>
      </c>
      <c r="LJ1" s="181" t="s">
        <v>962</v>
      </c>
      <c r="LK1" s="181" t="s">
        <v>964</v>
      </c>
      <c r="LL1" s="178" t="s">
        <v>330</v>
      </c>
      <c r="LM1" s="190" t="s">
        <v>331</v>
      </c>
      <c r="LN1" s="181" t="s">
        <v>332</v>
      </c>
      <c r="LO1" s="181" t="s">
        <v>333</v>
      </c>
      <c r="LP1" s="190" t="s">
        <v>334</v>
      </c>
      <c r="LQ1" s="181" t="s">
        <v>335</v>
      </c>
      <c r="LR1" s="181" t="s">
        <v>984</v>
      </c>
      <c r="LS1" s="181" t="s">
        <v>986</v>
      </c>
      <c r="LT1" s="181" t="s">
        <v>987</v>
      </c>
      <c r="LU1" s="181" t="s">
        <v>989</v>
      </c>
      <c r="LV1" s="181" t="s">
        <v>990</v>
      </c>
      <c r="LW1" s="181" t="s">
        <v>992</v>
      </c>
      <c r="LX1" s="181" t="s">
        <v>994</v>
      </c>
      <c r="LY1" s="181" t="s">
        <v>996</v>
      </c>
      <c r="LZ1" s="181" t="s">
        <v>998</v>
      </c>
      <c r="MA1" s="181" t="s">
        <v>336</v>
      </c>
      <c r="MB1" s="181" t="s">
        <v>1001</v>
      </c>
      <c r="MC1" s="181" t="s">
        <v>1002</v>
      </c>
      <c r="MD1" s="181" t="s">
        <v>1004</v>
      </c>
      <c r="ME1" s="181" t="s">
        <v>337</v>
      </c>
      <c r="MF1" s="181" t="s">
        <v>1007</v>
      </c>
      <c r="MG1" s="181" t="s">
        <v>1008</v>
      </c>
      <c r="MH1" s="181" t="s">
        <v>1010</v>
      </c>
      <c r="MI1" s="181" t="s">
        <v>1012</v>
      </c>
      <c r="MJ1" s="181" t="s">
        <v>338</v>
      </c>
      <c r="MK1" s="181" t="s">
        <v>1015</v>
      </c>
      <c r="ML1" s="181" t="s">
        <v>1017</v>
      </c>
      <c r="MM1" s="181" t="s">
        <v>1019</v>
      </c>
      <c r="MN1" s="181" t="s">
        <v>1021</v>
      </c>
      <c r="MO1" s="181" t="s">
        <v>339</v>
      </c>
      <c r="MP1" s="181" t="s">
        <v>1024</v>
      </c>
      <c r="MQ1" s="181" t="s">
        <v>1026</v>
      </c>
      <c r="MR1" s="181" t="s">
        <v>1028</v>
      </c>
      <c r="MS1" s="181" t="s">
        <v>1030</v>
      </c>
      <c r="MT1" s="181" t="s">
        <v>1032</v>
      </c>
      <c r="MU1" s="181" t="s">
        <v>1034</v>
      </c>
      <c r="MV1" s="181" t="s">
        <v>1036</v>
      </c>
      <c r="MW1" s="181" t="s">
        <v>1038</v>
      </c>
      <c r="MX1" s="181" t="s">
        <v>1040</v>
      </c>
      <c r="MY1" s="181" t="s">
        <v>1042</v>
      </c>
      <c r="MZ1" s="181" t="s">
        <v>1044</v>
      </c>
      <c r="NA1" s="181" t="s">
        <v>1045</v>
      </c>
      <c r="NB1" s="190" t="s">
        <v>340</v>
      </c>
      <c r="NC1" s="181" t="s">
        <v>341</v>
      </c>
      <c r="ND1" s="181" t="s">
        <v>1047</v>
      </c>
      <c r="NE1" s="181" t="s">
        <v>1049</v>
      </c>
      <c r="NF1" s="181" t="s">
        <v>1051</v>
      </c>
      <c r="NG1" s="181" t="s">
        <v>1053</v>
      </c>
      <c r="NH1" s="190" t="s">
        <v>342</v>
      </c>
      <c r="NI1" s="181" t="s">
        <v>343</v>
      </c>
      <c r="NJ1" s="181" t="s">
        <v>1054</v>
      </c>
      <c r="NK1" s="181" t="s">
        <v>344</v>
      </c>
      <c r="NL1" s="181" t="s">
        <v>1056</v>
      </c>
      <c r="NM1" s="181" t="s">
        <v>1058</v>
      </c>
      <c r="NN1" s="181" t="s">
        <v>345</v>
      </c>
      <c r="NO1" s="181" t="s">
        <v>1060</v>
      </c>
      <c r="NP1" s="181" t="s">
        <v>1062</v>
      </c>
      <c r="NQ1" s="178" t="s">
        <v>331</v>
      </c>
      <c r="NR1" s="190" t="s">
        <v>332</v>
      </c>
      <c r="NS1" s="181" t="s">
        <v>346</v>
      </c>
      <c r="NT1" s="181" t="s">
        <v>966</v>
      </c>
      <c r="NU1" s="181" t="s">
        <v>968</v>
      </c>
      <c r="NV1" s="181" t="s">
        <v>970</v>
      </c>
      <c r="NW1" s="181" t="s">
        <v>972</v>
      </c>
      <c r="NX1" s="181" t="s">
        <v>347</v>
      </c>
      <c r="NY1" s="181" t="s">
        <v>974</v>
      </c>
      <c r="NZ1" s="181" t="s">
        <v>348</v>
      </c>
      <c r="OA1" s="181" t="s">
        <v>976</v>
      </c>
      <c r="OB1" s="190" t="s">
        <v>333</v>
      </c>
      <c r="OC1" s="181" t="s">
        <v>978</v>
      </c>
      <c r="OD1" s="181" t="s">
        <v>349</v>
      </c>
      <c r="OE1" s="178" t="s">
        <v>333</v>
      </c>
      <c r="OF1" s="190" t="s">
        <v>349</v>
      </c>
      <c r="OG1" s="181" t="s">
        <v>980</v>
      </c>
      <c r="OH1" s="181" t="s">
        <v>982</v>
      </c>
      <c r="OI1" s="181" t="s">
        <v>350</v>
      </c>
      <c r="OJ1" s="178" t="s">
        <v>351</v>
      </c>
      <c r="OK1" s="190" t="s">
        <v>352</v>
      </c>
      <c r="OL1" s="181" t="s">
        <v>353</v>
      </c>
      <c r="OM1" s="181" t="s">
        <v>1063</v>
      </c>
      <c r="ON1" s="181" t="s">
        <v>1065</v>
      </c>
      <c r="OO1" s="181" t="s">
        <v>354</v>
      </c>
      <c r="OP1" s="181" t="s">
        <v>364</v>
      </c>
      <c r="OQ1" s="181" t="s">
        <v>1067</v>
      </c>
      <c r="OR1" s="181" t="s">
        <v>1069</v>
      </c>
      <c r="OS1" s="181" t="s">
        <v>1071</v>
      </c>
      <c r="OT1" s="181" t="s">
        <v>1073</v>
      </c>
      <c r="OU1" s="181" t="s">
        <v>1075</v>
      </c>
      <c r="OV1" s="181" t="s">
        <v>1077</v>
      </c>
      <c r="OW1" s="181" t="s">
        <v>1079</v>
      </c>
      <c r="OX1" s="181" t="s">
        <v>1081</v>
      </c>
      <c r="OY1" s="181" t="s">
        <v>1083</v>
      </c>
      <c r="OZ1" s="181" t="s">
        <v>1085</v>
      </c>
      <c r="PA1" s="181" t="s">
        <v>1087</v>
      </c>
      <c r="PB1" s="181" t="s">
        <v>1089</v>
      </c>
      <c r="PC1" s="181" t="s">
        <v>1091</v>
      </c>
      <c r="PD1" s="181" t="s">
        <v>1093</v>
      </c>
      <c r="PE1" s="181" t="s">
        <v>1095</v>
      </c>
      <c r="PF1" s="181" t="s">
        <v>1097</v>
      </c>
      <c r="PG1" s="181" t="s">
        <v>1099</v>
      </c>
      <c r="PH1" s="181" t="s">
        <v>1101</v>
      </c>
      <c r="PI1" s="181" t="s">
        <v>1103</v>
      </c>
      <c r="PJ1" s="181" t="s">
        <v>1105</v>
      </c>
      <c r="PK1" s="181" t="s">
        <v>1107</v>
      </c>
      <c r="PL1" s="181" t="s">
        <v>1109</v>
      </c>
      <c r="PM1" s="181" t="s">
        <v>365</v>
      </c>
      <c r="PN1" s="181" t="s">
        <v>1112</v>
      </c>
      <c r="PO1" s="181" t="s">
        <v>1114</v>
      </c>
      <c r="PP1" s="181" t="s">
        <v>1115</v>
      </c>
      <c r="PQ1" s="181" t="s">
        <v>1117</v>
      </c>
      <c r="PR1" s="181" t="s">
        <v>1119</v>
      </c>
      <c r="PS1" s="181" t="s">
        <v>1121</v>
      </c>
      <c r="PT1" s="181" t="s">
        <v>1123</v>
      </c>
      <c r="PU1" s="181" t="s">
        <v>1125</v>
      </c>
      <c r="PV1" s="181" t="s">
        <v>1127</v>
      </c>
      <c r="PW1" s="181" t="s">
        <v>1129</v>
      </c>
      <c r="PX1" s="181" t="s">
        <v>1131</v>
      </c>
      <c r="PY1" s="181" t="s">
        <v>1133</v>
      </c>
      <c r="PZ1" s="181" t="s">
        <v>1135</v>
      </c>
      <c r="QA1" s="181" t="s">
        <v>1137</v>
      </c>
      <c r="QB1" s="181" t="s">
        <v>1139</v>
      </c>
      <c r="QC1" s="181" t="s">
        <v>1141</v>
      </c>
      <c r="QD1" s="181" t="s">
        <v>1143</v>
      </c>
      <c r="QE1" s="181" t="s">
        <v>1145</v>
      </c>
      <c r="QF1" s="181" t="s">
        <v>1147</v>
      </c>
      <c r="QG1" s="181" t="s">
        <v>1149</v>
      </c>
      <c r="QH1" s="181" t="s">
        <v>1151</v>
      </c>
      <c r="QI1" s="181" t="s">
        <v>1153</v>
      </c>
      <c r="QJ1" s="181" t="s">
        <v>1155</v>
      </c>
      <c r="QK1" s="181" t="s">
        <v>1157</v>
      </c>
      <c r="QL1" s="181" t="s">
        <v>1159</v>
      </c>
      <c r="QM1" s="181" t="s">
        <v>1161</v>
      </c>
      <c r="QN1" s="181" t="s">
        <v>355</v>
      </c>
      <c r="QO1" s="181" t="s">
        <v>1163</v>
      </c>
      <c r="QP1" s="181" t="s">
        <v>1165</v>
      </c>
      <c r="QQ1" s="181" t="s">
        <v>1167</v>
      </c>
      <c r="QR1" s="181" t="s">
        <v>1169</v>
      </c>
      <c r="QS1" s="181" t="s">
        <v>1171</v>
      </c>
      <c r="QT1" s="190" t="s">
        <v>356</v>
      </c>
      <c r="QU1" s="181" t="s">
        <v>357</v>
      </c>
      <c r="QV1" s="181" t="s">
        <v>1173</v>
      </c>
      <c r="QW1" s="181" t="s">
        <v>1175</v>
      </c>
      <c r="QX1" s="181" t="s">
        <v>1177</v>
      </c>
      <c r="QY1" s="181" t="s">
        <v>1179</v>
      </c>
      <c r="QZ1" s="181" t="s">
        <v>1181</v>
      </c>
      <c r="RA1" s="181" t="s">
        <v>1183</v>
      </c>
      <c r="RB1" s="190" t="s">
        <v>358</v>
      </c>
      <c r="RC1" s="181" t="s">
        <v>1185</v>
      </c>
      <c r="RD1" s="181" t="s">
        <v>359</v>
      </c>
      <c r="RE1" s="190" t="s">
        <v>360</v>
      </c>
      <c r="RF1" s="181" t="s">
        <v>361</v>
      </c>
      <c r="RG1" s="181" t="s">
        <v>1215</v>
      </c>
      <c r="RH1" s="181" t="s">
        <v>1217</v>
      </c>
      <c r="RI1" s="190" t="s">
        <v>362</v>
      </c>
      <c r="RJ1" s="181" t="s">
        <v>363</v>
      </c>
      <c r="RK1" s="181" t="s">
        <v>1219</v>
      </c>
      <c r="RL1" s="181" t="s">
        <v>1220</v>
      </c>
      <c r="RM1" s="181" t="s">
        <v>1221</v>
      </c>
      <c r="RN1" s="181" t="s">
        <v>1222</v>
      </c>
      <c r="RO1" s="181" t="s">
        <v>1224</v>
      </c>
      <c r="RP1" s="181" t="s">
        <v>1225</v>
      </c>
      <c r="RQ1" s="181" t="s">
        <v>1227</v>
      </c>
      <c r="RR1" s="181" t="s">
        <v>1228</v>
      </c>
      <c r="RS1" s="178" t="s">
        <v>358</v>
      </c>
      <c r="RT1" s="190" t="s">
        <v>359</v>
      </c>
      <c r="RU1" s="181" t="s">
        <v>366</v>
      </c>
      <c r="RV1" s="181" t="s">
        <v>1187</v>
      </c>
      <c r="RW1" s="181" t="s">
        <v>1189</v>
      </c>
      <c r="RX1" s="181" t="s">
        <v>1191</v>
      </c>
      <c r="RY1" s="181" t="s">
        <v>1193</v>
      </c>
      <c r="RZ1" s="181" t="s">
        <v>1195</v>
      </c>
      <c r="SA1" s="181" t="s">
        <v>1197</v>
      </c>
      <c r="SB1" s="181" t="s">
        <v>1199</v>
      </c>
      <c r="SC1" s="181" t="s">
        <v>1201</v>
      </c>
      <c r="SD1" s="181" t="s">
        <v>1203</v>
      </c>
      <c r="SE1" s="181" t="s">
        <v>1205</v>
      </c>
      <c r="SF1" s="181" t="s">
        <v>1207</v>
      </c>
      <c r="SG1" s="181" t="s">
        <v>1209</v>
      </c>
      <c r="SH1" s="181" t="s">
        <v>1211</v>
      </c>
      <c r="SI1" s="181" t="s">
        <v>1213</v>
      </c>
      <c r="SJ1" s="178" t="s">
        <v>367</v>
      </c>
      <c r="SK1" s="190" t="s">
        <v>368</v>
      </c>
      <c r="SL1" s="181" t="s">
        <v>369</v>
      </c>
      <c r="SM1" s="181" t="s">
        <v>1230</v>
      </c>
      <c r="SN1" s="181" t="s">
        <v>1232</v>
      </c>
      <c r="SO1" s="181" t="s">
        <v>370</v>
      </c>
      <c r="SP1" s="181" t="s">
        <v>1234</v>
      </c>
      <c r="SQ1" s="181" t="s">
        <v>1236</v>
      </c>
      <c r="SR1" s="181" t="s">
        <v>1238</v>
      </c>
      <c r="SS1" s="181" t="s">
        <v>1240</v>
      </c>
      <c r="ST1" s="190" t="s">
        <v>371</v>
      </c>
      <c r="SU1" s="181" t="s">
        <v>372</v>
      </c>
      <c r="SV1" s="181" t="s">
        <v>1242</v>
      </c>
      <c r="SW1" s="181" t="s">
        <v>1244</v>
      </c>
      <c r="SX1" s="181" t="s">
        <v>1246</v>
      </c>
      <c r="SY1" s="181" t="s">
        <v>1248</v>
      </c>
      <c r="SZ1" s="181" t="s">
        <v>1250</v>
      </c>
      <c r="TA1" s="181" t="s">
        <v>1252</v>
      </c>
      <c r="TB1" s="181" t="s">
        <v>1254</v>
      </c>
      <c r="TC1" s="181" t="s">
        <v>1256</v>
      </c>
      <c r="TD1" s="181" t="s">
        <v>1258</v>
      </c>
      <c r="TE1" s="181" t="s">
        <v>1260</v>
      </c>
      <c r="TF1" s="181" t="s">
        <v>1262</v>
      </c>
      <c r="TG1" s="181" t="s">
        <v>1264</v>
      </c>
      <c r="TH1" s="181" t="s">
        <v>1266</v>
      </c>
      <c r="TI1" s="181" t="s">
        <v>1268</v>
      </c>
      <c r="TJ1" s="181" t="s">
        <v>1270</v>
      </c>
      <c r="TK1" s="178" t="s">
        <v>373</v>
      </c>
      <c r="TL1" s="190" t="s">
        <v>374</v>
      </c>
      <c r="TM1" s="181" t="s">
        <v>375</v>
      </c>
      <c r="TN1" s="181" t="s">
        <v>1272</v>
      </c>
      <c r="TO1" s="181" t="s">
        <v>1274</v>
      </c>
      <c r="TP1" s="181" t="s">
        <v>1276</v>
      </c>
      <c r="TQ1" s="181" t="s">
        <v>1278</v>
      </c>
      <c r="TR1" s="181" t="s">
        <v>1280</v>
      </c>
      <c r="TS1" s="181" t="s">
        <v>376</v>
      </c>
      <c r="TT1" s="181" t="s">
        <v>1282</v>
      </c>
      <c r="TU1" s="181" t="s">
        <v>1284</v>
      </c>
      <c r="TV1" s="181" t="s">
        <v>1286</v>
      </c>
      <c r="TW1" s="181" t="s">
        <v>1288</v>
      </c>
      <c r="TX1" s="181" t="s">
        <v>1290</v>
      </c>
      <c r="TY1" s="181" t="s">
        <v>1292</v>
      </c>
      <c r="TZ1" s="190" t="s">
        <v>377</v>
      </c>
      <c r="UA1" s="181" t="s">
        <v>378</v>
      </c>
      <c r="UB1" s="181" t="s">
        <v>379</v>
      </c>
      <c r="UC1" s="181" t="s">
        <v>1294</v>
      </c>
      <c r="UD1" s="181" t="s">
        <v>1296</v>
      </c>
      <c r="UE1" s="181" t="s">
        <v>1297</v>
      </c>
      <c r="UF1" s="181" t="s">
        <v>1299</v>
      </c>
      <c r="UG1" s="181" t="s">
        <v>1301</v>
      </c>
      <c r="UH1" s="181" t="s">
        <v>1303</v>
      </c>
      <c r="UI1" s="181" t="s">
        <v>1305</v>
      </c>
      <c r="UJ1" s="181" t="s">
        <v>1307</v>
      </c>
      <c r="UK1" s="181" t="s">
        <v>1309</v>
      </c>
      <c r="UL1" s="181" t="s">
        <v>1311</v>
      </c>
      <c r="UM1" s="181" t="s">
        <v>1313</v>
      </c>
      <c r="UN1" s="181" t="s">
        <v>1315</v>
      </c>
      <c r="UO1" s="181" t="s">
        <v>1317</v>
      </c>
      <c r="UP1" s="181" t="s">
        <v>1319</v>
      </c>
      <c r="UQ1" s="181" t="s">
        <v>1321</v>
      </c>
      <c r="UR1" s="181" t="s">
        <v>1323</v>
      </c>
      <c r="US1" s="178" t="s">
        <v>1325</v>
      </c>
      <c r="UT1" s="181" t="s">
        <v>1327</v>
      </c>
      <c r="UU1" s="181" t="s">
        <v>1329</v>
      </c>
      <c r="UV1" s="181" t="s">
        <v>1331</v>
      </c>
      <c r="UW1" s="181" t="s">
        <v>1333</v>
      </c>
      <c r="UX1" s="181" t="s">
        <v>1335</v>
      </c>
      <c r="UY1" s="184"/>
    </row>
    <row r="2" spans="1:571" s="122" customFormat="1" hidden="1" x14ac:dyDescent="0.25">
      <c r="K2" s="160"/>
      <c r="Z2" s="467"/>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1516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69" t="s">
        <v>393</v>
      </c>
      <c r="L10" s="569"/>
      <c r="M10" s="569"/>
      <c r="N10" s="569"/>
      <c r="O10" s="569"/>
      <c r="P10" s="569"/>
      <c r="Q10" s="569"/>
      <c r="R10" s="569"/>
      <c r="S10" s="569"/>
      <c r="T10" s="569"/>
      <c r="U10" s="569"/>
      <c r="V10" s="569"/>
      <c r="W10" s="569"/>
      <c r="X10" s="569"/>
      <c r="Y10" s="569"/>
      <c r="Z10" s="569"/>
      <c r="AA10" s="569"/>
    </row>
    <row r="11" spans="1:571" ht="79.5" thickBot="1" x14ac:dyDescent="0.3">
      <c r="A11" s="375"/>
      <c r="B11" s="321" t="s">
        <v>133</v>
      </c>
      <c r="C11" s="193" t="s">
        <v>132</v>
      </c>
      <c r="D11" s="194" t="s">
        <v>129</v>
      </c>
      <c r="E11" s="212" t="s">
        <v>1519</v>
      </c>
      <c r="F11" s="194" t="s">
        <v>248</v>
      </c>
      <c r="G11" s="194" t="s">
        <v>460</v>
      </c>
      <c r="H11" s="194" t="s">
        <v>462</v>
      </c>
      <c r="I11" s="212" t="s">
        <v>463</v>
      </c>
      <c r="J11" s="194" t="s">
        <v>461</v>
      </c>
      <c r="K11" s="339" t="s">
        <v>1358</v>
      </c>
      <c r="L11" s="339" t="s">
        <v>1360</v>
      </c>
      <c r="M11" s="339" t="s">
        <v>471</v>
      </c>
      <c r="N11" s="339" t="s">
        <v>1359</v>
      </c>
      <c r="O11" s="339" t="s">
        <v>1361</v>
      </c>
      <c r="P11" s="339" t="s">
        <v>472</v>
      </c>
      <c r="Q11" s="339" t="s">
        <v>1362</v>
      </c>
      <c r="R11" s="339" t="s">
        <v>1363</v>
      </c>
      <c r="S11" s="339" t="s">
        <v>1364</v>
      </c>
      <c r="T11" s="339" t="s">
        <v>1459</v>
      </c>
      <c r="U11" s="339" t="s">
        <v>1365</v>
      </c>
      <c r="V11" s="339" t="s">
        <v>1366</v>
      </c>
      <c r="W11" s="339" t="s">
        <v>1367</v>
      </c>
      <c r="X11" s="339" t="s">
        <v>1368</v>
      </c>
      <c r="Y11" s="339" t="s">
        <v>1369</v>
      </c>
      <c r="Z11" s="339" t="s">
        <v>1489</v>
      </c>
      <c r="AA11" s="339" t="s">
        <v>1531</v>
      </c>
      <c r="AB11" s="338"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4"/>
      <c r="B12" s="187" t="s">
        <v>251</v>
      </c>
      <c r="C12" s="188" t="s">
        <v>134</v>
      </c>
      <c r="D12" s="189">
        <f>D13+D47+D83+D89+D96</f>
        <v>0</v>
      </c>
      <c r="E12" s="189">
        <f>E13+E47+E83+E89+E96</f>
        <v>3477500</v>
      </c>
      <c r="F12" s="189">
        <f t="shared" ref="F12:F106" si="0">D12+E12</f>
        <v>3477500</v>
      </c>
      <c r="G12" s="189">
        <f>G13+G47+G83+G89+G96</f>
        <v>0</v>
      </c>
      <c r="H12" s="189">
        <f>F12-G12</f>
        <v>3477500</v>
      </c>
      <c r="I12" s="189">
        <f>I13+I47+I83+I89+I96</f>
        <v>0</v>
      </c>
      <c r="J12" s="189">
        <f>F12-I12</f>
        <v>3477500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3477500</v>
      </c>
      <c r="V12" s="189">
        <f t="shared" si="1"/>
        <v>0</v>
      </c>
      <c r="W12" s="189">
        <f t="shared" si="1"/>
        <v>0</v>
      </c>
      <c r="X12" s="189">
        <f t="shared" si="1"/>
        <v>0</v>
      </c>
      <c r="Y12" s="189">
        <f t="shared" ref="Y12:Z12" si="3">Y13+Y47+Y83+Y89+Y96</f>
        <v>0</v>
      </c>
      <c r="Z12" s="189">
        <f t="shared" si="3"/>
        <v>0</v>
      </c>
      <c r="AA12" s="189">
        <f t="shared" si="1"/>
        <v>0</v>
      </c>
      <c r="AB12" s="189">
        <f t="shared" si="1"/>
        <v>2910000</v>
      </c>
      <c r="AC12" s="189">
        <f t="shared" si="1"/>
        <v>0</v>
      </c>
      <c r="AD12" s="189">
        <f t="shared" si="1"/>
        <v>0</v>
      </c>
      <c r="AE12" s="189">
        <f>AB12+AC12+AD12</f>
        <v>2910000</v>
      </c>
      <c r="AF12" s="189">
        <f>AF13+AF47+AF83+AF89+AF96</f>
        <v>0</v>
      </c>
      <c r="AG12" s="189">
        <f>AG13+AG47+AG83+AG89+AG96</f>
        <v>0</v>
      </c>
      <c r="AH12" s="189">
        <f>AH13+AH47+AH83+AH89+AH96</f>
        <v>242500</v>
      </c>
      <c r="AI12" s="189">
        <f>AF12+AG12+AH12</f>
        <v>242500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325000</v>
      </c>
      <c r="AQ12" s="189">
        <f>AN12+AO12+AP12</f>
        <v>325000</v>
      </c>
      <c r="AR12" s="189">
        <f>AE12+AI12+AM12+AQ12</f>
        <v>3477500</v>
      </c>
    </row>
    <row r="13" spans="1:571" x14ac:dyDescent="0.25">
      <c r="B13" s="190" t="s">
        <v>252</v>
      </c>
      <c r="C13" s="191" t="s">
        <v>135</v>
      </c>
      <c r="D13" s="192">
        <f>SUM(D14:D46)</f>
        <v>0</v>
      </c>
      <c r="E13" s="192">
        <f>SUM(E14:E46)</f>
        <v>3477500</v>
      </c>
      <c r="F13" s="192">
        <f t="shared" si="0"/>
        <v>3477500</v>
      </c>
      <c r="G13" s="192">
        <f>SUM(G14:G46)</f>
        <v>0</v>
      </c>
      <c r="H13" s="192">
        <f t="shared" ref="H13:H220" si="4">F13-G13</f>
        <v>3477500</v>
      </c>
      <c r="I13" s="192">
        <f>SUM(I14:I46)</f>
        <v>0</v>
      </c>
      <c r="J13" s="192">
        <f t="shared" ref="J13:J220" si="5">F13-I13</f>
        <v>3477500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3477500</v>
      </c>
      <c r="V13" s="192">
        <f t="shared" si="6"/>
        <v>0</v>
      </c>
      <c r="W13" s="192">
        <f t="shared" si="6"/>
        <v>0</v>
      </c>
      <c r="X13" s="192">
        <f t="shared" si="6"/>
        <v>0</v>
      </c>
      <c r="Y13" s="192">
        <f t="shared" ref="Y13:Z13" si="8">SUM(Y14:Y46)</f>
        <v>0</v>
      </c>
      <c r="Z13" s="192">
        <f t="shared" si="8"/>
        <v>0</v>
      </c>
      <c r="AA13" s="192">
        <f t="shared" si="6"/>
        <v>0</v>
      </c>
      <c r="AB13" s="192">
        <f t="shared" si="6"/>
        <v>2910000</v>
      </c>
      <c r="AC13" s="192">
        <f t="shared" si="6"/>
        <v>0</v>
      </c>
      <c r="AD13" s="192">
        <f t="shared" si="6"/>
        <v>0</v>
      </c>
      <c r="AE13" s="192">
        <f t="shared" ref="AE13:AE220" si="9">AB13+AC13+AD13</f>
        <v>2910000</v>
      </c>
      <c r="AF13" s="192">
        <f>SUM(AF14:AF46)</f>
        <v>0</v>
      </c>
      <c r="AG13" s="192">
        <f>SUM(AG14:AG46)</f>
        <v>0</v>
      </c>
      <c r="AH13" s="192">
        <f>SUM(AH14:AH46)</f>
        <v>242500</v>
      </c>
      <c r="AI13" s="192">
        <f t="shared" ref="AI13:AI220" si="10">AF13+AG13+AH13</f>
        <v>242500</v>
      </c>
      <c r="AJ13" s="192">
        <f>SUM(AJ14:AJ46)</f>
        <v>0</v>
      </c>
      <c r="AK13" s="192">
        <f>SUM(AK14:AK46)</f>
        <v>0</v>
      </c>
      <c r="AL13" s="192">
        <f>SUM(AL14:AL46)</f>
        <v>0</v>
      </c>
      <c r="AM13" s="192">
        <f t="shared" ref="AM13:AM220" si="11">AJ13+AK13+AL13</f>
        <v>0</v>
      </c>
      <c r="AN13" s="192">
        <f>SUM(AN14:AN46)</f>
        <v>0</v>
      </c>
      <c r="AO13" s="192">
        <f>SUM(AO14:AO46)</f>
        <v>0</v>
      </c>
      <c r="AP13" s="192">
        <f>SUM(AP14:AP46)</f>
        <v>325000</v>
      </c>
      <c r="AQ13" s="192">
        <f t="shared" ref="AQ13:AQ220" si="12">AN13+AO13+AP13</f>
        <v>325000</v>
      </c>
      <c r="AR13" s="192">
        <f t="shared" ref="AR13:AR220" si="13">AE13+AI13+AM13+AQ13</f>
        <v>3477500</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497</v>
      </c>
      <c r="C15" s="182" t="s">
        <v>498</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2910000</v>
      </c>
      <c r="F15" s="183">
        <f t="shared" si="0"/>
        <v>2910000</v>
      </c>
      <c r="G15" s="183"/>
      <c r="H15" s="183">
        <f t="shared" si="4"/>
        <v>2910000</v>
      </c>
      <c r="I15" s="183"/>
      <c r="J15" s="183">
        <f t="shared" si="5"/>
        <v>2910000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2910000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2910000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2910000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2910000</v>
      </c>
    </row>
    <row r="16" spans="1:571" x14ac:dyDescent="0.25">
      <c r="B16" s="181" t="s">
        <v>499</v>
      </c>
      <c r="C16" s="182" t="s">
        <v>500</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501</v>
      </c>
      <c r="C17" s="182" t="s">
        <v>502</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503</v>
      </c>
      <c r="C18" s="182" t="s">
        <v>504</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505</v>
      </c>
      <c r="C19" s="182" t="s">
        <v>506</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507</v>
      </c>
      <c r="C20" s="182" t="s">
        <v>508</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510</v>
      </c>
      <c r="C22" s="182" t="s">
        <v>509</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512</v>
      </c>
      <c r="C24" s="182" t="s">
        <v>511</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514</v>
      </c>
      <c r="C25" s="182" t="s">
        <v>513</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516</v>
      </c>
      <c r="C26" s="182" t="s">
        <v>515</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517</v>
      </c>
      <c r="C28" s="182" t="s">
        <v>518</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242500</v>
      </c>
      <c r="F28" s="183">
        <f t="shared" si="14"/>
        <v>242500</v>
      </c>
      <c r="G28" s="183"/>
      <c r="H28" s="183">
        <f t="shared" si="15"/>
        <v>242500</v>
      </c>
      <c r="I28" s="183"/>
      <c r="J28" s="183">
        <f t="shared" si="16"/>
        <v>242500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242500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242500</v>
      </c>
      <c r="AI28" s="183">
        <f t="shared" si="18"/>
        <v>242500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242500</v>
      </c>
    </row>
    <row r="29" spans="2:44" x14ac:dyDescent="0.25">
      <c r="B29" s="181" t="s">
        <v>520</v>
      </c>
      <c r="C29" s="182" t="s">
        <v>519</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82500</v>
      </c>
      <c r="F29" s="183">
        <f t="shared" ref="F29:F30" si="38">D29+E29</f>
        <v>82500</v>
      </c>
      <c r="G29" s="183"/>
      <c r="H29" s="183">
        <f t="shared" ref="H29:H30" si="39">F29-G29</f>
        <v>82500</v>
      </c>
      <c r="I29" s="183"/>
      <c r="J29" s="183">
        <f t="shared" ref="J29:J30" si="40">F29-I29</f>
        <v>82500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82500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82500</v>
      </c>
      <c r="AQ29" s="183">
        <f t="shared" ref="AQ29:AQ30" si="44">AN29+AO29+AP29</f>
        <v>82500</v>
      </c>
      <c r="AR29" s="183">
        <f t="shared" ref="AR29:AR30" si="45">AE29+AI29+AM29+AQ29</f>
        <v>82500</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242500</v>
      </c>
      <c r="F30" s="183">
        <f t="shared" si="38"/>
        <v>242500</v>
      </c>
      <c r="G30" s="183"/>
      <c r="H30" s="183">
        <f t="shared" si="39"/>
        <v>242500</v>
      </c>
      <c r="I30" s="183"/>
      <c r="J30" s="183">
        <f t="shared" si="40"/>
        <v>242500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242500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242500</v>
      </c>
      <c r="AQ30" s="183">
        <f t="shared" si="44"/>
        <v>242500</v>
      </c>
      <c r="AR30" s="183">
        <f t="shared" si="45"/>
        <v>242500</v>
      </c>
    </row>
    <row r="31" spans="2:44" x14ac:dyDescent="0.25">
      <c r="B31" s="181" t="s">
        <v>522</v>
      </c>
      <c r="C31" s="182" t="s">
        <v>521</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523</v>
      </c>
      <c r="C33" s="182" t="s">
        <v>525</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524</v>
      </c>
      <c r="C34" s="182" t="s">
        <v>526</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528</v>
      </c>
      <c r="C35" s="182" t="s">
        <v>527</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529</v>
      </c>
      <c r="C37" s="182" t="s">
        <v>530</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531</v>
      </c>
      <c r="C38" s="182" t="s">
        <v>532</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533</v>
      </c>
      <c r="C39" s="182" t="s">
        <v>534</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535</v>
      </c>
      <c r="C41" s="182" t="s">
        <v>536</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537</v>
      </c>
      <c r="C42" s="182" t="s">
        <v>538</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539</v>
      </c>
      <c r="C43" s="182" t="s">
        <v>540</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541</v>
      </c>
      <c r="C44" s="182" t="s">
        <v>542</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543</v>
      </c>
      <c r="C46" s="182" t="s">
        <v>544</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545</v>
      </c>
      <c r="C48" s="182" t="s">
        <v>546</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547</v>
      </c>
      <c r="C50" s="182" t="s">
        <v>548</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549</v>
      </c>
      <c r="C51" s="182" t="s">
        <v>550</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551</v>
      </c>
      <c r="C53" s="182" t="s">
        <v>552</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553</v>
      </c>
      <c r="C54" s="182" t="s">
        <v>519</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554</v>
      </c>
      <c r="C56" s="182" t="s">
        <v>555</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556</v>
      </c>
      <c r="C57" s="182" t="s">
        <v>526</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557</v>
      </c>
      <c r="C58" s="182" t="s">
        <v>527</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558</v>
      </c>
      <c r="C59" s="182" t="s">
        <v>559</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560</v>
      </c>
      <c r="C60" s="182" t="s">
        <v>561</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562</v>
      </c>
      <c r="C61" s="182" t="s">
        <v>534</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563</v>
      </c>
      <c r="C62" s="182" t="s">
        <v>564</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565</v>
      </c>
      <c r="C64" s="182" t="s">
        <v>566</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567</v>
      </c>
      <c r="C65" s="182" t="s">
        <v>568</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569</v>
      </c>
      <c r="C66" s="182" t="s">
        <v>570</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571</v>
      </c>
      <c r="C67" s="182" t="s">
        <v>572</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573</v>
      </c>
      <c r="C68" s="182" t="s">
        <v>574</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575</v>
      </c>
      <c r="C69" s="182" t="s">
        <v>576</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577</v>
      </c>
      <c r="C70" s="182" t="s">
        <v>578</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579</v>
      </c>
      <c r="C71" s="182" t="s">
        <v>580</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581</v>
      </c>
      <c r="C73" s="182" t="s">
        <v>582</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583</v>
      </c>
      <c r="C74" s="182" t="s">
        <v>584</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585</v>
      </c>
      <c r="C75" s="182" t="s">
        <v>586</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587</v>
      </c>
      <c r="C76" s="182" t="s">
        <v>588</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589</v>
      </c>
      <c r="C77" s="182" t="s">
        <v>590</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591</v>
      </c>
      <c r="C78" s="182" t="s">
        <v>592</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593</v>
      </c>
      <c r="C79" s="182" t="s">
        <v>594</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595</v>
      </c>
      <c r="C80" s="182" t="s">
        <v>596</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597</v>
      </c>
      <c r="C81" s="182" t="s">
        <v>598</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599</v>
      </c>
      <c r="C82" s="182" t="s">
        <v>600</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601</v>
      </c>
      <c r="C85" s="182" t="s">
        <v>602</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603</v>
      </c>
      <c r="C87" s="182" t="s">
        <v>604</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605</v>
      </c>
      <c r="C88" s="182" t="s">
        <v>606</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607</v>
      </c>
      <c r="C91" s="182" t="s">
        <v>608</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609</v>
      </c>
      <c r="C93" s="182" t="s">
        <v>610</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611</v>
      </c>
      <c r="C94" s="182" t="s">
        <v>612</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613</v>
      </c>
      <c r="C95" s="182" t="s">
        <v>614</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619</v>
      </c>
      <c r="C97" s="182" t="s">
        <v>620</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621</v>
      </c>
      <c r="C98" s="182" t="s">
        <v>622</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615</v>
      </c>
      <c r="C100" s="182" t="s">
        <v>616</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617</v>
      </c>
      <c r="C101" s="182" t="s">
        <v>618</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623</v>
      </c>
      <c r="C103" s="182" t="s">
        <v>620</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624</v>
      </c>
      <c r="C105" s="182" t="s">
        <v>622</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56775</v>
      </c>
      <c r="E106" s="180">
        <f>E107+E118+E133+E149+E164+E190+E207+E214</f>
        <v>8000</v>
      </c>
      <c r="F106" s="180">
        <f t="shared" si="0"/>
        <v>64775</v>
      </c>
      <c r="G106" s="180">
        <f>G107+G118+G133+G149+G164+G190+G207+G214</f>
        <v>0</v>
      </c>
      <c r="H106" s="180">
        <f t="shared" si="4"/>
        <v>64775</v>
      </c>
      <c r="I106" s="180">
        <f>I107+I118+I133+I149+I164+I190+I207+I214</f>
        <v>0</v>
      </c>
      <c r="J106" s="180">
        <f t="shared" si="5"/>
        <v>64775</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56775</v>
      </c>
      <c r="V106" s="180">
        <f t="shared" si="297"/>
        <v>0</v>
      </c>
      <c r="W106" s="180">
        <f t="shared" si="297"/>
        <v>0</v>
      </c>
      <c r="X106" s="180">
        <f t="shared" si="297"/>
        <v>0</v>
      </c>
      <c r="Y106" s="180">
        <f t="shared" ref="Y106:Z106" si="299">Y107+Y118+Y133+Y149+Y164+Y190+Y207+Y214</f>
        <v>0</v>
      </c>
      <c r="Z106" s="180">
        <f t="shared" si="299"/>
        <v>0</v>
      </c>
      <c r="AA106" s="180">
        <f t="shared" si="297"/>
        <v>8000</v>
      </c>
      <c r="AB106" s="180">
        <f t="shared" si="297"/>
        <v>8000</v>
      </c>
      <c r="AC106" s="180">
        <f t="shared" si="297"/>
        <v>0</v>
      </c>
      <c r="AD106" s="180">
        <f t="shared" si="297"/>
        <v>0</v>
      </c>
      <c r="AE106" s="180">
        <f t="shared" si="9"/>
        <v>8000</v>
      </c>
      <c r="AF106" s="180">
        <f>AF107+AF118+AF133+AF149+AF164+AF190+AF207+AF214</f>
        <v>28387.5</v>
      </c>
      <c r="AG106" s="180">
        <f>AG107+AG118+AG133+AG149+AG164+AG190+AG207+AG214</f>
        <v>0</v>
      </c>
      <c r="AH106" s="180">
        <f>AH107+AH118+AH133+AH149+AH164+AH190+AH207+AH214</f>
        <v>0</v>
      </c>
      <c r="AI106" s="180">
        <f t="shared" si="10"/>
        <v>28387.5</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28387.5</v>
      </c>
      <c r="AO106" s="180">
        <f>AO107+AO118+AO133+AO149+AO164+AO190+AO207+AO214</f>
        <v>0</v>
      </c>
      <c r="AP106" s="180">
        <f>AP107+AP118+AP133+AP149+AP164+AP190+AP207+AP214</f>
        <v>0</v>
      </c>
      <c r="AQ106" s="180">
        <f t="shared" si="12"/>
        <v>28387.5</v>
      </c>
      <c r="AR106" s="180">
        <f t="shared" si="13"/>
        <v>64775</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625</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626</v>
      </c>
      <c r="C109" s="182" t="s">
        <v>627</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628</v>
      </c>
      <c r="C110" s="182" t="s">
        <v>629</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630</v>
      </c>
      <c r="C112" s="182" t="s">
        <v>631</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632</v>
      </c>
      <c r="C113" s="182" t="s">
        <v>633</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634</v>
      </c>
      <c r="C114" s="182" t="s">
        <v>635</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636</v>
      </c>
      <c r="C115" s="182" t="s">
        <v>637</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638</v>
      </c>
      <c r="C116" s="182" t="s">
        <v>639</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640</v>
      </c>
      <c r="C117" s="182" t="s">
        <v>641</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642</v>
      </c>
      <c r="C120" s="182" t="s">
        <v>643</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644</v>
      </c>
      <c r="C122" s="182" t="s">
        <v>645</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646</v>
      </c>
      <c r="C123" s="182" t="s">
        <v>647</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648</v>
      </c>
      <c r="C124" s="182" t="s">
        <v>649</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650</v>
      </c>
      <c r="C125" s="182" t="s">
        <v>651</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652</v>
      </c>
      <c r="C126" s="182" t="s">
        <v>653</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654</v>
      </c>
      <c r="C127" s="182" t="s">
        <v>655</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656</v>
      </c>
      <c r="C128" s="182" t="s">
        <v>657</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658</v>
      </c>
      <c r="C130" s="182" t="s">
        <v>659</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660</v>
      </c>
      <c r="C131" s="182" t="s">
        <v>661</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662</v>
      </c>
      <c r="C132" s="182" t="s">
        <v>663</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664</v>
      </c>
      <c r="C134" s="182" t="s">
        <v>665</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666</v>
      </c>
      <c r="C136" s="182" t="s">
        <v>667</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668</v>
      </c>
      <c r="C138" s="182" t="s">
        <v>669</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670</v>
      </c>
      <c r="C139" s="182" t="s">
        <v>671</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672</v>
      </c>
      <c r="C140" s="182" t="s">
        <v>673</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674</v>
      </c>
      <c r="C141" s="182" t="s">
        <v>675</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676</v>
      </c>
      <c r="C142" s="182" t="s">
        <v>677</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678</v>
      </c>
      <c r="C143" s="182" t="s">
        <v>679</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680</v>
      </c>
      <c r="C144" s="182" t="s">
        <v>681</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682</v>
      </c>
      <c r="C145" s="182" t="s">
        <v>683</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684</v>
      </c>
      <c r="C146" s="182" t="s">
        <v>685</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686</v>
      </c>
      <c r="C147" s="182" t="s">
        <v>687</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688</v>
      </c>
      <c r="C148" s="182" t="s">
        <v>689</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x14ac:dyDescent="0.25">
      <c r="B150" s="181" t="s">
        <v>690</v>
      </c>
      <c r="C150" s="182" t="s">
        <v>691</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692</v>
      </c>
      <c r="C152" s="182" t="s">
        <v>693</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694</v>
      </c>
      <c r="C153" s="182" t="s">
        <v>695</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696</v>
      </c>
      <c r="C155" s="182" t="s">
        <v>697</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698</v>
      </c>
      <c r="C156" s="182" t="s">
        <v>699</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700</v>
      </c>
      <c r="C158" s="182" t="s">
        <v>701</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702</v>
      </c>
      <c r="C159" s="182" t="s">
        <v>703</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704</v>
      </c>
      <c r="C160" s="182" t="s">
        <v>705</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706</v>
      </c>
      <c r="C162" s="182" t="s">
        <v>707</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708</v>
      </c>
      <c r="C163" s="182" t="s">
        <v>709</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0</v>
      </c>
      <c r="E164" s="192">
        <f>SUM(E165:E189)</f>
        <v>8000</v>
      </c>
      <c r="F164" s="192">
        <f t="shared" si="300"/>
        <v>8000</v>
      </c>
      <c r="G164" s="192">
        <f>SUM(G165:G189)</f>
        <v>0</v>
      </c>
      <c r="H164" s="192">
        <f t="shared" si="4"/>
        <v>8000</v>
      </c>
      <c r="I164" s="192">
        <f>SUM(I165:I189)</f>
        <v>0</v>
      </c>
      <c r="J164" s="192">
        <f t="shared" si="5"/>
        <v>8000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8000</v>
      </c>
      <c r="AB164" s="192">
        <f t="shared" si="447"/>
        <v>8000</v>
      </c>
      <c r="AC164" s="192">
        <f t="shared" si="447"/>
        <v>0</v>
      </c>
      <c r="AD164" s="192">
        <f t="shared" si="447"/>
        <v>0</v>
      </c>
      <c r="AE164" s="192">
        <f t="shared" si="9"/>
        <v>8000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8000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710</v>
      </c>
      <c r="C166" s="182" t="s">
        <v>711</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712</v>
      </c>
      <c r="C167" s="182" t="s">
        <v>713</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714</v>
      </c>
      <c r="C168" s="182" t="s">
        <v>715</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716</v>
      </c>
      <c r="C169" s="182" t="s">
        <v>717</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718</v>
      </c>
      <c r="C171" s="182" t="s">
        <v>719</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171" s="183">
        <f t="shared" si="467"/>
        <v>8000</v>
      </c>
      <c r="G171" s="183"/>
      <c r="H171" s="183">
        <f t="shared" si="468"/>
        <v>8000</v>
      </c>
      <c r="I171" s="183"/>
      <c r="J171" s="183">
        <f t="shared" si="469"/>
        <v>8000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8000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8000</v>
      </c>
    </row>
    <row r="172" spans="2:44" x14ac:dyDescent="0.25">
      <c r="B172" s="181" t="s">
        <v>720</v>
      </c>
      <c r="C172" s="182" t="s">
        <v>721</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722</v>
      </c>
      <c r="C173" s="182" t="s">
        <v>723</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724</v>
      </c>
      <c r="C174" s="182" t="s">
        <v>725</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726</v>
      </c>
      <c r="C175" s="182" t="s">
        <v>727</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728</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729</v>
      </c>
      <c r="C177" s="182" t="s">
        <v>730</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731</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732</v>
      </c>
      <c r="C179" s="182" t="s">
        <v>731</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733</v>
      </c>
      <c r="C180" s="182" t="s">
        <v>734</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735</v>
      </c>
      <c r="C181" s="182" t="s">
        <v>736</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737</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738</v>
      </c>
      <c r="C183" s="182" t="s">
        <v>737</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739</v>
      </c>
      <c r="C184" s="182" t="s">
        <v>740</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741</v>
      </c>
      <c r="C185" s="182" t="s">
        <v>742</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743</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744</v>
      </c>
      <c r="C187" s="182" t="s">
        <v>745</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746</v>
      </c>
      <c r="C188" s="182" t="s">
        <v>747</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748</v>
      </c>
      <c r="C189" s="182" t="s">
        <v>749</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56775</v>
      </c>
      <c r="E190" s="192">
        <f>E191+E199</f>
        <v>0</v>
      </c>
      <c r="F190" s="192">
        <f t="shared" si="300"/>
        <v>56775</v>
      </c>
      <c r="G190" s="192">
        <f>G191+G199</f>
        <v>0</v>
      </c>
      <c r="H190" s="192">
        <f t="shared" si="4"/>
        <v>56775</v>
      </c>
      <c r="I190" s="192">
        <f>I191+I199</f>
        <v>0</v>
      </c>
      <c r="J190" s="192">
        <f t="shared" si="5"/>
        <v>56775</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56775</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28387.5</v>
      </c>
      <c r="AG190" s="192">
        <f t="shared" ref="AG190" si="497">AG191+AG199</f>
        <v>0</v>
      </c>
      <c r="AH190" s="192">
        <f t="shared" ref="AH190" si="498">AH191+AH199</f>
        <v>0</v>
      </c>
      <c r="AI190" s="192">
        <f t="shared" si="10"/>
        <v>28387.5</v>
      </c>
      <c r="AJ190" s="192">
        <f t="shared" ref="AJ190" si="499">AJ191+AJ199</f>
        <v>0</v>
      </c>
      <c r="AK190" s="192">
        <f t="shared" ref="AK190" si="500">AK191+AK199</f>
        <v>0</v>
      </c>
      <c r="AL190" s="192">
        <f t="shared" ref="AL190" si="501">AL191+AL199</f>
        <v>0</v>
      </c>
      <c r="AM190" s="192">
        <f t="shared" si="11"/>
        <v>0</v>
      </c>
      <c r="AN190" s="192">
        <f t="shared" ref="AN190" si="502">AN191+AN199</f>
        <v>28387.5</v>
      </c>
      <c r="AO190" s="192">
        <f t="shared" ref="AO190" si="503">AO191+AO199</f>
        <v>0</v>
      </c>
      <c r="AP190" s="192">
        <f t="shared" ref="AP190" si="504">AP191+AP199</f>
        <v>0</v>
      </c>
      <c r="AQ190" s="192">
        <f t="shared" si="12"/>
        <v>28387.5</v>
      </c>
      <c r="AR190" s="192">
        <f t="shared" si="13"/>
        <v>56775</v>
      </c>
    </row>
    <row r="191" spans="2:44" x14ac:dyDescent="0.25">
      <c r="B191" s="190" t="s">
        <v>300</v>
      </c>
      <c r="C191" s="191" t="s">
        <v>180</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750</v>
      </c>
      <c r="C193" s="182" t="s">
        <v>751</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752</v>
      </c>
      <c r="C194" s="182" t="s">
        <v>753</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754</v>
      </c>
      <c r="C195" s="182" t="s">
        <v>755</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756</v>
      </c>
      <c r="C196" s="182" t="s">
        <v>757</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758</v>
      </c>
      <c r="C197" s="182" t="s">
        <v>759</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760</v>
      </c>
      <c r="C198" s="182" t="s">
        <v>761</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56775</v>
      </c>
      <c r="E199" s="192">
        <f>SUM(E200:E206)</f>
        <v>0</v>
      </c>
      <c r="F199" s="192">
        <f>D199+E199</f>
        <v>56775</v>
      </c>
      <c r="G199" s="192">
        <f t="shared" ref="G199:I199" si="535">SUM(G200:G206)</f>
        <v>0</v>
      </c>
      <c r="H199" s="192">
        <f>F199-G199</f>
        <v>56775</v>
      </c>
      <c r="I199" s="192">
        <f t="shared" si="535"/>
        <v>0</v>
      </c>
      <c r="J199" s="192">
        <f>F199-I199</f>
        <v>56775</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56775</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28387.5</v>
      </c>
      <c r="AG199" s="192">
        <f t="shared" si="536"/>
        <v>0</v>
      </c>
      <c r="AH199" s="192">
        <f t="shared" si="536"/>
        <v>0</v>
      </c>
      <c r="AI199" s="192">
        <f>AF199+AG199+AH199</f>
        <v>28387.5</v>
      </c>
      <c r="AJ199" s="192">
        <f t="shared" si="536"/>
        <v>0</v>
      </c>
      <c r="AK199" s="192">
        <f t="shared" si="536"/>
        <v>0</v>
      </c>
      <c r="AL199" s="192">
        <f t="shared" si="536"/>
        <v>0</v>
      </c>
      <c r="AM199" s="192">
        <f>AJ199+AK199+AL199</f>
        <v>0</v>
      </c>
      <c r="AN199" s="192">
        <f t="shared" si="536"/>
        <v>28387.5</v>
      </c>
      <c r="AO199" s="192">
        <f t="shared" si="536"/>
        <v>0</v>
      </c>
      <c r="AP199" s="192">
        <f t="shared" si="536"/>
        <v>0</v>
      </c>
      <c r="AQ199" s="192">
        <f>AN199+AO199+AP199</f>
        <v>28387.5</v>
      </c>
      <c r="AR199" s="192">
        <f>AE199+AI199+AM199+AQ199</f>
        <v>56775</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762</v>
      </c>
      <c r="C201" s="182" t="s">
        <v>763</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3062.5</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3062.5</v>
      </c>
      <c r="G201" s="183"/>
      <c r="H201" s="183">
        <f t="shared" si="541"/>
        <v>3062.5</v>
      </c>
      <c r="I201" s="183"/>
      <c r="J201" s="183">
        <f t="shared" si="542"/>
        <v>3062.5</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3062.5</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3062.5</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3062.5</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3062.5</v>
      </c>
    </row>
    <row r="202" spans="2:44" x14ac:dyDescent="0.25">
      <c r="B202" s="181" t="s">
        <v>764</v>
      </c>
      <c r="C202" s="182" t="s">
        <v>763</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53712.5</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53712.5</v>
      </c>
      <c r="G202" s="183"/>
      <c r="H202" s="183">
        <f t="shared" ref="H202:H204" si="549">F202-G202</f>
        <v>53712.5</v>
      </c>
      <c r="I202" s="183"/>
      <c r="J202" s="183">
        <f t="shared" ref="J202:J204" si="550">F202-I202</f>
        <v>53712.5</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53712.5</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25325</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25325</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28387.5</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28387.5</v>
      </c>
      <c r="AR202" s="183">
        <f t="shared" ref="AR202:AR204" si="555">AE202+AI202+AM202+AQ202</f>
        <v>53712.5</v>
      </c>
    </row>
    <row r="203" spans="2:44" x14ac:dyDescent="0.25">
      <c r="B203" s="181" t="s">
        <v>765</v>
      </c>
      <c r="C203" s="182" t="s">
        <v>766</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767</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768</v>
      </c>
      <c r="C205" s="182" t="s">
        <v>767</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769</v>
      </c>
      <c r="C206" s="182" t="s">
        <v>770</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771</v>
      </c>
      <c r="C209" s="182" t="s">
        <v>772</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773</v>
      </c>
      <c r="C210" s="182" t="s">
        <v>774</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775</v>
      </c>
      <c r="C211" s="182" t="s">
        <v>776</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777</v>
      </c>
      <c r="C212" s="182" t="s">
        <v>778</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779</v>
      </c>
      <c r="C213" s="182" t="s">
        <v>780</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781</v>
      </c>
      <c r="C216" s="182" t="s">
        <v>782</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783</v>
      </c>
      <c r="C217" s="182" t="s">
        <v>784</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785</v>
      </c>
      <c r="C218" s="182" t="s">
        <v>786</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787</v>
      </c>
      <c r="C219" s="182" t="s">
        <v>788</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789</v>
      </c>
      <c r="C220" s="182" t="s">
        <v>790</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791</v>
      </c>
      <c r="C221" s="182" t="s">
        <v>792</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f>D223+D235+D243+D260+D267+D312</f>
        <v>640</v>
      </c>
      <c r="E222" s="180">
        <f>E223+E235+E243+E260+E267+E312</f>
        <v>18220</v>
      </c>
      <c r="F222" s="180">
        <f t="shared" ref="F222:F382" si="622">D222+E222</f>
        <v>18860</v>
      </c>
      <c r="G222" s="180">
        <f>G223+G235+G243+G260+G267+G312</f>
        <v>0</v>
      </c>
      <c r="H222" s="180">
        <f t="shared" ref="H222:H498" si="623">F222-G222</f>
        <v>18860</v>
      </c>
      <c r="I222" s="180">
        <f>I223+I235+I243+I260+I267+I312</f>
        <v>0</v>
      </c>
      <c r="J222" s="180">
        <f t="shared" ref="J222:J498" si="624">F222-I222</f>
        <v>18860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10000</v>
      </c>
      <c r="V222" s="180">
        <f t="shared" si="625"/>
        <v>0</v>
      </c>
      <c r="W222" s="180">
        <f t="shared" si="625"/>
        <v>0</v>
      </c>
      <c r="X222" s="180">
        <f t="shared" si="625"/>
        <v>0</v>
      </c>
      <c r="Y222" s="180">
        <f t="shared" ref="Y222:Z222" si="627">Y223+Y235+Y243+Y260+Y267+Y312</f>
        <v>0</v>
      </c>
      <c r="Z222" s="180">
        <f t="shared" si="627"/>
        <v>0</v>
      </c>
      <c r="AA222" s="180">
        <f t="shared" si="625"/>
        <v>8860</v>
      </c>
      <c r="AB222" s="180">
        <f t="shared" si="625"/>
        <v>18860</v>
      </c>
      <c r="AC222" s="180">
        <f t="shared" si="625"/>
        <v>0</v>
      </c>
      <c r="AD222" s="180">
        <f t="shared" si="625"/>
        <v>0</v>
      </c>
      <c r="AE222" s="180">
        <f t="shared" ref="AE222:AE498" si="628">AB222+AC222+AD222</f>
        <v>18860</v>
      </c>
      <c r="AF222" s="180">
        <f>AF223+AF235+AF243+AF260+AF267+AF312</f>
        <v>0</v>
      </c>
      <c r="AG222" s="180">
        <f>AG223+AG235+AG243+AG260+AG267+AG312</f>
        <v>0</v>
      </c>
      <c r="AH222" s="180">
        <f>AH223+AH235+AH243+AH260+AH267+AH312</f>
        <v>0</v>
      </c>
      <c r="AI222" s="180">
        <f t="shared" ref="AI222:AI498" si="629">AF222+AG222+AH222</f>
        <v>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18860</v>
      </c>
    </row>
    <row r="223" spans="2:44" x14ac:dyDescent="0.25">
      <c r="B223" s="190" t="s">
        <v>310</v>
      </c>
      <c r="C223" s="191" t="s">
        <v>189</v>
      </c>
      <c r="D223" s="192">
        <f>SUM(D224:D234)</f>
        <v>0</v>
      </c>
      <c r="E223" s="192">
        <f>SUM(E224:E234)</f>
        <v>10000</v>
      </c>
      <c r="F223" s="192">
        <f t="shared" si="622"/>
        <v>10000</v>
      </c>
      <c r="G223" s="192">
        <f>SUM(G224:G234)</f>
        <v>0</v>
      </c>
      <c r="H223" s="192">
        <f t="shared" si="623"/>
        <v>10000</v>
      </c>
      <c r="I223" s="192">
        <f>SUM(I224:I234)</f>
        <v>0</v>
      </c>
      <c r="J223" s="192">
        <f t="shared" si="624"/>
        <v>10000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10000</v>
      </c>
      <c r="V223" s="192">
        <f t="shared" si="633"/>
        <v>0</v>
      </c>
      <c r="W223" s="192">
        <f t="shared" si="633"/>
        <v>0</v>
      </c>
      <c r="X223" s="192">
        <f t="shared" si="633"/>
        <v>0</v>
      </c>
      <c r="Y223" s="192">
        <f t="shared" ref="Y223:Z223" si="635">SUM(Y224:Y234)</f>
        <v>0</v>
      </c>
      <c r="Z223" s="192">
        <f t="shared" si="635"/>
        <v>0</v>
      </c>
      <c r="AA223" s="192">
        <f t="shared" si="633"/>
        <v>0</v>
      </c>
      <c r="AB223" s="192">
        <f t="shared" si="633"/>
        <v>10000</v>
      </c>
      <c r="AC223" s="192">
        <f t="shared" si="633"/>
        <v>0</v>
      </c>
      <c r="AD223" s="192">
        <f t="shared" si="633"/>
        <v>0</v>
      </c>
      <c r="AE223" s="192">
        <f t="shared" si="628"/>
        <v>10000</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10000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793</v>
      </c>
      <c r="C225" s="182" t="s">
        <v>794</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225" s="183">
        <f t="shared" si="622"/>
        <v>10000</v>
      </c>
      <c r="G225" s="183"/>
      <c r="H225" s="183">
        <f t="shared" si="623"/>
        <v>10000</v>
      </c>
      <c r="I225" s="183"/>
      <c r="J225" s="183">
        <f t="shared" si="624"/>
        <v>10000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10000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10000</v>
      </c>
    </row>
    <row r="226" spans="2:44" x14ac:dyDescent="0.25">
      <c r="B226" s="181" t="s">
        <v>795</v>
      </c>
      <c r="C226" s="182" t="s">
        <v>796</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797</v>
      </c>
      <c r="C227" s="182" t="s">
        <v>798</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799</v>
      </c>
      <c r="C228" s="182" t="s">
        <v>800</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801</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802</v>
      </c>
      <c r="C230" s="182" t="s">
        <v>803</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840</v>
      </c>
      <c r="C232" s="182" t="s">
        <v>841</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842</v>
      </c>
      <c r="C233" s="182" t="s">
        <v>843</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844</v>
      </c>
      <c r="C234" s="182" t="s">
        <v>845</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804</v>
      </c>
      <c r="C236" s="182" t="s">
        <v>805</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806</v>
      </c>
      <c r="C237" s="182" t="s">
        <v>807</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808</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809</v>
      </c>
      <c r="C239" s="182" t="s">
        <v>810</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811</v>
      </c>
      <c r="C240" s="182" t="s">
        <v>808</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812</v>
      </c>
      <c r="C241" s="182" t="s">
        <v>813</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814</v>
      </c>
      <c r="C242" s="182" t="s">
        <v>815</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0</v>
      </c>
      <c r="E243" s="192">
        <f>SUM(E244:E259)</f>
        <v>4340</v>
      </c>
      <c r="F243" s="192">
        <f t="shared" si="622"/>
        <v>4340</v>
      </c>
      <c r="G243" s="192">
        <f>SUM(G244:G259)</f>
        <v>0</v>
      </c>
      <c r="H243" s="192">
        <f t="shared" si="623"/>
        <v>4340</v>
      </c>
      <c r="I243" s="192">
        <f>SUM(I244:I259)</f>
        <v>0</v>
      </c>
      <c r="J243" s="192">
        <f t="shared" si="624"/>
        <v>4340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4340</v>
      </c>
      <c r="AB243" s="192">
        <f t="shared" si="689"/>
        <v>4340</v>
      </c>
      <c r="AC243" s="192">
        <f t="shared" si="689"/>
        <v>0</v>
      </c>
      <c r="AD243" s="192">
        <f t="shared" si="689"/>
        <v>0</v>
      </c>
      <c r="AE243" s="192">
        <f t="shared" si="628"/>
        <v>4340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4340</v>
      </c>
    </row>
    <row r="244" spans="2:44" x14ac:dyDescent="0.25">
      <c r="B244" s="181" t="s">
        <v>816</v>
      </c>
      <c r="C244" s="182" t="s">
        <v>817</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818</v>
      </c>
      <c r="C245" s="182" t="s">
        <v>819</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820</v>
      </c>
      <c r="C246" s="182" t="s">
        <v>821</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822</v>
      </c>
      <c r="C248" s="182" t="s">
        <v>823</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4340</v>
      </c>
      <c r="F248" s="183">
        <f t="shared" si="694"/>
        <v>4340</v>
      </c>
      <c r="G248" s="183"/>
      <c r="H248" s="183">
        <f t="shared" si="695"/>
        <v>4340</v>
      </c>
      <c r="I248" s="183"/>
      <c r="J248" s="183">
        <f t="shared" si="696"/>
        <v>4340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4340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4340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4340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4340</v>
      </c>
    </row>
    <row r="249" spans="2:44" x14ac:dyDescent="0.25">
      <c r="B249" s="181" t="s">
        <v>824</v>
      </c>
      <c r="C249" s="182" t="s">
        <v>825</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826</v>
      </c>
      <c r="C251" s="182" t="s">
        <v>827</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828</v>
      </c>
      <c r="C252" s="182" t="s">
        <v>829</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830</v>
      </c>
      <c r="C254" s="182" t="s">
        <v>831</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832</v>
      </c>
      <c r="C255" s="182" t="s">
        <v>833</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834</v>
      </c>
      <c r="C256" s="182" t="s">
        <v>835</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836</v>
      </c>
      <c r="C257" s="182" t="s">
        <v>837</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838</v>
      </c>
      <c r="C259" s="182" t="s">
        <v>839</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846</v>
      </c>
      <c r="C261" s="182" t="s">
        <v>847</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848</v>
      </c>
      <c r="C262" s="182" t="s">
        <v>849</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850</v>
      </c>
      <c r="C264" s="182" t="s">
        <v>851</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852</v>
      </c>
      <c r="C265" s="182" t="s">
        <v>853</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854</v>
      </c>
      <c r="C266" s="182" t="s">
        <v>855</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856</v>
      </c>
      <c r="C268" s="182" t="s">
        <v>857</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858</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859</v>
      </c>
      <c r="C270" s="182" t="s">
        <v>860</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861</v>
      </c>
      <c r="C271" s="182" t="s">
        <v>862</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863</v>
      </c>
      <c r="C272" s="182" t="s">
        <v>864</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865</v>
      </c>
      <c r="C273" s="182" t="s">
        <v>866</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867</v>
      </c>
      <c r="C274" s="182" t="s">
        <v>868</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869</v>
      </c>
      <c r="C275" s="182" t="s">
        <v>870</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871</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872</v>
      </c>
      <c r="C277" s="182" t="s">
        <v>873</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874</v>
      </c>
      <c r="C278" s="182" t="s">
        <v>875</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876</v>
      </c>
      <c r="C279" s="182" t="s">
        <v>877</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878</v>
      </c>
      <c r="C280" s="182" t="s">
        <v>879</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880</v>
      </c>
      <c r="C281" s="182" t="s">
        <v>881</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882</v>
      </c>
      <c r="C282" s="182" t="s">
        <v>883</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884</v>
      </c>
      <c r="C283" s="182" t="s">
        <v>885</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886</v>
      </c>
      <c r="C284" s="182" t="s">
        <v>887</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888</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889</v>
      </c>
      <c r="C286" s="182" t="s">
        <v>890</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891</v>
      </c>
      <c r="C287" s="182" t="s">
        <v>892</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893</v>
      </c>
      <c r="C288" s="182" t="s">
        <v>894</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895</v>
      </c>
      <c r="C289" s="182" t="s">
        <v>888</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896</v>
      </c>
      <c r="C290" s="182" t="s">
        <v>897</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898</v>
      </c>
      <c r="C291" s="182" t="s">
        <v>899</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900</v>
      </c>
      <c r="C292" s="182" t="s">
        <v>901</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902</v>
      </c>
      <c r="C293" s="182" t="s">
        <v>903</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904</v>
      </c>
      <c r="C294" s="182" t="s">
        <v>905</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906</v>
      </c>
      <c r="C295" s="182" t="s">
        <v>907</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908</v>
      </c>
      <c r="C296" s="182" t="s">
        <v>909</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910</v>
      </c>
      <c r="C297" s="182" t="s">
        <v>911</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912</v>
      </c>
      <c r="C298" s="182" t="s">
        <v>913</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914</v>
      </c>
      <c r="C299" s="182" t="s">
        <v>915</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916</v>
      </c>
      <c r="C300" s="182" t="s">
        <v>917</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918</v>
      </c>
      <c r="C301" s="182" t="s">
        <v>919</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920</v>
      </c>
      <c r="C302" s="182" t="s">
        <v>921</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922</v>
      </c>
      <c r="C303" s="182" t="s">
        <v>923</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924</v>
      </c>
      <c r="C304" s="182" t="s">
        <v>925</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926</v>
      </c>
      <c r="C305" s="182" t="s">
        <v>927</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928</v>
      </c>
      <c r="C306" s="182" t="s">
        <v>929</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930</v>
      </c>
      <c r="C307" s="182" t="s">
        <v>931</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932</v>
      </c>
      <c r="C308" s="182" t="s">
        <v>933</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934</v>
      </c>
      <c r="C309" s="182" t="s">
        <v>935</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936</v>
      </c>
      <c r="C310" s="182" t="s">
        <v>937</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938</v>
      </c>
      <c r="C311" s="182" t="s">
        <v>939</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640</v>
      </c>
      <c r="E312" s="192">
        <f>SUM(E313:E326)</f>
        <v>3880</v>
      </c>
      <c r="F312" s="192">
        <f t="shared" si="622"/>
        <v>4520</v>
      </c>
      <c r="G312" s="192">
        <f>SUM(G313:G326)</f>
        <v>0</v>
      </c>
      <c r="H312" s="192">
        <f t="shared" si="623"/>
        <v>4520</v>
      </c>
      <c r="I312" s="192">
        <f>SUM(I313:I326)</f>
        <v>0</v>
      </c>
      <c r="J312" s="192">
        <f t="shared" si="624"/>
        <v>4520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4520</v>
      </c>
      <c r="AB312" s="192">
        <f t="shared" si="744"/>
        <v>4520</v>
      </c>
      <c r="AC312" s="192">
        <f t="shared" si="744"/>
        <v>0</v>
      </c>
      <c r="AD312" s="192">
        <f t="shared" si="744"/>
        <v>0</v>
      </c>
      <c r="AE312" s="192">
        <f t="shared" si="628"/>
        <v>4520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4520</v>
      </c>
    </row>
    <row r="313" spans="2:44" x14ac:dyDescent="0.25">
      <c r="B313" s="181" t="s">
        <v>940</v>
      </c>
      <c r="C313" s="182" t="s">
        <v>941</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942</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943</v>
      </c>
      <c r="C315" s="182" t="s">
        <v>944</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3880</v>
      </c>
      <c r="F315" s="183">
        <f t="shared" si="622"/>
        <v>4520</v>
      </c>
      <c r="G315" s="183"/>
      <c r="H315" s="183">
        <f t="shared" si="623"/>
        <v>4520</v>
      </c>
      <c r="I315" s="183"/>
      <c r="J315" s="183">
        <f t="shared" si="624"/>
        <v>4520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4520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4520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4520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4520</v>
      </c>
    </row>
    <row r="316" spans="2:44" x14ac:dyDescent="0.25">
      <c r="B316" s="181" t="s">
        <v>945</v>
      </c>
      <c r="C316" s="182" t="s">
        <v>946</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947</v>
      </c>
      <c r="C317" s="182" t="s">
        <v>948</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949</v>
      </c>
      <c r="C318" s="182" t="s">
        <v>950</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951</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952</v>
      </c>
      <c r="C320" s="182" t="s">
        <v>953</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954</v>
      </c>
      <c r="C321" s="182" t="s">
        <v>955</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956</v>
      </c>
      <c r="C322" s="182" t="s">
        <v>957</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x14ac:dyDescent="0.25">
      <c r="B323" s="181" t="s">
        <v>958</v>
      </c>
      <c r="C323" s="182" t="s">
        <v>959</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960</v>
      </c>
      <c r="C324" s="182" t="s">
        <v>961</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962</v>
      </c>
      <c r="C325" s="182" t="s">
        <v>963</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964</v>
      </c>
      <c r="C326" s="182" t="s">
        <v>965</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0</v>
      </c>
      <c r="E327" s="180">
        <f>E328+E345+E383+E389</f>
        <v>172000</v>
      </c>
      <c r="F327" s="180">
        <f t="shared" si="622"/>
        <v>172000</v>
      </c>
      <c r="G327" s="180">
        <f>G328+G345+G383+G389</f>
        <v>0</v>
      </c>
      <c r="H327" s="180">
        <f t="shared" si="623"/>
        <v>172000</v>
      </c>
      <c r="I327" s="180">
        <f>I328+I345+I383+I389</f>
        <v>0</v>
      </c>
      <c r="J327" s="180">
        <f t="shared" si="624"/>
        <v>172000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22000</v>
      </c>
      <c r="U327" s="180">
        <f t="shared" si="781"/>
        <v>150000</v>
      </c>
      <c r="V327" s="180">
        <f t="shared" si="781"/>
        <v>0</v>
      </c>
      <c r="W327" s="180">
        <f t="shared" si="781"/>
        <v>0</v>
      </c>
      <c r="X327" s="180">
        <f t="shared" si="781"/>
        <v>0</v>
      </c>
      <c r="Y327" s="180">
        <f t="shared" ref="Y327:Z327" si="783">Y328+Y345+Y383+Y389</f>
        <v>0</v>
      </c>
      <c r="Z327" s="180">
        <f t="shared" si="783"/>
        <v>0</v>
      </c>
      <c r="AA327" s="180">
        <f t="shared" si="781"/>
        <v>0</v>
      </c>
      <c r="AB327" s="180">
        <f t="shared" si="781"/>
        <v>172000</v>
      </c>
      <c r="AC327" s="180">
        <f t="shared" si="781"/>
        <v>0</v>
      </c>
      <c r="AD327" s="180">
        <f t="shared" si="781"/>
        <v>0</v>
      </c>
      <c r="AE327" s="180">
        <f t="shared" si="628"/>
        <v>172000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172000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966</v>
      </c>
      <c r="C331" s="182" t="s">
        <v>967</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968</v>
      </c>
      <c r="C332" s="182" t="s">
        <v>969</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970</v>
      </c>
      <c r="C333" s="182" t="s">
        <v>971</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972</v>
      </c>
      <c r="C334" s="182" t="s">
        <v>973</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974</v>
      </c>
      <c r="C336" s="182" t="s">
        <v>975</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976</v>
      </c>
      <c r="C338" s="182" t="s">
        <v>977</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978</v>
      </c>
      <c r="C340" s="182" t="s">
        <v>979</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980</v>
      </c>
      <c r="C342" s="182" t="s">
        <v>981</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982</v>
      </c>
      <c r="C343" s="182" t="s">
        <v>983</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0</v>
      </c>
      <c r="E345" s="192">
        <f>SUM(E346:E382)</f>
        <v>172000</v>
      </c>
      <c r="F345" s="192">
        <f t="shared" si="622"/>
        <v>172000</v>
      </c>
      <c r="G345" s="192">
        <f>SUM(G346:G382)</f>
        <v>0</v>
      </c>
      <c r="H345" s="192">
        <f t="shared" si="623"/>
        <v>172000</v>
      </c>
      <c r="I345" s="192">
        <f>SUM(I346:I382)</f>
        <v>0</v>
      </c>
      <c r="J345" s="192">
        <f t="shared" si="624"/>
        <v>172000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22000</v>
      </c>
      <c r="U345" s="192">
        <f t="shared" si="819"/>
        <v>150000</v>
      </c>
      <c r="V345" s="192">
        <f t="shared" si="819"/>
        <v>0</v>
      </c>
      <c r="W345" s="192">
        <f t="shared" si="819"/>
        <v>0</v>
      </c>
      <c r="X345" s="192">
        <f t="shared" si="819"/>
        <v>0</v>
      </c>
      <c r="Y345" s="192">
        <f t="shared" ref="Y345:Z345" si="821">SUM(Y346:Y382)</f>
        <v>0</v>
      </c>
      <c r="Z345" s="192">
        <f t="shared" si="821"/>
        <v>0</v>
      </c>
      <c r="AA345" s="192">
        <f t="shared" si="819"/>
        <v>0</v>
      </c>
      <c r="AB345" s="192">
        <f t="shared" si="819"/>
        <v>172000</v>
      </c>
      <c r="AC345" s="192">
        <f t="shared" si="819"/>
        <v>0</v>
      </c>
      <c r="AD345" s="192">
        <f t="shared" si="819"/>
        <v>0</v>
      </c>
      <c r="AE345" s="192">
        <f t="shared" si="628"/>
        <v>172000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172000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346" s="183">
        <f t="shared" si="622"/>
        <v>100000</v>
      </c>
      <c r="G346" s="183"/>
      <c r="H346" s="183">
        <f t="shared" si="623"/>
        <v>100000</v>
      </c>
      <c r="I346" s="183"/>
      <c r="J346" s="183">
        <f t="shared" si="624"/>
        <v>100000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100000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100000</v>
      </c>
    </row>
    <row r="347" spans="2:44" x14ac:dyDescent="0.25">
      <c r="B347" s="181" t="s">
        <v>984</v>
      </c>
      <c r="C347" s="182" t="s">
        <v>985</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986</v>
      </c>
      <c r="C348" s="182" t="s">
        <v>985</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987</v>
      </c>
      <c r="C349" s="182" t="s">
        <v>988</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989</v>
      </c>
      <c r="C350" s="182" t="s">
        <v>988</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990</v>
      </c>
      <c r="C351" s="182" t="s">
        <v>991</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992</v>
      </c>
      <c r="C352" s="182" t="s">
        <v>993</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994</v>
      </c>
      <c r="C353" s="182" t="s">
        <v>995</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996</v>
      </c>
      <c r="C354" s="182" t="s">
        <v>997</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998</v>
      </c>
      <c r="C355" s="182" t="s">
        <v>999</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1000</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1001</v>
      </c>
      <c r="C357" s="182" t="s">
        <v>1000</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1002</v>
      </c>
      <c r="C358" s="182" t="s">
        <v>1003</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1004</v>
      </c>
      <c r="C359" s="182" t="s">
        <v>1005</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1006</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F360" s="183">
        <f t="shared" si="622"/>
        <v>60000</v>
      </c>
      <c r="G360" s="183"/>
      <c r="H360" s="183">
        <f t="shared" si="623"/>
        <v>60000</v>
      </c>
      <c r="I360" s="183"/>
      <c r="J360" s="183">
        <f t="shared" si="624"/>
        <v>60000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60000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60000</v>
      </c>
    </row>
    <row r="361" spans="2:44" x14ac:dyDescent="0.25">
      <c r="B361" s="181" t="s">
        <v>1007</v>
      </c>
      <c r="C361" s="182" t="s">
        <v>1006</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1008</v>
      </c>
      <c r="C362" s="182" t="s">
        <v>1009</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1010</v>
      </c>
      <c r="C363" s="182" t="s">
        <v>1011</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1012</v>
      </c>
      <c r="C364" s="182" t="s">
        <v>1013</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1014</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1015</v>
      </c>
      <c r="C366" s="182" t="s">
        <v>1016</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F366" s="183">
        <f t="shared" si="822"/>
        <v>12000</v>
      </c>
      <c r="G366" s="183"/>
      <c r="H366" s="183">
        <f t="shared" si="823"/>
        <v>12000</v>
      </c>
      <c r="I366" s="183"/>
      <c r="J366" s="183">
        <f t="shared" si="824"/>
        <v>12000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12000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12000</v>
      </c>
    </row>
    <row r="367" spans="2:44" x14ac:dyDescent="0.25">
      <c r="B367" s="181" t="s">
        <v>1017</v>
      </c>
      <c r="C367" s="182" t="s">
        <v>1018</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1019</v>
      </c>
      <c r="C368" s="182" t="s">
        <v>1020</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1021</v>
      </c>
      <c r="C369" s="182" t="s">
        <v>1022</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1023</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1024</v>
      </c>
      <c r="C371" s="182" t="s">
        <v>1025</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1026</v>
      </c>
      <c r="C372" s="182" t="s">
        <v>1027</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1028</v>
      </c>
      <c r="C373" s="182" t="s">
        <v>1029</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1030</v>
      </c>
      <c r="C374" s="182" t="s">
        <v>1031</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1032</v>
      </c>
      <c r="C375" s="182" t="s">
        <v>1033</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1034</v>
      </c>
      <c r="C376" s="182" t="s">
        <v>1035</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1036</v>
      </c>
      <c r="C377" s="182" t="s">
        <v>1037</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1038</v>
      </c>
      <c r="C378" s="182" t="s">
        <v>1039</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1040</v>
      </c>
      <c r="C379" s="182" t="s">
        <v>1041</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1042</v>
      </c>
      <c r="C380" s="182" t="s">
        <v>1043</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1044</v>
      </c>
      <c r="C381" s="182" t="s">
        <v>1043</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1045</v>
      </c>
      <c r="C382" s="182" t="s">
        <v>1046</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1047</v>
      </c>
      <c r="C385" s="182" t="s">
        <v>1048</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1049</v>
      </c>
      <c r="C386" s="182" t="s">
        <v>1050</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1051</v>
      </c>
      <c r="C387" s="182" t="s">
        <v>1373</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1053</v>
      </c>
      <c r="C388" s="182" t="s">
        <v>1052</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1054</v>
      </c>
      <c r="C391" s="182" t="s">
        <v>1055</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1056</v>
      </c>
      <c r="C393" s="182" t="s">
        <v>1057</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1058</v>
      </c>
      <c r="C394" s="182" t="s">
        <v>1059</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1060</v>
      </c>
      <c r="C396" s="182" t="s">
        <v>1061</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1063</v>
      </c>
      <c r="C400" s="182" t="s">
        <v>1064</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1065</v>
      </c>
      <c r="C401" s="182" t="s">
        <v>1066</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1067</v>
      </c>
      <c r="C404" s="182" t="s">
        <v>1068</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1069</v>
      </c>
      <c r="C405" s="182" t="s">
        <v>1070</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1071</v>
      </c>
      <c r="C406" s="182" t="s">
        <v>1072</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1073</v>
      </c>
      <c r="C407" s="182" t="s">
        <v>1074</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1075</v>
      </c>
      <c r="C408" s="182" t="s">
        <v>1076</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1077</v>
      </c>
      <c r="C409" s="182" t="s">
        <v>1078</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1079</v>
      </c>
      <c r="C410" s="182" t="s">
        <v>1080</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1081</v>
      </c>
      <c r="C411" s="182" t="s">
        <v>1082</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1083</v>
      </c>
      <c r="C412" s="182" t="s">
        <v>1084</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1085</v>
      </c>
      <c r="C413" s="182" t="s">
        <v>1086</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1087</v>
      </c>
      <c r="C414" s="182" t="s">
        <v>1088</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1089</v>
      </c>
      <c r="C415" s="182" t="s">
        <v>1090</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1091</v>
      </c>
      <c r="C416" s="182" t="s">
        <v>1092</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1093</v>
      </c>
      <c r="C417" s="182" t="s">
        <v>1094</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1095</v>
      </c>
      <c r="C418" s="182" t="s">
        <v>1096</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1097</v>
      </c>
      <c r="C419" s="182" t="s">
        <v>1098</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1099</v>
      </c>
      <c r="C420" s="182" t="s">
        <v>1100</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1101</v>
      </c>
      <c r="C421" s="182" t="s">
        <v>1102</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1103</v>
      </c>
      <c r="C422" s="182" t="s">
        <v>1104</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1105</v>
      </c>
      <c r="C423" s="182" t="s">
        <v>1106</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1107</v>
      </c>
      <c r="C424" s="182" t="s">
        <v>1108</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1109</v>
      </c>
      <c r="C425" s="182" t="s">
        <v>1110</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1111</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1112</v>
      </c>
      <c r="C427" s="182" t="s">
        <v>1113</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1114</v>
      </c>
      <c r="C428" s="182" t="s">
        <v>1104</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1115</v>
      </c>
      <c r="C429" s="182" t="s">
        <v>1116</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1117</v>
      </c>
      <c r="C430" s="182" t="s">
        <v>1118</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1119</v>
      </c>
      <c r="C431" s="182" t="s">
        <v>1120</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1121</v>
      </c>
      <c r="C432" s="182" t="s">
        <v>1122</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1123</v>
      </c>
      <c r="C433" s="182" t="s">
        <v>1124</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1125</v>
      </c>
      <c r="C434" s="182" t="s">
        <v>1126</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1127</v>
      </c>
      <c r="C435" s="182" t="s">
        <v>1128</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1129</v>
      </c>
      <c r="C436" s="182" t="s">
        <v>1130</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1131</v>
      </c>
      <c r="C437" s="182" t="s">
        <v>1132</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1133</v>
      </c>
      <c r="C438" s="182" t="s">
        <v>1134</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1135</v>
      </c>
      <c r="C439" s="182" t="s">
        <v>1136</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1137</v>
      </c>
      <c r="C440" s="182" t="s">
        <v>1138</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1139</v>
      </c>
      <c r="C441" s="182" t="s">
        <v>1140</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1141</v>
      </c>
      <c r="C442" s="182" t="s">
        <v>1142</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1143</v>
      </c>
      <c r="C443" s="182" t="s">
        <v>1144</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1145</v>
      </c>
      <c r="C444" s="182" t="s">
        <v>1146</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1147</v>
      </c>
      <c r="C445" s="182" t="s">
        <v>1148</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1149</v>
      </c>
      <c r="C446" s="182" t="s">
        <v>1150</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1151</v>
      </c>
      <c r="C447" s="182" t="s">
        <v>1152</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1153</v>
      </c>
      <c r="C448" s="182" t="s">
        <v>1154</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1155</v>
      </c>
      <c r="C449" s="182" t="s">
        <v>1156</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1157</v>
      </c>
      <c r="C450" s="182" t="s">
        <v>1158</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1159</v>
      </c>
      <c r="C451" s="182" t="s">
        <v>1160</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1161</v>
      </c>
      <c r="C452" s="182" t="s">
        <v>1162</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1163</v>
      </c>
      <c r="C454" s="182" t="s">
        <v>1164</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1165</v>
      </c>
      <c r="C455" s="182" t="s">
        <v>1166</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1167</v>
      </c>
      <c r="C456" s="182" t="s">
        <v>1168</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1169</v>
      </c>
      <c r="C457" s="182" t="s">
        <v>1170</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1171</v>
      </c>
      <c r="C458" s="182" t="s">
        <v>1172</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1173</v>
      </c>
      <c r="C461" s="182" t="s">
        <v>1174</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1175</v>
      </c>
      <c r="C462" s="182" t="s">
        <v>1176</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1177</v>
      </c>
      <c r="C463" s="182" t="s">
        <v>1178</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1179</v>
      </c>
      <c r="C464" s="182" t="s">
        <v>1180</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1181</v>
      </c>
      <c r="C465" s="182" t="s">
        <v>1182</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1183</v>
      </c>
      <c r="C466" s="182" t="s">
        <v>1184</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1185</v>
      </c>
      <c r="C468" s="182" t="s">
        <v>1186</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1187</v>
      </c>
      <c r="C471" s="182" t="s">
        <v>1188</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1189</v>
      </c>
      <c r="C472" s="182" t="s">
        <v>1190</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1191</v>
      </c>
      <c r="C473" s="182" t="s">
        <v>1192</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1193</v>
      </c>
      <c r="C474" s="182" t="s">
        <v>1194</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1195</v>
      </c>
      <c r="C475" s="182" t="s">
        <v>1196</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1197</v>
      </c>
      <c r="C476" s="182" t="s">
        <v>1198</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1199</v>
      </c>
      <c r="C477" s="182" t="s">
        <v>1200</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1201</v>
      </c>
      <c r="C478" s="182" t="s">
        <v>1202</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1203</v>
      </c>
      <c r="C479" s="182" t="s">
        <v>1204</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1205</v>
      </c>
      <c r="C480" s="182" t="s">
        <v>1206</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1207</v>
      </c>
      <c r="C481" s="182" t="s">
        <v>1208</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1209</v>
      </c>
      <c r="C482" s="182" t="s">
        <v>1210</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1211</v>
      </c>
      <c r="C483" s="182" t="s">
        <v>1212</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1213</v>
      </c>
      <c r="C484" s="182" t="s">
        <v>1214</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1215</v>
      </c>
      <c r="C487" s="182" t="s">
        <v>1216</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1217</v>
      </c>
      <c r="C488" s="182" t="s">
        <v>1218</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1219</v>
      </c>
      <c r="C491" s="182" t="s">
        <v>1174</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1220</v>
      </c>
      <c r="C492" s="182" t="s">
        <v>1176</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1221</v>
      </c>
      <c r="C493" s="182" t="s">
        <v>1180</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1222</v>
      </c>
      <c r="C494" s="182" t="s">
        <v>1223</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1224</v>
      </c>
      <c r="C495" s="182" t="s">
        <v>1184</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1225</v>
      </c>
      <c r="C496" s="182" t="s">
        <v>1226</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1227</v>
      </c>
      <c r="C497" s="182" t="s">
        <v>1186</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1228</v>
      </c>
      <c r="C498" s="182" t="s">
        <v>1229</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1230</v>
      </c>
      <c r="C502" s="182" t="s">
        <v>1231</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1232</v>
      </c>
      <c r="C503" s="182" t="s">
        <v>1233</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1234</v>
      </c>
      <c r="C505" s="182" t="s">
        <v>1235</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1236</v>
      </c>
      <c r="C506" s="182" t="s">
        <v>1237</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1238</v>
      </c>
      <c r="C507" s="182" t="s">
        <v>1239</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1240</v>
      </c>
      <c r="C508" s="182" t="s">
        <v>1241</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1242</v>
      </c>
      <c r="C511" s="182" t="s">
        <v>1243</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1244</v>
      </c>
      <c r="C512" s="182" t="s">
        <v>1245</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1246</v>
      </c>
      <c r="C513" s="182" t="s">
        <v>1247</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1248</v>
      </c>
      <c r="C514" s="182" t="s">
        <v>1249</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1250</v>
      </c>
      <c r="C515" s="182" t="s">
        <v>1251</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1252</v>
      </c>
      <c r="C516" s="182" t="s">
        <v>1253</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1254</v>
      </c>
      <c r="C517" s="182" t="s">
        <v>1255</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1256</v>
      </c>
      <c r="C518" s="182" t="s">
        <v>1257</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1258</v>
      </c>
      <c r="C519" s="182" t="s">
        <v>1259</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1260</v>
      </c>
      <c r="C520" s="182" t="s">
        <v>1261</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1262</v>
      </c>
      <c r="C521" s="182" t="s">
        <v>1263</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1264</v>
      </c>
      <c r="C522" s="182" t="s">
        <v>1265</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1266</v>
      </c>
      <c r="C523" s="182" t="s">
        <v>1267</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1268</v>
      </c>
      <c r="C524" s="182" t="s">
        <v>1269</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1270</v>
      </c>
      <c r="C525" s="182" t="s">
        <v>1271</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1272</v>
      </c>
      <c r="C529" s="182" t="s">
        <v>1273</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1274</v>
      </c>
      <c r="C530" s="182" t="s">
        <v>1275</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1276</v>
      </c>
      <c r="C531" s="182" t="s">
        <v>1277</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1278</v>
      </c>
      <c r="C532" s="182" t="s">
        <v>1279</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1280</v>
      </c>
      <c r="C533" s="182" t="s">
        <v>1281</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1282</v>
      </c>
      <c r="C535" s="182" t="s">
        <v>1283</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1284</v>
      </c>
      <c r="C536" s="182" t="s">
        <v>1285</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1286</v>
      </c>
      <c r="C537" s="182" t="s">
        <v>1287</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1288</v>
      </c>
      <c r="C538" s="182" t="s">
        <v>1289</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1290</v>
      </c>
      <c r="C539" s="182" t="s">
        <v>1291</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1292</v>
      </c>
      <c r="C540" s="182" t="s">
        <v>1293</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1294</v>
      </c>
      <c r="C544" s="182" t="s">
        <v>1295</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1296</v>
      </c>
      <c r="C545" s="182" t="s">
        <v>513</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1297</v>
      </c>
      <c r="C546" s="182" t="s">
        <v>1298</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1299</v>
      </c>
      <c r="C547" s="182" t="s">
        <v>1300</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1301</v>
      </c>
      <c r="C548" s="182" t="s">
        <v>1302</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1303</v>
      </c>
      <c r="C549" s="182" t="s">
        <v>1304</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1305</v>
      </c>
      <c r="C550" s="182" t="s">
        <v>1306</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1307</v>
      </c>
      <c r="C551" s="182" t="s">
        <v>1308</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1309</v>
      </c>
      <c r="C552" s="182" t="s">
        <v>1310</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1311</v>
      </c>
      <c r="C553" s="182" t="s">
        <v>1312</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1313</v>
      </c>
      <c r="C554" s="182" t="s">
        <v>1314</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1315</v>
      </c>
      <c r="C555" s="182" t="s">
        <v>1316</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1317</v>
      </c>
      <c r="C556" s="182" t="s">
        <v>1318</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1319</v>
      </c>
      <c r="C557" s="182" t="s">
        <v>1320</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1321</v>
      </c>
      <c r="C558" s="182" t="s">
        <v>1322</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1323</v>
      </c>
      <c r="C559" s="182" t="s">
        <v>1324</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1325</v>
      </c>
      <c r="C560" s="179" t="s">
        <v>1326</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1327</v>
      </c>
      <c r="C561" s="182" t="s">
        <v>1328</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1329</v>
      </c>
      <c r="C562" s="182" t="s">
        <v>1330</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1331</v>
      </c>
      <c r="C563" s="182" t="s">
        <v>1332</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1333</v>
      </c>
      <c r="C564" s="182" t="s">
        <v>1334</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1335</v>
      </c>
      <c r="C565" s="182" t="s">
        <v>1336</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57415</v>
      </c>
      <c r="E566" s="186">
        <f>E12+E106+E222+E327+E397+E499+E526+E560</f>
        <v>3675720</v>
      </c>
      <c r="F566" s="186">
        <f t="shared" si="1050"/>
        <v>3733135</v>
      </c>
      <c r="G566" s="186">
        <f>G12+G106+G222+G327+G397+G499+G526+G560</f>
        <v>0</v>
      </c>
      <c r="H566" s="186">
        <f t="shared" si="1052"/>
        <v>3733135</v>
      </c>
      <c r="I566" s="186">
        <f>I12+I106+I222+I327+I397+I499+I526+I560</f>
        <v>0</v>
      </c>
      <c r="J566" s="186">
        <f t="shared" si="1053"/>
        <v>3733135</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22000</v>
      </c>
      <c r="U566" s="186">
        <f t="shared" si="1209"/>
        <v>3694275</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16860</v>
      </c>
      <c r="AB566" s="186">
        <f t="shared" si="1209"/>
        <v>3108860</v>
      </c>
      <c r="AC566" s="186">
        <f t="shared" si="1209"/>
        <v>0</v>
      </c>
      <c r="AD566" s="186">
        <f t="shared" si="1209"/>
        <v>0</v>
      </c>
      <c r="AE566" s="186">
        <f t="shared" si="1059"/>
        <v>3108860</v>
      </c>
      <c r="AF566" s="186">
        <f t="shared" ref="AF566:AH566" si="1214">AF12+AF106+AF222+AF327+AF397+AF499+AF526+AF560</f>
        <v>28387.5</v>
      </c>
      <c r="AG566" s="186">
        <f t="shared" si="1214"/>
        <v>0</v>
      </c>
      <c r="AH566" s="186">
        <f t="shared" si="1214"/>
        <v>242500</v>
      </c>
      <c r="AI566" s="186">
        <f t="shared" si="1060"/>
        <v>270887.5</v>
      </c>
      <c r="AJ566" s="186">
        <f t="shared" ref="AJ566:AL566" si="1215">AJ12+AJ106+AJ222+AJ327+AJ397+AJ499+AJ526+AJ560</f>
        <v>0</v>
      </c>
      <c r="AK566" s="186">
        <f t="shared" si="1215"/>
        <v>0</v>
      </c>
      <c r="AL566" s="186">
        <f t="shared" si="1215"/>
        <v>0</v>
      </c>
      <c r="AM566" s="186">
        <f t="shared" si="1061"/>
        <v>0</v>
      </c>
      <c r="AN566" s="186">
        <f t="shared" ref="AN566:AP566" si="1216">AN12+AN106+AN222+AN327+AN397+AN499+AN526+AN560</f>
        <v>28387.5</v>
      </c>
      <c r="AO566" s="186">
        <f t="shared" si="1216"/>
        <v>0</v>
      </c>
      <c r="AP566" s="186">
        <f t="shared" si="1216"/>
        <v>325000</v>
      </c>
      <c r="AQ566" s="186">
        <f t="shared" si="1062"/>
        <v>353387.5</v>
      </c>
      <c r="AR566" s="186">
        <f t="shared" si="1063"/>
        <v>3733135</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workbookViewId="0">
      <selection activeCell="D10" sqref="D10"/>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x14ac:dyDescent="0.25">
      <c r="A2" s="125" t="s">
        <v>1358</v>
      </c>
      <c r="B2" s="125" t="s">
        <v>1360</v>
      </c>
      <c r="C2" s="125" t="s">
        <v>471</v>
      </c>
      <c r="D2" s="125" t="s">
        <v>1359</v>
      </c>
      <c r="E2" s="125" t="s">
        <v>1361</v>
      </c>
      <c r="F2" s="125" t="s">
        <v>472</v>
      </c>
      <c r="G2" s="125" t="s">
        <v>1362</v>
      </c>
      <c r="H2" s="125" t="s">
        <v>1363</v>
      </c>
      <c r="I2" s="125" t="s">
        <v>1364</v>
      </c>
      <c r="J2" s="125" t="s">
        <v>1459</v>
      </c>
      <c r="K2" s="125" t="s">
        <v>1365</v>
      </c>
      <c r="L2" s="125" t="s">
        <v>1366</v>
      </c>
      <c r="M2" s="125" t="s">
        <v>1367</v>
      </c>
      <c r="N2" s="125" t="s">
        <v>1368</v>
      </c>
      <c r="O2" s="125" t="s">
        <v>1369</v>
      </c>
      <c r="P2" s="122" t="s">
        <v>1489</v>
      </c>
      <c r="Q2" s="122" t="s">
        <v>1531</v>
      </c>
      <c r="S2" s="462" t="str">
        <f>+Presupuesto!D11</f>
        <v>Recurrente</v>
      </c>
      <c r="T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63">
        <f>SUMIF(C:C,$C$10,D:D)</f>
        <v>26860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26860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68" t="s">
        <v>1535</v>
      </c>
      <c r="E13" s="93"/>
      <c r="F13" s="93"/>
      <c r="G13" s="93"/>
      <c r="H13" s="76"/>
      <c r="I13" s="76"/>
      <c r="J13" s="76"/>
      <c r="K13" s="112"/>
      <c r="N13" s="153"/>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2. Capacitación para el personal nuevo y asignado al Departamento.</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5" t="s">
        <v>47</v>
      </c>
      <c r="D17" s="570">
        <v>40</v>
      </c>
      <c r="E17" s="326">
        <v>0</v>
      </c>
      <c r="F17" s="115">
        <v>30000</v>
      </c>
      <c r="G17" s="327">
        <f t="shared" ref="G17:G25" si="0">E17*F17</f>
        <v>0</v>
      </c>
      <c r="H17" s="328"/>
      <c r="I17" s="116" t="s">
        <v>700</v>
      </c>
      <c r="J17" s="116" t="str">
        <f>VLOOKUP(I17,Presupuesto!$B$11:$C$566,2,0)</f>
        <v>SERVICIOS DE CAPACITACION.</v>
      </c>
      <c r="K17" s="329" t="s">
        <v>1531</v>
      </c>
      <c r="L17" s="116" t="s">
        <v>394</v>
      </c>
      <c r="N17" s="153"/>
    </row>
    <row r="18" spans="2:14" x14ac:dyDescent="0.25">
      <c r="B18" s="93"/>
      <c r="C18" s="99" t="s">
        <v>48</v>
      </c>
      <c r="D18" s="571"/>
      <c r="E18" s="200">
        <v>160</v>
      </c>
      <c r="F18" s="100">
        <v>50</v>
      </c>
      <c r="G18" s="97">
        <f t="shared" si="0"/>
        <v>8000</v>
      </c>
      <c r="H18" s="161" t="s">
        <v>1519</v>
      </c>
      <c r="I18" s="98" t="s">
        <v>718</v>
      </c>
      <c r="J18" s="98" t="str">
        <f>VLOOKUP(I18,Presupuesto!$B$11:$C$566,2,0)</f>
        <v>SERVICIOS DE IMPRENTA PUBLIC.Y REPRODUCCION</v>
      </c>
      <c r="K18" s="98" t="str">
        <f t="shared" ref="K18:K26" si="1">$K$17</f>
        <v>Gestión Tecnologías de Información y Comunicación</v>
      </c>
      <c r="L18" s="98" t="s">
        <v>394</v>
      </c>
      <c r="N18" s="153"/>
    </row>
    <row r="19" spans="2:14" x14ac:dyDescent="0.25">
      <c r="B19" s="93"/>
      <c r="C19" s="99" t="s">
        <v>49</v>
      </c>
      <c r="D19" s="571"/>
      <c r="E19" s="200">
        <v>4</v>
      </c>
      <c r="F19" s="100">
        <v>2500</v>
      </c>
      <c r="G19" s="97">
        <f t="shared" si="0"/>
        <v>10000</v>
      </c>
      <c r="H19" s="161" t="s">
        <v>1519</v>
      </c>
      <c r="I19" s="98" t="s">
        <v>793</v>
      </c>
      <c r="J19" s="98" t="str">
        <f>VLOOKUP(I19,Presupuesto!$B$11:$C$566,2,0)</f>
        <v>ALIMENTOS B EBIDAS PARA PERSONAS</v>
      </c>
      <c r="K19" s="98" t="s">
        <v>1365</v>
      </c>
      <c r="L19" s="98" t="s">
        <v>394</v>
      </c>
      <c r="N19" s="153"/>
    </row>
    <row r="20" spans="2:14" x14ac:dyDescent="0.25">
      <c r="B20" s="93"/>
      <c r="C20" s="99" t="s">
        <v>50</v>
      </c>
      <c r="D20" s="571"/>
      <c r="E20" s="151">
        <v>0</v>
      </c>
      <c r="F20" s="118">
        <v>10000</v>
      </c>
      <c r="G20" s="97">
        <f t="shared" si="0"/>
        <v>0</v>
      </c>
      <c r="H20" s="161"/>
      <c r="I20" s="320" t="s">
        <v>300</v>
      </c>
      <c r="J20" s="98" t="str">
        <f>VLOOKUP(I20,Presupuesto!$B$11:$C$566,2,0)</f>
        <v>PASAJES (26100-00)</v>
      </c>
      <c r="K20" s="98" t="str">
        <f t="shared" si="1"/>
        <v>Gestión Tecnologías de Información y Comunicación</v>
      </c>
      <c r="L20" s="98" t="s">
        <v>394</v>
      </c>
      <c r="N20" s="153"/>
    </row>
    <row r="21" spans="2:14" x14ac:dyDescent="0.25">
      <c r="B21" s="93"/>
      <c r="C21" s="99" t="s">
        <v>417</v>
      </c>
      <c r="D21" s="571"/>
      <c r="E21" s="151">
        <v>16</v>
      </c>
      <c r="F21" s="118">
        <v>250</v>
      </c>
      <c r="G21" s="97">
        <f t="shared" si="0"/>
        <v>4000</v>
      </c>
      <c r="H21" s="161" t="s">
        <v>1519</v>
      </c>
      <c r="I21" s="98" t="s">
        <v>822</v>
      </c>
      <c r="J21" s="98" t="str">
        <f>VLOOKUP(I21,Presupuesto!$B$11:$C$566,2,0)</f>
        <v>PRODUCTOS PAPEL Y CARTON</v>
      </c>
      <c r="K21" s="98" t="str">
        <f t="shared" si="1"/>
        <v>Gestión Tecnologías de Información y Comunicación</v>
      </c>
      <c r="L21" s="98" t="s">
        <v>394</v>
      </c>
      <c r="N21" s="153"/>
    </row>
    <row r="22" spans="2:14" x14ac:dyDescent="0.25">
      <c r="B22" s="93"/>
      <c r="C22" s="99" t="s">
        <v>51</v>
      </c>
      <c r="D22" s="571"/>
      <c r="E22" s="200">
        <v>4</v>
      </c>
      <c r="F22" s="100">
        <v>85</v>
      </c>
      <c r="G22" s="97">
        <f t="shared" si="0"/>
        <v>340</v>
      </c>
      <c r="H22" s="161" t="s">
        <v>1519</v>
      </c>
      <c r="I22" s="98" t="s">
        <v>822</v>
      </c>
      <c r="J22" s="98" t="str">
        <f>VLOOKUP(I22,Presupuesto!$B$11:$C$566,2,0)</f>
        <v>PRODUCTOS PAPEL Y CARTON</v>
      </c>
      <c r="K22" s="98" t="str">
        <f t="shared" si="1"/>
        <v>Gestión Tecnologías de Información y Comunicación</v>
      </c>
      <c r="L22" s="98" t="s">
        <v>394</v>
      </c>
      <c r="N22" s="153"/>
    </row>
    <row r="23" spans="2:14" x14ac:dyDescent="0.25">
      <c r="B23" s="93"/>
      <c r="C23" s="99" t="s">
        <v>123</v>
      </c>
      <c r="D23" s="571"/>
      <c r="E23" s="200">
        <v>80</v>
      </c>
      <c r="F23" s="100">
        <v>36</v>
      </c>
      <c r="G23" s="97">
        <f t="shared" si="0"/>
        <v>2880</v>
      </c>
      <c r="H23" s="161" t="s">
        <v>1519</v>
      </c>
      <c r="I23" s="98" t="s">
        <v>943</v>
      </c>
      <c r="J23" s="98" t="str">
        <f>VLOOKUP(I23,Presupuesto!$B$11:$C$566,2,0)</f>
        <v>UTILES DE ESCRITORIO, OFICINA Y ENSE¥ANZA</v>
      </c>
      <c r="K23" s="98" t="str">
        <f t="shared" si="1"/>
        <v>Gestión Tecnologías de Información y Comunicación</v>
      </c>
      <c r="L23" s="98" t="s">
        <v>394</v>
      </c>
      <c r="N23" s="153"/>
    </row>
    <row r="24" spans="2:14" x14ac:dyDescent="0.25">
      <c r="B24" s="93"/>
      <c r="C24" s="99" t="s">
        <v>34</v>
      </c>
      <c r="D24" s="571"/>
      <c r="E24" s="200">
        <v>8</v>
      </c>
      <c r="F24" s="100">
        <v>80</v>
      </c>
      <c r="G24" s="97">
        <f t="shared" si="0"/>
        <v>640</v>
      </c>
      <c r="H24" s="161" t="s">
        <v>129</v>
      </c>
      <c r="I24" s="98" t="s">
        <v>943</v>
      </c>
      <c r="J24" s="98" t="str">
        <f>VLOOKUP(I24,Presupuesto!$B$11:$C$566,2,0)</f>
        <v>UTILES DE ESCRITORIO, OFICINA Y ENSE¥ANZA</v>
      </c>
      <c r="K24" s="98" t="str">
        <f t="shared" si="1"/>
        <v>Gestión Tecnologías de Información y Comunicación</v>
      </c>
      <c r="L24" s="98" t="s">
        <v>394</v>
      </c>
      <c r="N24" s="153"/>
    </row>
    <row r="25" spans="2:14" x14ac:dyDescent="0.25">
      <c r="B25" s="93"/>
      <c r="C25" s="109" t="s">
        <v>52</v>
      </c>
      <c r="D25" s="571"/>
      <c r="E25" s="213">
        <v>40</v>
      </c>
      <c r="F25" s="119">
        <v>25</v>
      </c>
      <c r="G25" s="97">
        <f t="shared" si="0"/>
        <v>1000</v>
      </c>
      <c r="H25" s="161" t="s">
        <v>1519</v>
      </c>
      <c r="I25" s="98" t="s">
        <v>943</v>
      </c>
      <c r="J25" s="98" t="str">
        <f>VLOOKUP(I25,Presupuesto!$B$11:$C$566,2,0)</f>
        <v>UTILES DE ESCRITORIO, OFICINA Y ENSE¥ANZA</v>
      </c>
      <c r="K25" s="98" t="str">
        <f t="shared" si="1"/>
        <v>Gestión Tecnologías de Información y Comunicación</v>
      </c>
      <c r="L25" s="98" t="s">
        <v>394</v>
      </c>
      <c r="N25" s="153"/>
    </row>
    <row r="26" spans="2:14" ht="15.75" thickBot="1" x14ac:dyDescent="0.3">
      <c r="B26" s="93"/>
      <c r="C26" s="217" t="s">
        <v>432</v>
      </c>
      <c r="D26" s="218">
        <v>0</v>
      </c>
      <c r="E26" s="330">
        <v>0</v>
      </c>
      <c r="F26" s="104">
        <f>HLOOKUP(C26,$AH$2:$BU$3,2,0)</f>
        <v>1750</v>
      </c>
      <c r="G26" s="105">
        <f>D26*E26*F26</f>
        <v>0</v>
      </c>
      <c r="H26" s="331"/>
      <c r="I26" s="332" t="s">
        <v>301</v>
      </c>
      <c r="J26" s="106" t="str">
        <f>VLOOKUP(I26,Presupuesto!$B$11:$C$566,2,0)</f>
        <v>VIATICOS (26200-00)</v>
      </c>
      <c r="K26" s="333" t="str">
        <f t="shared" si="1"/>
        <v>Gestión Tecnologías de Información y Comunicación</v>
      </c>
      <c r="L26" s="333" t="s">
        <v>394</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68"/>
      <c r="E32" s="93"/>
      <c r="F32" s="93"/>
      <c r="G32" s="93"/>
      <c r="H32" s="76"/>
      <c r="I32" s="76"/>
      <c r="J32" s="76"/>
      <c r="K32" s="112"/>
    </row>
    <row r="33" spans="3:12"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5" t="s">
        <v>47</v>
      </c>
      <c r="D36" s="570"/>
      <c r="E36" s="326">
        <v>0</v>
      </c>
      <c r="F36" s="115">
        <v>100000</v>
      </c>
      <c r="G36" s="327">
        <f t="shared" ref="G36:G44" si="2">E36*F36</f>
        <v>0</v>
      </c>
      <c r="H36" s="328"/>
      <c r="I36" s="116" t="s">
        <v>700</v>
      </c>
      <c r="J36" s="116" t="str">
        <f>VLOOKUP(I36,Presupuesto!$B$11:$C$566,2,0)</f>
        <v>SERVICIOS DE CAPACITACION.</v>
      </c>
      <c r="K36" s="329" t="s">
        <v>1531</v>
      </c>
      <c r="L36" s="116" t="s">
        <v>412</v>
      </c>
    </row>
    <row r="37" spans="3:12" x14ac:dyDescent="0.25">
      <c r="C37" s="99" t="s">
        <v>48</v>
      </c>
      <c r="D37" s="571"/>
      <c r="E37" s="200">
        <v>0</v>
      </c>
      <c r="F37" s="100">
        <v>50</v>
      </c>
      <c r="G37" s="97">
        <f t="shared" si="2"/>
        <v>0</v>
      </c>
      <c r="H37" s="161"/>
      <c r="I37" s="98" t="s">
        <v>718</v>
      </c>
      <c r="J37" s="98" t="str">
        <f>VLOOKUP(I37,Presupuesto!$B$11:$C$566,2,0)</f>
        <v>SERVICIOS DE IMPRENTA PUBLIC.Y REPRODUCCION</v>
      </c>
      <c r="K37" s="98" t="str">
        <f>$K$36</f>
        <v>Gestión Tecnologías de Información y Comunicación</v>
      </c>
      <c r="L37" s="98" t="s">
        <v>412</v>
      </c>
    </row>
    <row r="38" spans="3:12" x14ac:dyDescent="0.25">
      <c r="C38" s="99" t="s">
        <v>49</v>
      </c>
      <c r="D38" s="571"/>
      <c r="E38" s="200">
        <v>0</v>
      </c>
      <c r="F38" s="100">
        <v>150</v>
      </c>
      <c r="G38" s="97">
        <f t="shared" si="2"/>
        <v>0</v>
      </c>
      <c r="H38" s="161"/>
      <c r="I38" s="98" t="s">
        <v>793</v>
      </c>
      <c r="J38" s="98" t="str">
        <f>VLOOKUP(I38,Presupuesto!$B$11:$C$566,2,0)</f>
        <v>ALIMENTOS B EBIDAS PARA PERSONAS</v>
      </c>
      <c r="K38" s="98" t="str">
        <f t="shared" ref="K38:K45" si="3">$K$36</f>
        <v>Gestión Tecnologías de Información y Comunicación</v>
      </c>
      <c r="L38" s="98" t="s">
        <v>412</v>
      </c>
    </row>
    <row r="39" spans="3:12" x14ac:dyDescent="0.25">
      <c r="C39" s="99" t="s">
        <v>50</v>
      </c>
      <c r="D39" s="571"/>
      <c r="E39" s="151">
        <v>0</v>
      </c>
      <c r="F39" s="118">
        <v>10000</v>
      </c>
      <c r="G39" s="97">
        <f t="shared" si="2"/>
        <v>0</v>
      </c>
      <c r="H39" s="161"/>
      <c r="I39" s="320" t="s">
        <v>300</v>
      </c>
      <c r="J39" s="98" t="str">
        <f>VLOOKUP(I39,Presupuesto!$B$11:$C$566,2,0)</f>
        <v>PASAJES (26100-00)</v>
      </c>
      <c r="K39" s="98" t="str">
        <f t="shared" si="3"/>
        <v>Gestión Tecnologías de Información y Comunicación</v>
      </c>
      <c r="L39" s="98" t="s">
        <v>412</v>
      </c>
    </row>
    <row r="40" spans="3:12" x14ac:dyDescent="0.25">
      <c r="C40" s="99" t="s">
        <v>417</v>
      </c>
      <c r="D40" s="571"/>
      <c r="E40" s="151">
        <v>0</v>
      </c>
      <c r="F40" s="118">
        <v>250</v>
      </c>
      <c r="G40" s="97">
        <f t="shared" si="2"/>
        <v>0</v>
      </c>
      <c r="H40" s="161"/>
      <c r="I40" s="98" t="s">
        <v>822</v>
      </c>
      <c r="J40" s="98" t="str">
        <f>VLOOKUP(I40,Presupuesto!$B$11:$C$566,2,0)</f>
        <v>PRODUCTOS PAPEL Y CARTON</v>
      </c>
      <c r="K40" s="98" t="str">
        <f t="shared" si="3"/>
        <v>Gestión Tecnologías de Información y Comunicación</v>
      </c>
      <c r="L40" s="98" t="s">
        <v>412</v>
      </c>
    </row>
    <row r="41" spans="3:12" x14ac:dyDescent="0.25">
      <c r="C41" s="99" t="s">
        <v>51</v>
      </c>
      <c r="D41" s="571"/>
      <c r="E41" s="200">
        <v>0</v>
      </c>
      <c r="F41" s="100">
        <v>85</v>
      </c>
      <c r="G41" s="97">
        <f t="shared" si="2"/>
        <v>0</v>
      </c>
      <c r="H41" s="161"/>
      <c r="I41" s="98" t="s">
        <v>822</v>
      </c>
      <c r="J41" s="98" t="str">
        <f>VLOOKUP(I41,Presupuesto!$B$11:$C$566,2,0)</f>
        <v>PRODUCTOS PAPEL Y CARTON</v>
      </c>
      <c r="K41" s="98" t="str">
        <f t="shared" si="3"/>
        <v>Gestión Tecnologías de Información y Comunicación</v>
      </c>
      <c r="L41" s="98" t="s">
        <v>412</v>
      </c>
    </row>
    <row r="42" spans="3:12" x14ac:dyDescent="0.25">
      <c r="C42" s="99" t="s">
        <v>123</v>
      </c>
      <c r="D42" s="571"/>
      <c r="E42" s="200">
        <v>0</v>
      </c>
      <c r="F42" s="100">
        <v>36</v>
      </c>
      <c r="G42" s="97">
        <f t="shared" si="2"/>
        <v>0</v>
      </c>
      <c r="H42" s="161"/>
      <c r="I42" s="98" t="s">
        <v>943</v>
      </c>
      <c r="J42" s="98" t="str">
        <f>VLOOKUP(I42,Presupuesto!$B$11:$C$566,2,0)</f>
        <v>UTILES DE ESCRITORIO, OFICINA Y ENSE¥ANZA</v>
      </c>
      <c r="K42" s="98" t="str">
        <f t="shared" si="3"/>
        <v>Gestión Tecnologías de Información y Comunicación</v>
      </c>
      <c r="L42" s="98" t="s">
        <v>412</v>
      </c>
    </row>
    <row r="43" spans="3:12" x14ac:dyDescent="0.25">
      <c r="C43" s="99" t="s">
        <v>34</v>
      </c>
      <c r="D43" s="571"/>
      <c r="E43" s="200">
        <v>0</v>
      </c>
      <c r="F43" s="100">
        <v>80</v>
      </c>
      <c r="G43" s="97">
        <f t="shared" si="2"/>
        <v>0</v>
      </c>
      <c r="H43" s="161"/>
      <c r="I43" s="98" t="s">
        <v>943</v>
      </c>
      <c r="J43" s="98" t="str">
        <f>VLOOKUP(I43,Presupuesto!$B$11:$C$566,2,0)</f>
        <v>UTILES DE ESCRITORIO, OFICINA Y ENSE¥ANZA</v>
      </c>
      <c r="K43" s="98" t="str">
        <f t="shared" si="3"/>
        <v>Gestión Tecnologías de Información y Comunicación</v>
      </c>
      <c r="L43" s="98" t="s">
        <v>412</v>
      </c>
    </row>
    <row r="44" spans="3:12" x14ac:dyDescent="0.25">
      <c r="C44" s="109" t="s">
        <v>52</v>
      </c>
      <c r="D44" s="571"/>
      <c r="E44" s="213">
        <v>0</v>
      </c>
      <c r="F44" s="119">
        <v>25</v>
      </c>
      <c r="G44" s="97">
        <f t="shared" si="2"/>
        <v>0</v>
      </c>
      <c r="H44" s="161"/>
      <c r="I44" s="98" t="s">
        <v>943</v>
      </c>
      <c r="J44" s="98" t="str">
        <f>VLOOKUP(I44,Presupuesto!$B$11:$C$566,2,0)</f>
        <v>UTILES DE ESCRITORIO, OFICINA Y ENSE¥ANZA</v>
      </c>
      <c r="K44" s="98" t="str">
        <f t="shared" si="3"/>
        <v>Gestión Tecnologías de Información y Comunicación</v>
      </c>
      <c r="L44" s="98" t="s">
        <v>412</v>
      </c>
    </row>
    <row r="45" spans="3:12" ht="15.75" thickBot="1" x14ac:dyDescent="0.3">
      <c r="C45" s="217" t="s">
        <v>430</v>
      </c>
      <c r="D45" s="218">
        <v>0</v>
      </c>
      <c r="E45" s="330">
        <v>0</v>
      </c>
      <c r="F45" s="104">
        <f>HLOOKUP(C45,$AH$2:$BU$3,2,0)</f>
        <v>1150</v>
      </c>
      <c r="G45" s="105">
        <f>D45*E45*F45</f>
        <v>0</v>
      </c>
      <c r="H45" s="331"/>
      <c r="I45" s="332" t="s">
        <v>301</v>
      </c>
      <c r="J45" s="106" t="str">
        <f>VLOOKUP(I45,Presupuesto!$B$11:$C$566,2,0)</f>
        <v>VIATICOS (26200-00)</v>
      </c>
      <c r="K45" s="333" t="str">
        <f t="shared" si="3"/>
        <v>Gestión Tecnologías de Información y Comunicación</v>
      </c>
      <c r="L45" s="333" t="s">
        <v>412</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68"/>
      <c r="E51" s="93"/>
      <c r="F51" s="93"/>
      <c r="G51" s="93"/>
      <c r="H51" s="76"/>
      <c r="I51" s="76"/>
      <c r="J51" s="76"/>
      <c r="K51" s="112"/>
    </row>
    <row r="52" spans="3:12"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5" t="s">
        <v>47</v>
      </c>
      <c r="D55" s="570"/>
      <c r="E55" s="326"/>
      <c r="F55" s="115">
        <v>30000</v>
      </c>
      <c r="G55" s="327">
        <f t="shared" ref="G55:G63" si="4">E55*F55</f>
        <v>0</v>
      </c>
      <c r="H55" s="328"/>
      <c r="I55" s="116" t="s">
        <v>700</v>
      </c>
      <c r="J55" s="116" t="str">
        <f>VLOOKUP(I55,Presupuesto!$B$11:$C$566,2,0)</f>
        <v>SERVICIOS DE CAPACITACION.</v>
      </c>
      <c r="K55" s="329" t="s">
        <v>1531</v>
      </c>
      <c r="L55" s="116" t="s">
        <v>394</v>
      </c>
    </row>
    <row r="56" spans="3:12" x14ac:dyDescent="0.25">
      <c r="C56" s="99" t="s">
        <v>48</v>
      </c>
      <c r="D56" s="571"/>
      <c r="E56" s="200">
        <f>D55</f>
        <v>0</v>
      </c>
      <c r="F56" s="100">
        <v>50</v>
      </c>
      <c r="G56" s="97">
        <f t="shared" si="4"/>
        <v>0</v>
      </c>
      <c r="H56" s="161"/>
      <c r="I56" s="98" t="s">
        <v>718</v>
      </c>
      <c r="J56" s="98" t="str">
        <f>VLOOKUP(I56,Presupuesto!$B$11:$C$566,2,0)</f>
        <v>SERVICIOS DE IMPRENTA PUBLIC.Y REPRODUCCION</v>
      </c>
      <c r="K56" s="98" t="str">
        <f t="shared" ref="K56:K57" si="5">$K$55</f>
        <v>Gestión Tecnologías de Información y Comunicación</v>
      </c>
      <c r="L56" s="98" t="s">
        <v>412</v>
      </c>
    </row>
    <row r="57" spans="3:12" x14ac:dyDescent="0.25">
      <c r="C57" s="99" t="s">
        <v>49</v>
      </c>
      <c r="D57" s="571"/>
      <c r="E57" s="200">
        <f>D55</f>
        <v>0</v>
      </c>
      <c r="F57" s="100">
        <v>150</v>
      </c>
      <c r="G57" s="97">
        <f t="shared" si="4"/>
        <v>0</v>
      </c>
      <c r="H57" s="161"/>
      <c r="I57" s="98" t="s">
        <v>793</v>
      </c>
      <c r="J57" s="98" t="str">
        <f>VLOOKUP(I57,Presupuesto!$B$11:$C$566,2,0)</f>
        <v>ALIMENTOS B EBIDAS PARA PERSONAS</v>
      </c>
      <c r="K57" s="98" t="str">
        <f t="shared" si="5"/>
        <v>Gestión Tecnologías de Información y Comunicación</v>
      </c>
      <c r="L57" s="98" t="s">
        <v>396</v>
      </c>
    </row>
    <row r="58" spans="3:12" x14ac:dyDescent="0.25">
      <c r="C58" s="99" t="s">
        <v>50</v>
      </c>
      <c r="D58" s="571"/>
      <c r="E58" s="151">
        <v>0</v>
      </c>
      <c r="F58" s="118">
        <v>10000</v>
      </c>
      <c r="G58" s="97">
        <f t="shared" si="4"/>
        <v>0</v>
      </c>
      <c r="H58" s="161"/>
      <c r="I58" s="320" t="s">
        <v>300</v>
      </c>
      <c r="J58" s="98" t="str">
        <f>VLOOKUP(I58,Presupuesto!$B$11:$C$566,2,0)</f>
        <v>PASAJES (26100-00)</v>
      </c>
      <c r="K58" s="98" t="str">
        <f>$K$55</f>
        <v>Gestión Tecnologías de Información y Comunicación</v>
      </c>
      <c r="L58" s="98" t="s">
        <v>412</v>
      </c>
    </row>
    <row r="59" spans="3:12" x14ac:dyDescent="0.25">
      <c r="C59" s="99" t="s">
        <v>417</v>
      </c>
      <c r="D59" s="571"/>
      <c r="E59" s="151">
        <v>0</v>
      </c>
      <c r="F59" s="118">
        <v>250</v>
      </c>
      <c r="G59" s="97">
        <f t="shared" si="4"/>
        <v>0</v>
      </c>
      <c r="H59" s="161"/>
      <c r="I59" s="98" t="s">
        <v>822</v>
      </c>
      <c r="J59" s="98" t="str">
        <f>VLOOKUP(I59,Presupuesto!$B$11:$C$566,2,0)</f>
        <v>PRODUCTOS PAPEL Y CARTON</v>
      </c>
      <c r="K59" s="98" t="str">
        <f t="shared" ref="K59:K64" si="6">$K$55</f>
        <v>Gestión Tecnologías de Información y Comunicación</v>
      </c>
      <c r="L59" s="98" t="s">
        <v>412</v>
      </c>
    </row>
    <row r="60" spans="3:12" x14ac:dyDescent="0.25">
      <c r="C60" s="99" t="s">
        <v>51</v>
      </c>
      <c r="D60" s="571"/>
      <c r="E60" s="200">
        <f>(D55*25)/500</f>
        <v>0</v>
      </c>
      <c r="F60" s="100">
        <v>85</v>
      </c>
      <c r="G60" s="97">
        <f t="shared" si="4"/>
        <v>0</v>
      </c>
      <c r="H60" s="161"/>
      <c r="I60" s="98" t="s">
        <v>822</v>
      </c>
      <c r="J60" s="98" t="str">
        <f>VLOOKUP(I60,Presupuesto!$B$11:$C$566,2,0)</f>
        <v>PRODUCTOS PAPEL Y CARTON</v>
      </c>
      <c r="K60" s="98" t="str">
        <f t="shared" si="6"/>
        <v>Gestión Tecnologías de Información y Comunicación</v>
      </c>
      <c r="L60" s="98" t="s">
        <v>412</v>
      </c>
    </row>
    <row r="61" spans="3:12" x14ac:dyDescent="0.25">
      <c r="C61" s="99" t="s">
        <v>123</v>
      </c>
      <c r="D61" s="571"/>
      <c r="E61" s="200">
        <f>D55/12</f>
        <v>0</v>
      </c>
      <c r="F61" s="100">
        <v>36</v>
      </c>
      <c r="G61" s="97">
        <f t="shared" si="4"/>
        <v>0</v>
      </c>
      <c r="H61" s="161"/>
      <c r="I61" s="98" t="s">
        <v>943</v>
      </c>
      <c r="J61" s="98" t="str">
        <f>VLOOKUP(I61,Presupuesto!$B$11:$C$566,2,0)</f>
        <v>UTILES DE ESCRITORIO, OFICINA Y ENSE¥ANZA</v>
      </c>
      <c r="K61" s="98" t="str">
        <f t="shared" si="6"/>
        <v>Gestión Tecnologías de Información y Comunicación</v>
      </c>
      <c r="L61" s="98" t="s">
        <v>412</v>
      </c>
    </row>
    <row r="62" spans="3:12" x14ac:dyDescent="0.25">
      <c r="C62" s="99" t="s">
        <v>34</v>
      </c>
      <c r="D62" s="571"/>
      <c r="E62" s="200">
        <f>D55/12</f>
        <v>0</v>
      </c>
      <c r="F62" s="100">
        <v>80</v>
      </c>
      <c r="G62" s="97">
        <f t="shared" si="4"/>
        <v>0</v>
      </c>
      <c r="H62" s="161"/>
      <c r="I62" s="98" t="s">
        <v>943</v>
      </c>
      <c r="J62" s="98" t="str">
        <f>VLOOKUP(I62,Presupuesto!$B$11:$C$566,2,0)</f>
        <v>UTILES DE ESCRITORIO, OFICINA Y ENSE¥ANZA</v>
      </c>
      <c r="K62" s="98" t="str">
        <f t="shared" si="6"/>
        <v>Gestión Tecnologías de Información y Comunicación</v>
      </c>
      <c r="L62" s="98" t="s">
        <v>412</v>
      </c>
    </row>
    <row r="63" spans="3:12" x14ac:dyDescent="0.25">
      <c r="C63" s="109" t="s">
        <v>52</v>
      </c>
      <c r="D63" s="571"/>
      <c r="E63" s="213">
        <v>0</v>
      </c>
      <c r="F63" s="119">
        <v>25</v>
      </c>
      <c r="G63" s="97">
        <f t="shared" si="4"/>
        <v>0</v>
      </c>
      <c r="H63" s="161"/>
      <c r="I63" s="98" t="s">
        <v>943</v>
      </c>
      <c r="J63" s="98" t="str">
        <f>VLOOKUP(I63,Presupuesto!$B$11:$C$566,2,0)</f>
        <v>UTILES DE ESCRITORIO, OFICINA Y ENSE¥ANZA</v>
      </c>
      <c r="K63" s="98" t="str">
        <f t="shared" si="6"/>
        <v>Gestión Tecnologías de Información y Comunicación</v>
      </c>
      <c r="L63" s="98" t="s">
        <v>412</v>
      </c>
    </row>
    <row r="64" spans="3:12" ht="15.75" thickBot="1" x14ac:dyDescent="0.3">
      <c r="C64" s="217" t="s">
        <v>430</v>
      </c>
      <c r="D64" s="218">
        <v>0</v>
      </c>
      <c r="E64" s="330">
        <v>0</v>
      </c>
      <c r="F64" s="104">
        <f>HLOOKUP(C64,$AH$2:$BU$3,2,0)</f>
        <v>1150</v>
      </c>
      <c r="G64" s="105">
        <f>D64*E64*F64</f>
        <v>0</v>
      </c>
      <c r="H64" s="331"/>
      <c r="I64" s="332" t="s">
        <v>301</v>
      </c>
      <c r="J64" s="106" t="str">
        <f>VLOOKUP(I64,Presupuesto!$B$11:$C$566,2,0)</f>
        <v>VIATICOS (26200-00)</v>
      </c>
      <c r="K64" s="333" t="str">
        <f t="shared" si="6"/>
        <v>Gestión Tecnologías de Información y Comunicación</v>
      </c>
      <c r="L64" s="333"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68"/>
      <c r="E70" s="93"/>
      <c r="F70" s="93"/>
      <c r="G70" s="93"/>
      <c r="H70" s="76"/>
      <c r="I70" s="76"/>
      <c r="J70" s="76"/>
      <c r="K70" s="112"/>
    </row>
    <row r="71" spans="3:12"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5" t="s">
        <v>47</v>
      </c>
      <c r="D74" s="570"/>
      <c r="E74" s="326"/>
      <c r="F74" s="115">
        <v>30000</v>
      </c>
      <c r="G74" s="327">
        <f t="shared" ref="G74:G82" si="7">E74*F74</f>
        <v>0</v>
      </c>
      <c r="H74" s="328"/>
      <c r="I74" s="116" t="s">
        <v>700</v>
      </c>
      <c r="J74" s="116" t="str">
        <f>VLOOKUP(I74,Presupuesto!$B$11:$C$566,2,0)</f>
        <v>SERVICIOS DE CAPACITACION.</v>
      </c>
      <c r="K74" s="329" t="s">
        <v>1531</v>
      </c>
      <c r="L74" s="116" t="s">
        <v>394</v>
      </c>
    </row>
    <row r="75" spans="3:12" x14ac:dyDescent="0.25">
      <c r="C75" s="99" t="s">
        <v>48</v>
      </c>
      <c r="D75" s="571"/>
      <c r="E75" s="200">
        <f>D74</f>
        <v>0</v>
      </c>
      <c r="F75" s="100">
        <v>50</v>
      </c>
      <c r="G75" s="97">
        <f t="shared" si="7"/>
        <v>0</v>
      </c>
      <c r="H75" s="161"/>
      <c r="I75" s="98" t="s">
        <v>718</v>
      </c>
      <c r="J75" s="98" t="str">
        <f>VLOOKUP(I75,Presupuesto!$B$11:$C$566,2,0)</f>
        <v>SERVICIOS DE IMPRENTA PUBLIC.Y REPRODUCCION</v>
      </c>
      <c r="K75" s="98" t="str">
        <f>$K$74</f>
        <v>Gestión Tecnologías de Información y Comunicación</v>
      </c>
      <c r="L75" s="98" t="s">
        <v>412</v>
      </c>
    </row>
    <row r="76" spans="3:12" x14ac:dyDescent="0.25">
      <c r="C76" s="99" t="s">
        <v>49</v>
      </c>
      <c r="D76" s="571"/>
      <c r="E76" s="200">
        <f>D74</f>
        <v>0</v>
      </c>
      <c r="F76" s="100">
        <v>150</v>
      </c>
      <c r="G76" s="97">
        <f t="shared" si="7"/>
        <v>0</v>
      </c>
      <c r="H76" s="161"/>
      <c r="I76" s="98" t="s">
        <v>793</v>
      </c>
      <c r="J76" s="98" t="str">
        <f>VLOOKUP(I76,Presupuesto!$B$11:$C$566,2,0)</f>
        <v>ALIMENTOS B EBIDAS PARA PERSONAS</v>
      </c>
      <c r="K76" s="98" t="str">
        <f t="shared" ref="K76:K83" si="8">$K$74</f>
        <v>Gestión Tecnologías de Información y Comunicación</v>
      </c>
      <c r="L76" s="98" t="s">
        <v>396</v>
      </c>
    </row>
    <row r="77" spans="3:12" x14ac:dyDescent="0.25">
      <c r="C77" s="99" t="s">
        <v>50</v>
      </c>
      <c r="D77" s="571"/>
      <c r="E77" s="151">
        <v>0</v>
      </c>
      <c r="F77" s="118">
        <v>10000</v>
      </c>
      <c r="G77" s="97">
        <f t="shared" si="7"/>
        <v>0</v>
      </c>
      <c r="H77" s="161"/>
      <c r="I77" s="320" t="s">
        <v>300</v>
      </c>
      <c r="J77" s="98" t="str">
        <f>VLOOKUP(I77,Presupuesto!$B$11:$C$566,2,0)</f>
        <v>PASAJES (26100-00)</v>
      </c>
      <c r="K77" s="98" t="str">
        <f t="shared" si="8"/>
        <v>Gestión Tecnologías de Información y Comunicación</v>
      </c>
      <c r="L77" s="98" t="s">
        <v>412</v>
      </c>
    </row>
    <row r="78" spans="3:12" x14ac:dyDescent="0.25">
      <c r="C78" s="99" t="s">
        <v>417</v>
      </c>
      <c r="D78" s="571"/>
      <c r="E78" s="151">
        <v>0</v>
      </c>
      <c r="F78" s="118">
        <v>250</v>
      </c>
      <c r="G78" s="97">
        <f t="shared" si="7"/>
        <v>0</v>
      </c>
      <c r="H78" s="161"/>
      <c r="I78" s="98" t="s">
        <v>822</v>
      </c>
      <c r="J78" s="98" t="str">
        <f>VLOOKUP(I78,Presupuesto!$B$11:$C$566,2,0)</f>
        <v>PRODUCTOS PAPEL Y CARTON</v>
      </c>
      <c r="K78" s="98" t="str">
        <f t="shared" si="8"/>
        <v>Gestión Tecnologías de Información y Comunicación</v>
      </c>
      <c r="L78" s="98" t="s">
        <v>412</v>
      </c>
    </row>
    <row r="79" spans="3:12" x14ac:dyDescent="0.25">
      <c r="C79" s="99" t="s">
        <v>51</v>
      </c>
      <c r="D79" s="571"/>
      <c r="E79" s="200">
        <f>(D74*25)/500</f>
        <v>0</v>
      </c>
      <c r="F79" s="100">
        <v>85</v>
      </c>
      <c r="G79" s="97">
        <f t="shared" si="7"/>
        <v>0</v>
      </c>
      <c r="H79" s="161"/>
      <c r="I79" s="98" t="s">
        <v>822</v>
      </c>
      <c r="J79" s="98" t="str">
        <f>VLOOKUP(I79,Presupuesto!$B$11:$C$566,2,0)</f>
        <v>PRODUCTOS PAPEL Y CARTON</v>
      </c>
      <c r="K79" s="98" t="str">
        <f t="shared" si="8"/>
        <v>Gestión Tecnologías de Información y Comunicación</v>
      </c>
      <c r="L79" s="98" t="s">
        <v>412</v>
      </c>
    </row>
    <row r="80" spans="3:12" x14ac:dyDescent="0.25">
      <c r="C80" s="99" t="s">
        <v>123</v>
      </c>
      <c r="D80" s="571"/>
      <c r="E80" s="200">
        <f>D74/12</f>
        <v>0</v>
      </c>
      <c r="F80" s="100">
        <v>36</v>
      </c>
      <c r="G80" s="97">
        <f t="shared" si="7"/>
        <v>0</v>
      </c>
      <c r="H80" s="161"/>
      <c r="I80" s="98" t="s">
        <v>943</v>
      </c>
      <c r="J80" s="98" t="str">
        <f>VLOOKUP(I80,Presupuesto!$B$11:$C$566,2,0)</f>
        <v>UTILES DE ESCRITORIO, OFICINA Y ENSE¥ANZA</v>
      </c>
      <c r="K80" s="98" t="str">
        <f t="shared" si="8"/>
        <v>Gestión Tecnologías de Información y Comunicación</v>
      </c>
      <c r="L80" s="98" t="s">
        <v>412</v>
      </c>
    </row>
    <row r="81" spans="3:12" x14ac:dyDescent="0.25">
      <c r="C81" s="99" t="s">
        <v>34</v>
      </c>
      <c r="D81" s="571"/>
      <c r="E81" s="200">
        <f>D74/12</f>
        <v>0</v>
      </c>
      <c r="F81" s="100">
        <v>80</v>
      </c>
      <c r="G81" s="97">
        <f t="shared" si="7"/>
        <v>0</v>
      </c>
      <c r="H81" s="161"/>
      <c r="I81" s="98" t="s">
        <v>943</v>
      </c>
      <c r="J81" s="98" t="str">
        <f>VLOOKUP(I81,Presupuesto!$B$11:$C$566,2,0)</f>
        <v>UTILES DE ESCRITORIO, OFICINA Y ENSE¥ANZA</v>
      </c>
      <c r="K81" s="98" t="str">
        <f t="shared" si="8"/>
        <v>Gestión Tecnologías de Información y Comunicación</v>
      </c>
      <c r="L81" s="98" t="s">
        <v>412</v>
      </c>
    </row>
    <row r="82" spans="3:12" x14ac:dyDescent="0.25">
      <c r="C82" s="109" t="s">
        <v>52</v>
      </c>
      <c r="D82" s="571"/>
      <c r="E82" s="213">
        <v>0</v>
      </c>
      <c r="F82" s="119">
        <v>25</v>
      </c>
      <c r="G82" s="97">
        <f t="shared" si="7"/>
        <v>0</v>
      </c>
      <c r="H82" s="161"/>
      <c r="I82" s="98" t="s">
        <v>943</v>
      </c>
      <c r="J82" s="98" t="str">
        <f>VLOOKUP(I82,Presupuesto!$B$11:$C$566,2,0)</f>
        <v>UTILES DE ESCRITORIO, OFICINA Y ENSE¥ANZA</v>
      </c>
      <c r="K82" s="98" t="str">
        <f t="shared" si="8"/>
        <v>Gestión Tecnologías de Información y Comunicación</v>
      </c>
      <c r="L82" s="98" t="s">
        <v>412</v>
      </c>
    </row>
    <row r="83" spans="3:12" ht="15.75" thickBot="1" x14ac:dyDescent="0.3">
      <c r="C83" s="217" t="s">
        <v>430</v>
      </c>
      <c r="D83" s="218">
        <v>0</v>
      </c>
      <c r="E83" s="330">
        <v>0</v>
      </c>
      <c r="F83" s="104">
        <f>HLOOKUP(C83,$AH$2:$BU$3,2,0)</f>
        <v>1150</v>
      </c>
      <c r="G83" s="105">
        <f>D83*E83*F83</f>
        <v>0</v>
      </c>
      <c r="H83" s="331"/>
      <c r="I83" s="332" t="s">
        <v>301</v>
      </c>
      <c r="J83" s="106" t="str">
        <f>VLOOKUP(I83,Presupuesto!$B$11:$C$566,2,0)</f>
        <v>VIATICOS (26200-00)</v>
      </c>
      <c r="K83" s="333" t="str">
        <f t="shared" si="8"/>
        <v>Gestión Tecnologías de Información y Comunicación</v>
      </c>
      <c r="L83" s="333" t="s">
        <v>412</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68"/>
      <c r="E89" s="93"/>
      <c r="F89" s="93"/>
      <c r="G89" s="93"/>
      <c r="H89" s="76"/>
      <c r="I89" s="76"/>
      <c r="J89" s="76"/>
      <c r="K89" s="112"/>
    </row>
    <row r="90" spans="3:12"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5" t="s">
        <v>47</v>
      </c>
      <c r="D93" s="570"/>
      <c r="E93" s="326"/>
      <c r="F93" s="115">
        <v>30000</v>
      </c>
      <c r="G93" s="327">
        <f t="shared" ref="G93:G101" si="9">E93*F93</f>
        <v>0</v>
      </c>
      <c r="H93" s="328"/>
      <c r="I93" s="116" t="s">
        <v>700</v>
      </c>
      <c r="J93" s="116" t="str">
        <f>VLOOKUP(I93,Presupuesto!$B$11:$C$566,2,0)</f>
        <v>SERVICIOS DE CAPACITACION.</v>
      </c>
      <c r="K93" s="329" t="s">
        <v>1531</v>
      </c>
      <c r="L93" s="116" t="s">
        <v>394</v>
      </c>
    </row>
    <row r="94" spans="3:12" x14ac:dyDescent="0.25">
      <c r="C94" s="99" t="s">
        <v>48</v>
      </c>
      <c r="D94" s="571"/>
      <c r="E94" s="200">
        <f>D93</f>
        <v>0</v>
      </c>
      <c r="F94" s="100">
        <v>50</v>
      </c>
      <c r="G94" s="97">
        <f t="shared" si="9"/>
        <v>0</v>
      </c>
      <c r="H94" s="161"/>
      <c r="I94" s="98" t="s">
        <v>718</v>
      </c>
      <c r="J94" s="98" t="str">
        <f>VLOOKUP(I94,Presupuesto!$B$11:$C$566,2,0)</f>
        <v>SERVICIOS DE IMPRENTA PUBLIC.Y REPRODUCCION</v>
      </c>
      <c r="K94" s="98" t="str">
        <f>$K$93</f>
        <v>Gestión Tecnologías de Información y Comunicación</v>
      </c>
      <c r="L94" s="98" t="s">
        <v>412</v>
      </c>
    </row>
    <row r="95" spans="3:12" x14ac:dyDescent="0.25">
      <c r="C95" s="99" t="s">
        <v>49</v>
      </c>
      <c r="D95" s="571"/>
      <c r="E95" s="200">
        <f>D93</f>
        <v>0</v>
      </c>
      <c r="F95" s="100">
        <v>150</v>
      </c>
      <c r="G95" s="97">
        <f t="shared" si="9"/>
        <v>0</v>
      </c>
      <c r="H95" s="161"/>
      <c r="I95" s="98" t="s">
        <v>793</v>
      </c>
      <c r="J95" s="98" t="str">
        <f>VLOOKUP(I95,Presupuesto!$B$11:$C$566,2,0)</f>
        <v>ALIMENTOS B EBIDAS PARA PERSONAS</v>
      </c>
      <c r="K95" s="98" t="str">
        <f t="shared" ref="K95:K102" si="10">$K$93</f>
        <v>Gestión Tecnologías de Información y Comunicación</v>
      </c>
      <c r="L95" s="98" t="s">
        <v>396</v>
      </c>
    </row>
    <row r="96" spans="3:12" x14ac:dyDescent="0.25">
      <c r="C96" s="99" t="s">
        <v>50</v>
      </c>
      <c r="D96" s="571"/>
      <c r="E96" s="151">
        <v>0</v>
      </c>
      <c r="F96" s="118">
        <v>10000</v>
      </c>
      <c r="G96" s="97">
        <f t="shared" si="9"/>
        <v>0</v>
      </c>
      <c r="H96" s="161"/>
      <c r="I96" s="320" t="s">
        <v>300</v>
      </c>
      <c r="J96" s="98" t="str">
        <f>VLOOKUP(I96,Presupuesto!$B$11:$C$566,2,0)</f>
        <v>PASAJES (26100-00)</v>
      </c>
      <c r="K96" s="98" t="str">
        <f t="shared" si="10"/>
        <v>Gestión Tecnologías de Información y Comunicación</v>
      </c>
      <c r="L96" s="98" t="s">
        <v>412</v>
      </c>
    </row>
    <row r="97" spans="3:12" x14ac:dyDescent="0.25">
      <c r="C97" s="99" t="s">
        <v>417</v>
      </c>
      <c r="D97" s="571"/>
      <c r="E97" s="151">
        <v>0</v>
      </c>
      <c r="F97" s="118">
        <v>250</v>
      </c>
      <c r="G97" s="97">
        <f t="shared" si="9"/>
        <v>0</v>
      </c>
      <c r="H97" s="161"/>
      <c r="I97" s="98" t="s">
        <v>822</v>
      </c>
      <c r="J97" s="98" t="str">
        <f>VLOOKUP(I97,Presupuesto!$B$11:$C$566,2,0)</f>
        <v>PRODUCTOS PAPEL Y CARTON</v>
      </c>
      <c r="K97" s="98" t="str">
        <f t="shared" si="10"/>
        <v>Gestión Tecnologías de Información y Comunicación</v>
      </c>
      <c r="L97" s="98" t="s">
        <v>412</v>
      </c>
    </row>
    <row r="98" spans="3:12" x14ac:dyDescent="0.25">
      <c r="C98" s="99" t="s">
        <v>51</v>
      </c>
      <c r="D98" s="571"/>
      <c r="E98" s="200">
        <f>(D93*25)/500</f>
        <v>0</v>
      </c>
      <c r="F98" s="100">
        <v>85</v>
      </c>
      <c r="G98" s="97">
        <f t="shared" si="9"/>
        <v>0</v>
      </c>
      <c r="H98" s="161"/>
      <c r="I98" s="98" t="s">
        <v>822</v>
      </c>
      <c r="J98" s="98" t="str">
        <f>VLOOKUP(I98,Presupuesto!$B$11:$C$566,2,0)</f>
        <v>PRODUCTOS PAPEL Y CARTON</v>
      </c>
      <c r="K98" s="98" t="str">
        <f t="shared" si="10"/>
        <v>Gestión Tecnologías de Información y Comunicación</v>
      </c>
      <c r="L98" s="98" t="s">
        <v>412</v>
      </c>
    </row>
    <row r="99" spans="3:12" x14ac:dyDescent="0.25">
      <c r="C99" s="99" t="s">
        <v>123</v>
      </c>
      <c r="D99" s="571"/>
      <c r="E99" s="200">
        <f>D93/12</f>
        <v>0</v>
      </c>
      <c r="F99" s="100">
        <v>36</v>
      </c>
      <c r="G99" s="97">
        <f t="shared" si="9"/>
        <v>0</v>
      </c>
      <c r="H99" s="161"/>
      <c r="I99" s="98" t="s">
        <v>943</v>
      </c>
      <c r="J99" s="98" t="str">
        <f>VLOOKUP(I99,Presupuesto!$B$11:$C$566,2,0)</f>
        <v>UTILES DE ESCRITORIO, OFICINA Y ENSE¥ANZA</v>
      </c>
      <c r="K99" s="98" t="str">
        <f t="shared" si="10"/>
        <v>Gestión Tecnologías de Información y Comunicación</v>
      </c>
      <c r="L99" s="98" t="s">
        <v>412</v>
      </c>
    </row>
    <row r="100" spans="3:12" x14ac:dyDescent="0.25">
      <c r="C100" s="99" t="s">
        <v>34</v>
      </c>
      <c r="D100" s="571"/>
      <c r="E100" s="200">
        <f>D93/12</f>
        <v>0</v>
      </c>
      <c r="F100" s="100">
        <v>80</v>
      </c>
      <c r="G100" s="97">
        <f t="shared" si="9"/>
        <v>0</v>
      </c>
      <c r="H100" s="161"/>
      <c r="I100" s="98" t="s">
        <v>943</v>
      </c>
      <c r="J100" s="98" t="str">
        <f>VLOOKUP(I100,Presupuesto!$B$11:$C$566,2,0)</f>
        <v>UTILES DE ESCRITORIO, OFICINA Y ENSE¥ANZA</v>
      </c>
      <c r="K100" s="98" t="str">
        <f t="shared" si="10"/>
        <v>Gestión Tecnologías de Información y Comunicación</v>
      </c>
      <c r="L100" s="98" t="s">
        <v>412</v>
      </c>
    </row>
    <row r="101" spans="3:12" x14ac:dyDescent="0.25">
      <c r="C101" s="109" t="s">
        <v>52</v>
      </c>
      <c r="D101" s="571"/>
      <c r="E101" s="213">
        <v>0</v>
      </c>
      <c r="F101" s="119">
        <v>25</v>
      </c>
      <c r="G101" s="97">
        <f t="shared" si="9"/>
        <v>0</v>
      </c>
      <c r="H101" s="161"/>
      <c r="I101" s="98" t="s">
        <v>943</v>
      </c>
      <c r="J101" s="98" t="str">
        <f>VLOOKUP(I101,Presupuesto!$B$11:$C$566,2,0)</f>
        <v>UTILES DE ESCRITORIO, OFICINA Y ENSE¥ANZA</v>
      </c>
      <c r="K101" s="98" t="str">
        <f t="shared" si="10"/>
        <v>Gestión Tecnologías de Información y Comunicación</v>
      </c>
      <c r="L101" s="98" t="s">
        <v>412</v>
      </c>
    </row>
    <row r="102" spans="3:12" ht="15.75" thickBot="1" x14ac:dyDescent="0.3">
      <c r="C102" s="217" t="s">
        <v>430</v>
      </c>
      <c r="D102" s="218">
        <v>0</v>
      </c>
      <c r="E102" s="330">
        <v>0</v>
      </c>
      <c r="F102" s="104">
        <f>HLOOKUP(C102,$AH$2:$BU$3,2,0)</f>
        <v>1150</v>
      </c>
      <c r="G102" s="105">
        <f>D102*E102*F102</f>
        <v>0</v>
      </c>
      <c r="H102" s="331"/>
      <c r="I102" s="332" t="s">
        <v>301</v>
      </c>
      <c r="J102" s="106" t="str">
        <f>VLOOKUP(I102,Presupuesto!$B$11:$C$566,2,0)</f>
        <v>VIATICOS (26200-00)</v>
      </c>
      <c r="K102" s="333" t="str">
        <f t="shared" si="10"/>
        <v>Gestión Tecnologías de Información y Comunicación</v>
      </c>
      <c r="L102" s="333"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68"/>
      <c r="E108" s="93"/>
      <c r="F108" s="93"/>
      <c r="G108" s="93"/>
      <c r="H108" s="76"/>
      <c r="I108" s="76"/>
      <c r="J108" s="76"/>
      <c r="K108" s="112"/>
    </row>
    <row r="109" spans="3:12"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5" t="s">
        <v>47</v>
      </c>
      <c r="D112" s="570"/>
      <c r="E112" s="326"/>
      <c r="F112" s="115">
        <v>30000</v>
      </c>
      <c r="G112" s="327">
        <f t="shared" ref="G112:G120" si="11">E112*F112</f>
        <v>0</v>
      </c>
      <c r="H112" s="328"/>
      <c r="I112" s="116" t="s">
        <v>700</v>
      </c>
      <c r="J112" s="116" t="str">
        <f>VLOOKUP(I112,Presupuesto!$B$11:$C$566,2,0)</f>
        <v>SERVICIOS DE CAPACITACION.</v>
      </c>
      <c r="K112" s="329" t="s">
        <v>1531</v>
      </c>
      <c r="L112" s="116" t="s">
        <v>394</v>
      </c>
    </row>
    <row r="113" spans="3:12" x14ac:dyDescent="0.25">
      <c r="C113" s="99" t="s">
        <v>48</v>
      </c>
      <c r="D113" s="571"/>
      <c r="E113" s="200">
        <f>D112</f>
        <v>0</v>
      </c>
      <c r="F113" s="100">
        <v>50</v>
      </c>
      <c r="G113" s="97">
        <f t="shared" si="11"/>
        <v>0</v>
      </c>
      <c r="H113" s="161"/>
      <c r="I113" s="98" t="s">
        <v>718</v>
      </c>
      <c r="J113" s="98" t="str">
        <f>VLOOKUP(I113,Presupuesto!$B$11:$C$566,2,0)</f>
        <v>SERVICIOS DE IMPRENTA PUBLIC.Y REPRODUCCION</v>
      </c>
      <c r="K113" s="98" t="str">
        <f>$K$112</f>
        <v>Gestión Tecnologías de Información y Comunicación</v>
      </c>
      <c r="L113" s="98" t="s">
        <v>412</v>
      </c>
    </row>
    <row r="114" spans="3:12" x14ac:dyDescent="0.25">
      <c r="C114" s="99" t="s">
        <v>49</v>
      </c>
      <c r="D114" s="571"/>
      <c r="E114" s="200">
        <f>D112</f>
        <v>0</v>
      </c>
      <c r="F114" s="100">
        <v>150</v>
      </c>
      <c r="G114" s="97">
        <f t="shared" si="11"/>
        <v>0</v>
      </c>
      <c r="H114" s="161"/>
      <c r="I114" s="98" t="s">
        <v>793</v>
      </c>
      <c r="J114" s="98" t="str">
        <f>VLOOKUP(I114,Presupuesto!$B$11:$C$566,2,0)</f>
        <v>ALIMENTOS B EBIDAS PARA PERSONAS</v>
      </c>
      <c r="K114" s="98" t="str">
        <f t="shared" ref="K114:K121" si="12">$K$112</f>
        <v>Gestión Tecnologías de Información y Comunicación</v>
      </c>
      <c r="L114" s="98" t="s">
        <v>396</v>
      </c>
    </row>
    <row r="115" spans="3:12" x14ac:dyDescent="0.25">
      <c r="C115" s="99" t="s">
        <v>50</v>
      </c>
      <c r="D115" s="571"/>
      <c r="E115" s="151">
        <v>0</v>
      </c>
      <c r="F115" s="118">
        <v>10000</v>
      </c>
      <c r="G115" s="97">
        <f t="shared" si="11"/>
        <v>0</v>
      </c>
      <c r="H115" s="161"/>
      <c r="I115" s="320" t="s">
        <v>300</v>
      </c>
      <c r="J115" s="98" t="str">
        <f>VLOOKUP(I115,Presupuesto!$B$11:$C$566,2,0)</f>
        <v>PASAJES (26100-00)</v>
      </c>
      <c r="K115" s="98" t="str">
        <f t="shared" si="12"/>
        <v>Gestión Tecnologías de Información y Comunicación</v>
      </c>
      <c r="L115" s="98" t="s">
        <v>412</v>
      </c>
    </row>
    <row r="116" spans="3:12" x14ac:dyDescent="0.25">
      <c r="C116" s="99" t="s">
        <v>417</v>
      </c>
      <c r="D116" s="571"/>
      <c r="E116" s="151">
        <v>0</v>
      </c>
      <c r="F116" s="118">
        <v>250</v>
      </c>
      <c r="G116" s="97">
        <f t="shared" si="11"/>
        <v>0</v>
      </c>
      <c r="H116" s="161"/>
      <c r="I116" s="98" t="s">
        <v>822</v>
      </c>
      <c r="J116" s="98" t="str">
        <f>VLOOKUP(I116,Presupuesto!$B$11:$C$566,2,0)</f>
        <v>PRODUCTOS PAPEL Y CARTON</v>
      </c>
      <c r="K116" s="98" t="str">
        <f t="shared" si="12"/>
        <v>Gestión Tecnologías de Información y Comunicación</v>
      </c>
      <c r="L116" s="98" t="s">
        <v>412</v>
      </c>
    </row>
    <row r="117" spans="3:12" x14ac:dyDescent="0.25">
      <c r="C117" s="99" t="s">
        <v>51</v>
      </c>
      <c r="D117" s="571"/>
      <c r="E117" s="200">
        <f>(D112*25)/500</f>
        <v>0</v>
      </c>
      <c r="F117" s="100">
        <v>85</v>
      </c>
      <c r="G117" s="97">
        <f t="shared" si="11"/>
        <v>0</v>
      </c>
      <c r="H117" s="161"/>
      <c r="I117" s="98" t="s">
        <v>822</v>
      </c>
      <c r="J117" s="98" t="str">
        <f>VLOOKUP(I117,Presupuesto!$B$11:$C$566,2,0)</f>
        <v>PRODUCTOS PAPEL Y CARTON</v>
      </c>
      <c r="K117" s="98" t="str">
        <f t="shared" si="12"/>
        <v>Gestión Tecnologías de Información y Comunicación</v>
      </c>
      <c r="L117" s="98" t="s">
        <v>412</v>
      </c>
    </row>
    <row r="118" spans="3:12" x14ac:dyDescent="0.25">
      <c r="C118" s="99" t="s">
        <v>123</v>
      </c>
      <c r="D118" s="571"/>
      <c r="E118" s="200">
        <f>D112/12</f>
        <v>0</v>
      </c>
      <c r="F118" s="100">
        <v>36</v>
      </c>
      <c r="G118" s="97">
        <f t="shared" si="11"/>
        <v>0</v>
      </c>
      <c r="H118" s="161"/>
      <c r="I118" s="98" t="s">
        <v>943</v>
      </c>
      <c r="J118" s="98" t="str">
        <f>VLOOKUP(I118,Presupuesto!$B$11:$C$566,2,0)</f>
        <v>UTILES DE ESCRITORIO, OFICINA Y ENSE¥ANZA</v>
      </c>
      <c r="K118" s="98" t="str">
        <f t="shared" si="12"/>
        <v>Gestión Tecnologías de Información y Comunicación</v>
      </c>
      <c r="L118" s="98" t="s">
        <v>412</v>
      </c>
    </row>
    <row r="119" spans="3:12" x14ac:dyDescent="0.25">
      <c r="C119" s="99" t="s">
        <v>34</v>
      </c>
      <c r="D119" s="571"/>
      <c r="E119" s="200">
        <f>D112/12</f>
        <v>0</v>
      </c>
      <c r="F119" s="100">
        <v>80</v>
      </c>
      <c r="G119" s="97">
        <f t="shared" si="11"/>
        <v>0</v>
      </c>
      <c r="H119" s="161"/>
      <c r="I119" s="98" t="s">
        <v>943</v>
      </c>
      <c r="J119" s="98" t="str">
        <f>VLOOKUP(I119,Presupuesto!$B$11:$C$566,2,0)</f>
        <v>UTILES DE ESCRITORIO, OFICINA Y ENSE¥ANZA</v>
      </c>
      <c r="K119" s="98" t="str">
        <f t="shared" si="12"/>
        <v>Gestión Tecnologías de Información y Comunicación</v>
      </c>
      <c r="L119" s="98" t="s">
        <v>412</v>
      </c>
    </row>
    <row r="120" spans="3:12" x14ac:dyDescent="0.25">
      <c r="C120" s="109" t="s">
        <v>52</v>
      </c>
      <c r="D120" s="571"/>
      <c r="E120" s="213">
        <v>0</v>
      </c>
      <c r="F120" s="119">
        <v>25</v>
      </c>
      <c r="G120" s="97">
        <f t="shared" si="11"/>
        <v>0</v>
      </c>
      <c r="H120" s="161"/>
      <c r="I120" s="98" t="s">
        <v>943</v>
      </c>
      <c r="J120" s="98" t="str">
        <f>VLOOKUP(I120,Presupuesto!$B$11:$C$566,2,0)</f>
        <v>UTILES DE ESCRITORIO, OFICINA Y ENSE¥ANZA</v>
      </c>
      <c r="K120" s="98" t="str">
        <f t="shared" si="12"/>
        <v>Gestión Tecnologías de Información y Comunicación</v>
      </c>
      <c r="L120" s="98" t="s">
        <v>412</v>
      </c>
    </row>
    <row r="121" spans="3:12" ht="15.75" thickBot="1" x14ac:dyDescent="0.3">
      <c r="C121" s="217" t="s">
        <v>430</v>
      </c>
      <c r="D121" s="218">
        <v>0</v>
      </c>
      <c r="E121" s="330">
        <v>0</v>
      </c>
      <c r="F121" s="104">
        <f>HLOOKUP(C121,$AH$2:$BU$3,2,0)</f>
        <v>1150</v>
      </c>
      <c r="G121" s="105">
        <f>D121*E121*F121</f>
        <v>0</v>
      </c>
      <c r="H121" s="331"/>
      <c r="I121" s="332" t="s">
        <v>301</v>
      </c>
      <c r="J121" s="106" t="str">
        <f>VLOOKUP(I121,Presupuesto!$B$11:$C$566,2,0)</f>
        <v>VIATICOS (26200-00)</v>
      </c>
      <c r="K121" s="333" t="str">
        <f t="shared" si="12"/>
        <v>Gestión Tecnologías de Información y Comunicación</v>
      </c>
      <c r="L121" s="333" t="s">
        <v>412</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68"/>
      <c r="E127" s="93"/>
      <c r="F127" s="93"/>
      <c r="G127" s="93"/>
      <c r="H127" s="76"/>
      <c r="I127" s="76"/>
      <c r="J127" s="76"/>
      <c r="K127" s="112"/>
    </row>
    <row r="128" spans="3:12"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5" t="s">
        <v>47</v>
      </c>
      <c r="D131" s="570"/>
      <c r="E131" s="326"/>
      <c r="F131" s="115">
        <v>30000</v>
      </c>
      <c r="G131" s="327">
        <f t="shared" ref="G131:G139" si="13">E131*F131</f>
        <v>0</v>
      </c>
      <c r="H131" s="328"/>
      <c r="I131" s="116" t="s">
        <v>700</v>
      </c>
      <c r="J131" s="116" t="str">
        <f>VLOOKUP(I131,Presupuesto!$B$11:$C$566,2,0)</f>
        <v>SERVICIOS DE CAPACITACION.</v>
      </c>
      <c r="K131" s="329" t="s">
        <v>1531</v>
      </c>
      <c r="L131" s="116" t="s">
        <v>394</v>
      </c>
    </row>
    <row r="132" spans="3:12" x14ac:dyDescent="0.25">
      <c r="C132" s="99" t="s">
        <v>48</v>
      </c>
      <c r="D132" s="571"/>
      <c r="E132" s="200">
        <f>D131</f>
        <v>0</v>
      </c>
      <c r="F132" s="100">
        <v>50</v>
      </c>
      <c r="G132" s="97">
        <f t="shared" si="13"/>
        <v>0</v>
      </c>
      <c r="H132" s="161"/>
      <c r="I132" s="98" t="s">
        <v>718</v>
      </c>
      <c r="J132" s="98" t="str">
        <f>VLOOKUP(I132,Presupuesto!$B$11:$C$566,2,0)</f>
        <v>SERVICIOS DE IMPRENTA PUBLIC.Y REPRODUCCION</v>
      </c>
      <c r="K132" s="98" t="str">
        <f>$K$131</f>
        <v>Gestión Tecnologías de Información y Comunicación</v>
      </c>
      <c r="L132" s="98" t="s">
        <v>412</v>
      </c>
    </row>
    <row r="133" spans="3:12" x14ac:dyDescent="0.25">
      <c r="C133" s="99" t="s">
        <v>49</v>
      </c>
      <c r="D133" s="571"/>
      <c r="E133" s="200">
        <f>D131</f>
        <v>0</v>
      </c>
      <c r="F133" s="100">
        <v>150</v>
      </c>
      <c r="G133" s="97">
        <f t="shared" si="13"/>
        <v>0</v>
      </c>
      <c r="H133" s="161"/>
      <c r="I133" s="98" t="s">
        <v>793</v>
      </c>
      <c r="J133" s="98" t="str">
        <f>VLOOKUP(I133,Presupuesto!$B$11:$C$566,2,0)</f>
        <v>ALIMENTOS B EBIDAS PARA PERSONAS</v>
      </c>
      <c r="K133" s="98" t="str">
        <f t="shared" ref="K133:K140" si="14">$K$131</f>
        <v>Gestión Tecnologías de Información y Comunicación</v>
      </c>
      <c r="L133" s="98" t="s">
        <v>396</v>
      </c>
    </row>
    <row r="134" spans="3:12" x14ac:dyDescent="0.25">
      <c r="C134" s="99" t="s">
        <v>50</v>
      </c>
      <c r="D134" s="571"/>
      <c r="E134" s="151">
        <v>0</v>
      </c>
      <c r="F134" s="118">
        <v>10000</v>
      </c>
      <c r="G134" s="97">
        <f t="shared" si="13"/>
        <v>0</v>
      </c>
      <c r="H134" s="161"/>
      <c r="I134" s="320" t="s">
        <v>300</v>
      </c>
      <c r="J134" s="98" t="str">
        <f>VLOOKUP(I134,Presupuesto!$B$11:$C$566,2,0)</f>
        <v>PASAJES (26100-00)</v>
      </c>
      <c r="K134" s="98" t="str">
        <f t="shared" si="14"/>
        <v>Gestión Tecnologías de Información y Comunicación</v>
      </c>
      <c r="L134" s="98" t="s">
        <v>412</v>
      </c>
    </row>
    <row r="135" spans="3:12" x14ac:dyDescent="0.25">
      <c r="C135" s="99" t="s">
        <v>417</v>
      </c>
      <c r="D135" s="571"/>
      <c r="E135" s="151">
        <v>0</v>
      </c>
      <c r="F135" s="118">
        <v>250</v>
      </c>
      <c r="G135" s="97">
        <f t="shared" si="13"/>
        <v>0</v>
      </c>
      <c r="H135" s="161"/>
      <c r="I135" s="98" t="s">
        <v>822</v>
      </c>
      <c r="J135" s="98" t="str">
        <f>VLOOKUP(I135,Presupuesto!$B$11:$C$566,2,0)</f>
        <v>PRODUCTOS PAPEL Y CARTON</v>
      </c>
      <c r="K135" s="98" t="str">
        <f t="shared" si="14"/>
        <v>Gestión Tecnologías de Información y Comunicación</v>
      </c>
      <c r="L135" s="98" t="s">
        <v>412</v>
      </c>
    </row>
    <row r="136" spans="3:12" x14ac:dyDescent="0.25">
      <c r="C136" s="99" t="s">
        <v>51</v>
      </c>
      <c r="D136" s="571"/>
      <c r="E136" s="200">
        <f>(D131*25)/500</f>
        <v>0</v>
      </c>
      <c r="F136" s="100">
        <v>85</v>
      </c>
      <c r="G136" s="97">
        <f t="shared" si="13"/>
        <v>0</v>
      </c>
      <c r="H136" s="161"/>
      <c r="I136" s="98" t="s">
        <v>822</v>
      </c>
      <c r="J136" s="98" t="str">
        <f>VLOOKUP(I136,Presupuesto!$B$11:$C$566,2,0)</f>
        <v>PRODUCTOS PAPEL Y CARTON</v>
      </c>
      <c r="K136" s="98" t="str">
        <f t="shared" si="14"/>
        <v>Gestión Tecnologías de Información y Comunicación</v>
      </c>
      <c r="L136" s="98" t="s">
        <v>412</v>
      </c>
    </row>
    <row r="137" spans="3:12" x14ac:dyDescent="0.25">
      <c r="C137" s="99" t="s">
        <v>123</v>
      </c>
      <c r="D137" s="571"/>
      <c r="E137" s="200">
        <f>D131/12</f>
        <v>0</v>
      </c>
      <c r="F137" s="100">
        <v>36</v>
      </c>
      <c r="G137" s="97">
        <f t="shared" si="13"/>
        <v>0</v>
      </c>
      <c r="H137" s="161"/>
      <c r="I137" s="98" t="s">
        <v>943</v>
      </c>
      <c r="J137" s="98" t="str">
        <f>VLOOKUP(I137,Presupuesto!$B$11:$C$566,2,0)</f>
        <v>UTILES DE ESCRITORIO, OFICINA Y ENSE¥ANZA</v>
      </c>
      <c r="K137" s="98" t="str">
        <f t="shared" si="14"/>
        <v>Gestión Tecnologías de Información y Comunicación</v>
      </c>
      <c r="L137" s="98" t="s">
        <v>412</v>
      </c>
    </row>
    <row r="138" spans="3:12" x14ac:dyDescent="0.25">
      <c r="C138" s="99" t="s">
        <v>34</v>
      </c>
      <c r="D138" s="571"/>
      <c r="E138" s="200">
        <f>D131/12</f>
        <v>0</v>
      </c>
      <c r="F138" s="100">
        <v>80</v>
      </c>
      <c r="G138" s="97">
        <f t="shared" si="13"/>
        <v>0</v>
      </c>
      <c r="H138" s="161"/>
      <c r="I138" s="98" t="s">
        <v>943</v>
      </c>
      <c r="J138" s="98" t="str">
        <f>VLOOKUP(I138,Presupuesto!$B$11:$C$566,2,0)</f>
        <v>UTILES DE ESCRITORIO, OFICINA Y ENSE¥ANZA</v>
      </c>
      <c r="K138" s="98" t="str">
        <f t="shared" si="14"/>
        <v>Gestión Tecnologías de Información y Comunicación</v>
      </c>
      <c r="L138" s="98" t="s">
        <v>412</v>
      </c>
    </row>
    <row r="139" spans="3:12" x14ac:dyDescent="0.25">
      <c r="C139" s="109" t="s">
        <v>52</v>
      </c>
      <c r="D139" s="571"/>
      <c r="E139" s="213">
        <v>0</v>
      </c>
      <c r="F139" s="119">
        <v>25</v>
      </c>
      <c r="G139" s="97">
        <f t="shared" si="13"/>
        <v>0</v>
      </c>
      <c r="H139" s="161"/>
      <c r="I139" s="98" t="s">
        <v>943</v>
      </c>
      <c r="J139" s="98" t="str">
        <f>VLOOKUP(I139,Presupuesto!$B$11:$C$566,2,0)</f>
        <v>UTILES DE ESCRITORIO, OFICINA Y ENSE¥ANZA</v>
      </c>
      <c r="K139" s="98" t="str">
        <f t="shared" si="14"/>
        <v>Gestión Tecnologías de Información y Comunicación</v>
      </c>
      <c r="L139" s="98" t="s">
        <v>412</v>
      </c>
    </row>
    <row r="140" spans="3:12" ht="15.75" thickBot="1" x14ac:dyDescent="0.3">
      <c r="C140" s="217" t="s">
        <v>430</v>
      </c>
      <c r="D140" s="218">
        <v>0</v>
      </c>
      <c r="E140" s="330">
        <v>0</v>
      </c>
      <c r="F140" s="104">
        <f>HLOOKUP(C140,$AH$2:$BU$3,2,0)</f>
        <v>1150</v>
      </c>
      <c r="G140" s="105">
        <f>D140*E140*F140</f>
        <v>0</v>
      </c>
      <c r="H140" s="331"/>
      <c r="I140" s="332" t="s">
        <v>301</v>
      </c>
      <c r="J140" s="106" t="str">
        <f>VLOOKUP(I140,Presupuesto!$B$11:$C$566,2,0)</f>
        <v>VIATICOS (26200-00)</v>
      </c>
      <c r="K140" s="333" t="str">
        <f t="shared" si="14"/>
        <v>Gestión Tecnologías de Información y Comunicación</v>
      </c>
      <c r="L140" s="333"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68"/>
      <c r="E146" s="93"/>
      <c r="F146" s="93"/>
      <c r="G146" s="93"/>
      <c r="H146" s="76"/>
      <c r="I146" s="76"/>
      <c r="J146" s="76"/>
      <c r="K146" s="112"/>
    </row>
    <row r="147" spans="3:12"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5" t="s">
        <v>47</v>
      </c>
      <c r="D150" s="570"/>
      <c r="E150" s="326"/>
      <c r="F150" s="115">
        <v>30000</v>
      </c>
      <c r="G150" s="327">
        <f t="shared" ref="G150:G158" si="15">E150*F150</f>
        <v>0</v>
      </c>
      <c r="H150" s="328"/>
      <c r="I150" s="116" t="s">
        <v>700</v>
      </c>
      <c r="J150" s="116" t="str">
        <f>VLOOKUP(I150,Presupuesto!$B$11:$C$566,2,0)</f>
        <v>SERVICIOS DE CAPACITACION.</v>
      </c>
      <c r="K150" s="329" t="s">
        <v>1531</v>
      </c>
      <c r="L150" s="116" t="s">
        <v>394</v>
      </c>
    </row>
    <row r="151" spans="3:12" x14ac:dyDescent="0.25">
      <c r="C151" s="99" t="s">
        <v>48</v>
      </c>
      <c r="D151" s="571"/>
      <c r="E151" s="200">
        <f>D150</f>
        <v>0</v>
      </c>
      <c r="F151" s="100">
        <v>50</v>
      </c>
      <c r="G151" s="97">
        <f t="shared" si="15"/>
        <v>0</v>
      </c>
      <c r="H151" s="161"/>
      <c r="I151" s="98" t="s">
        <v>718</v>
      </c>
      <c r="J151" s="98" t="str">
        <f>VLOOKUP(I151,Presupuesto!$B$11:$C$566,2,0)</f>
        <v>SERVICIOS DE IMPRENTA PUBLIC.Y REPRODUCCION</v>
      </c>
      <c r="K151" s="98" t="str">
        <f>$K$150</f>
        <v>Gestión Tecnologías de Información y Comunicación</v>
      </c>
      <c r="L151" s="98" t="s">
        <v>412</v>
      </c>
    </row>
    <row r="152" spans="3:12" x14ac:dyDescent="0.25">
      <c r="C152" s="99" t="s">
        <v>49</v>
      </c>
      <c r="D152" s="571"/>
      <c r="E152" s="200">
        <f>D150</f>
        <v>0</v>
      </c>
      <c r="F152" s="100">
        <v>150</v>
      </c>
      <c r="G152" s="97">
        <f t="shared" si="15"/>
        <v>0</v>
      </c>
      <c r="H152" s="161"/>
      <c r="I152" s="98" t="s">
        <v>793</v>
      </c>
      <c r="J152" s="98" t="str">
        <f>VLOOKUP(I152,Presupuesto!$B$11:$C$566,2,0)</f>
        <v>ALIMENTOS B EBIDAS PARA PERSONAS</v>
      </c>
      <c r="K152" s="98" t="str">
        <f t="shared" ref="K152:K159" si="16">$K$150</f>
        <v>Gestión Tecnologías de Información y Comunicación</v>
      </c>
      <c r="L152" s="98" t="s">
        <v>396</v>
      </c>
    </row>
    <row r="153" spans="3:12" x14ac:dyDescent="0.25">
      <c r="C153" s="99" t="s">
        <v>50</v>
      </c>
      <c r="D153" s="571"/>
      <c r="E153" s="151">
        <v>0</v>
      </c>
      <c r="F153" s="118">
        <v>10000</v>
      </c>
      <c r="G153" s="97">
        <f t="shared" si="15"/>
        <v>0</v>
      </c>
      <c r="H153" s="161"/>
      <c r="I153" s="320" t="s">
        <v>300</v>
      </c>
      <c r="J153" s="98" t="str">
        <f>VLOOKUP(I153,Presupuesto!$B$11:$C$566,2,0)</f>
        <v>PASAJES (26100-00)</v>
      </c>
      <c r="K153" s="98" t="str">
        <f t="shared" si="16"/>
        <v>Gestión Tecnologías de Información y Comunicación</v>
      </c>
      <c r="L153" s="98" t="s">
        <v>412</v>
      </c>
    </row>
    <row r="154" spans="3:12" x14ac:dyDescent="0.25">
      <c r="C154" s="99" t="s">
        <v>417</v>
      </c>
      <c r="D154" s="571"/>
      <c r="E154" s="151">
        <v>0</v>
      </c>
      <c r="F154" s="118">
        <v>250</v>
      </c>
      <c r="G154" s="97">
        <f t="shared" si="15"/>
        <v>0</v>
      </c>
      <c r="H154" s="161"/>
      <c r="I154" s="98" t="s">
        <v>822</v>
      </c>
      <c r="J154" s="98" t="str">
        <f>VLOOKUP(I154,Presupuesto!$B$11:$C$566,2,0)</f>
        <v>PRODUCTOS PAPEL Y CARTON</v>
      </c>
      <c r="K154" s="98" t="str">
        <f t="shared" si="16"/>
        <v>Gestión Tecnologías de Información y Comunicación</v>
      </c>
      <c r="L154" s="98" t="s">
        <v>412</v>
      </c>
    </row>
    <row r="155" spans="3:12" x14ac:dyDescent="0.25">
      <c r="C155" s="99" t="s">
        <v>51</v>
      </c>
      <c r="D155" s="571"/>
      <c r="E155" s="200">
        <f>(D150*25)/500</f>
        <v>0</v>
      </c>
      <c r="F155" s="100">
        <v>85</v>
      </c>
      <c r="G155" s="97">
        <f t="shared" si="15"/>
        <v>0</v>
      </c>
      <c r="H155" s="161"/>
      <c r="I155" s="98" t="s">
        <v>822</v>
      </c>
      <c r="J155" s="98" t="str">
        <f>VLOOKUP(I155,Presupuesto!$B$11:$C$566,2,0)</f>
        <v>PRODUCTOS PAPEL Y CARTON</v>
      </c>
      <c r="K155" s="98" t="str">
        <f t="shared" si="16"/>
        <v>Gestión Tecnologías de Información y Comunicación</v>
      </c>
      <c r="L155" s="98" t="s">
        <v>412</v>
      </c>
    </row>
    <row r="156" spans="3:12" x14ac:dyDescent="0.25">
      <c r="C156" s="99" t="s">
        <v>123</v>
      </c>
      <c r="D156" s="571"/>
      <c r="E156" s="200">
        <f>D150/12</f>
        <v>0</v>
      </c>
      <c r="F156" s="100">
        <v>36</v>
      </c>
      <c r="G156" s="97">
        <f t="shared" si="15"/>
        <v>0</v>
      </c>
      <c r="H156" s="161"/>
      <c r="I156" s="98" t="s">
        <v>943</v>
      </c>
      <c r="J156" s="98" t="str">
        <f>VLOOKUP(I156,Presupuesto!$B$11:$C$566,2,0)</f>
        <v>UTILES DE ESCRITORIO, OFICINA Y ENSE¥ANZA</v>
      </c>
      <c r="K156" s="98" t="str">
        <f t="shared" si="16"/>
        <v>Gestión Tecnologías de Información y Comunicación</v>
      </c>
      <c r="L156" s="98" t="s">
        <v>412</v>
      </c>
    </row>
    <row r="157" spans="3:12" x14ac:dyDescent="0.25">
      <c r="C157" s="99" t="s">
        <v>34</v>
      </c>
      <c r="D157" s="571"/>
      <c r="E157" s="200">
        <f>D150/12</f>
        <v>0</v>
      </c>
      <c r="F157" s="100">
        <v>80</v>
      </c>
      <c r="G157" s="97">
        <f t="shared" si="15"/>
        <v>0</v>
      </c>
      <c r="H157" s="161"/>
      <c r="I157" s="98" t="s">
        <v>943</v>
      </c>
      <c r="J157" s="98" t="str">
        <f>VLOOKUP(I157,Presupuesto!$B$11:$C$566,2,0)</f>
        <v>UTILES DE ESCRITORIO, OFICINA Y ENSE¥ANZA</v>
      </c>
      <c r="K157" s="98" t="str">
        <f t="shared" si="16"/>
        <v>Gestión Tecnologías de Información y Comunicación</v>
      </c>
      <c r="L157" s="98" t="s">
        <v>412</v>
      </c>
    </row>
    <row r="158" spans="3:12" x14ac:dyDescent="0.25">
      <c r="C158" s="109" t="s">
        <v>52</v>
      </c>
      <c r="D158" s="571"/>
      <c r="E158" s="213">
        <v>0</v>
      </c>
      <c r="F158" s="119">
        <v>25</v>
      </c>
      <c r="G158" s="97">
        <f t="shared" si="15"/>
        <v>0</v>
      </c>
      <c r="H158" s="161"/>
      <c r="I158" s="98" t="s">
        <v>943</v>
      </c>
      <c r="J158" s="98" t="str">
        <f>VLOOKUP(I158,Presupuesto!$B$11:$C$566,2,0)</f>
        <v>UTILES DE ESCRITORIO, OFICINA Y ENSE¥ANZA</v>
      </c>
      <c r="K158" s="98" t="str">
        <f t="shared" si="16"/>
        <v>Gestión Tecnologías de Información y Comunicación</v>
      </c>
      <c r="L158" s="98" t="s">
        <v>412</v>
      </c>
    </row>
    <row r="159" spans="3:12" ht="15.75" thickBot="1" x14ac:dyDescent="0.3">
      <c r="C159" s="217" t="s">
        <v>430</v>
      </c>
      <c r="D159" s="218">
        <v>0</v>
      </c>
      <c r="E159" s="330">
        <v>0</v>
      </c>
      <c r="F159" s="104">
        <f>HLOOKUP(C159,$AH$2:$BU$3,2,0)</f>
        <v>1150</v>
      </c>
      <c r="G159" s="105">
        <f>D159*E159*F159</f>
        <v>0</v>
      </c>
      <c r="H159" s="331"/>
      <c r="I159" s="332" t="s">
        <v>301</v>
      </c>
      <c r="J159" s="106" t="str">
        <f>VLOOKUP(I159,Presupuesto!$B$11:$C$566,2,0)</f>
        <v>VIATICOS (26200-00)</v>
      </c>
      <c r="K159" s="333" t="str">
        <f t="shared" si="16"/>
        <v>Gestión Tecnologías de Información y Comunicación</v>
      </c>
      <c r="L159" s="333" t="s">
        <v>412</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68"/>
      <c r="E165" s="93"/>
      <c r="F165" s="93"/>
      <c r="G165" s="93"/>
      <c r="H165" s="76"/>
      <c r="I165" s="76"/>
      <c r="J165" s="76"/>
      <c r="K165" s="112"/>
    </row>
    <row r="166" spans="3:12"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5" t="s">
        <v>47</v>
      </c>
      <c r="D169" s="570"/>
      <c r="E169" s="326"/>
      <c r="F169" s="115">
        <v>30000</v>
      </c>
      <c r="G169" s="327">
        <f t="shared" ref="G169:G177" si="17">E169*F169</f>
        <v>0</v>
      </c>
      <c r="H169" s="328"/>
      <c r="I169" s="116" t="s">
        <v>700</v>
      </c>
      <c r="J169" s="116" t="str">
        <f>VLOOKUP(I169,Presupuesto!$B$11:$C$566,2,0)</f>
        <v>SERVICIOS DE CAPACITACION.</v>
      </c>
      <c r="K169" s="329" t="s">
        <v>1531</v>
      </c>
      <c r="L169" s="116" t="s">
        <v>394</v>
      </c>
    </row>
    <row r="170" spans="3:12" x14ac:dyDescent="0.25">
      <c r="C170" s="99" t="s">
        <v>48</v>
      </c>
      <c r="D170" s="571"/>
      <c r="E170" s="200">
        <f>D169</f>
        <v>0</v>
      </c>
      <c r="F170" s="100">
        <v>50</v>
      </c>
      <c r="G170" s="97">
        <f t="shared" si="17"/>
        <v>0</v>
      </c>
      <c r="H170" s="161"/>
      <c r="I170" s="98" t="s">
        <v>718</v>
      </c>
      <c r="J170" s="98" t="str">
        <f>VLOOKUP(I170,Presupuesto!$B$11:$C$566,2,0)</f>
        <v>SERVICIOS DE IMPRENTA PUBLIC.Y REPRODUCCION</v>
      </c>
      <c r="K170" s="98" t="str">
        <f>$K$169</f>
        <v>Gestión Tecnologías de Información y Comunicación</v>
      </c>
      <c r="L170" s="98" t="s">
        <v>412</v>
      </c>
    </row>
    <row r="171" spans="3:12" x14ac:dyDescent="0.25">
      <c r="C171" s="99" t="s">
        <v>49</v>
      </c>
      <c r="D171" s="571"/>
      <c r="E171" s="200">
        <f>D169</f>
        <v>0</v>
      </c>
      <c r="F171" s="100">
        <v>150</v>
      </c>
      <c r="G171" s="97">
        <f t="shared" si="17"/>
        <v>0</v>
      </c>
      <c r="H171" s="161"/>
      <c r="I171" s="98" t="s">
        <v>793</v>
      </c>
      <c r="J171" s="98" t="str">
        <f>VLOOKUP(I171,Presupuesto!$B$11:$C$566,2,0)</f>
        <v>ALIMENTOS B EBIDAS PARA PERSONAS</v>
      </c>
      <c r="K171" s="98" t="str">
        <f t="shared" ref="K171:K178" si="18">$K$169</f>
        <v>Gestión Tecnologías de Información y Comunicación</v>
      </c>
      <c r="L171" s="98" t="s">
        <v>396</v>
      </c>
    </row>
    <row r="172" spans="3:12" x14ac:dyDescent="0.25">
      <c r="C172" s="99" t="s">
        <v>50</v>
      </c>
      <c r="D172" s="571"/>
      <c r="E172" s="151">
        <v>0</v>
      </c>
      <c r="F172" s="118">
        <v>10000</v>
      </c>
      <c r="G172" s="97">
        <f t="shared" si="17"/>
        <v>0</v>
      </c>
      <c r="H172" s="161"/>
      <c r="I172" s="320" t="s">
        <v>300</v>
      </c>
      <c r="J172" s="98" t="str">
        <f>VLOOKUP(I172,Presupuesto!$B$11:$C$566,2,0)</f>
        <v>PASAJES (26100-00)</v>
      </c>
      <c r="K172" s="98" t="str">
        <f t="shared" si="18"/>
        <v>Gestión Tecnologías de Información y Comunicación</v>
      </c>
      <c r="L172" s="98" t="s">
        <v>412</v>
      </c>
    </row>
    <row r="173" spans="3:12" x14ac:dyDescent="0.25">
      <c r="C173" s="99" t="s">
        <v>417</v>
      </c>
      <c r="D173" s="571"/>
      <c r="E173" s="151">
        <v>0</v>
      </c>
      <c r="F173" s="118">
        <v>250</v>
      </c>
      <c r="G173" s="97">
        <f t="shared" si="17"/>
        <v>0</v>
      </c>
      <c r="H173" s="161"/>
      <c r="I173" s="98" t="s">
        <v>822</v>
      </c>
      <c r="J173" s="98" t="str">
        <f>VLOOKUP(I173,Presupuesto!$B$11:$C$566,2,0)</f>
        <v>PRODUCTOS PAPEL Y CARTON</v>
      </c>
      <c r="K173" s="98" t="str">
        <f t="shared" si="18"/>
        <v>Gestión Tecnologías de Información y Comunicación</v>
      </c>
      <c r="L173" s="98" t="s">
        <v>412</v>
      </c>
    </row>
    <row r="174" spans="3:12" x14ac:dyDescent="0.25">
      <c r="C174" s="99" t="s">
        <v>51</v>
      </c>
      <c r="D174" s="571"/>
      <c r="E174" s="200">
        <f>(D169*25)/500</f>
        <v>0</v>
      </c>
      <c r="F174" s="100">
        <v>85</v>
      </c>
      <c r="G174" s="97">
        <f t="shared" si="17"/>
        <v>0</v>
      </c>
      <c r="H174" s="161"/>
      <c r="I174" s="98" t="s">
        <v>822</v>
      </c>
      <c r="J174" s="98" t="str">
        <f>VLOOKUP(I174,Presupuesto!$B$11:$C$566,2,0)</f>
        <v>PRODUCTOS PAPEL Y CARTON</v>
      </c>
      <c r="K174" s="98" t="str">
        <f t="shared" si="18"/>
        <v>Gestión Tecnologías de Información y Comunicación</v>
      </c>
      <c r="L174" s="98" t="s">
        <v>412</v>
      </c>
    </row>
    <row r="175" spans="3:12" x14ac:dyDescent="0.25">
      <c r="C175" s="99" t="s">
        <v>123</v>
      </c>
      <c r="D175" s="571"/>
      <c r="E175" s="200">
        <f>D169/12</f>
        <v>0</v>
      </c>
      <c r="F175" s="100">
        <v>36</v>
      </c>
      <c r="G175" s="97">
        <f t="shared" si="17"/>
        <v>0</v>
      </c>
      <c r="H175" s="161"/>
      <c r="I175" s="98" t="s">
        <v>943</v>
      </c>
      <c r="J175" s="98" t="str">
        <f>VLOOKUP(I175,Presupuesto!$B$11:$C$566,2,0)</f>
        <v>UTILES DE ESCRITORIO, OFICINA Y ENSE¥ANZA</v>
      </c>
      <c r="K175" s="98" t="str">
        <f t="shared" si="18"/>
        <v>Gestión Tecnologías de Información y Comunicación</v>
      </c>
      <c r="L175" s="98" t="s">
        <v>412</v>
      </c>
    </row>
    <row r="176" spans="3:12" x14ac:dyDescent="0.25">
      <c r="C176" s="99" t="s">
        <v>34</v>
      </c>
      <c r="D176" s="571"/>
      <c r="E176" s="200">
        <f>D169/12</f>
        <v>0</v>
      </c>
      <c r="F176" s="100">
        <v>80</v>
      </c>
      <c r="G176" s="97">
        <f t="shared" si="17"/>
        <v>0</v>
      </c>
      <c r="H176" s="161"/>
      <c r="I176" s="98" t="s">
        <v>943</v>
      </c>
      <c r="J176" s="98" t="str">
        <f>VLOOKUP(I176,Presupuesto!$B$11:$C$566,2,0)</f>
        <v>UTILES DE ESCRITORIO, OFICINA Y ENSE¥ANZA</v>
      </c>
      <c r="K176" s="98" t="str">
        <f t="shared" si="18"/>
        <v>Gestión Tecnologías de Información y Comunicación</v>
      </c>
      <c r="L176" s="98" t="s">
        <v>412</v>
      </c>
    </row>
    <row r="177" spans="3:12" x14ac:dyDescent="0.25">
      <c r="C177" s="109" t="s">
        <v>52</v>
      </c>
      <c r="D177" s="571"/>
      <c r="E177" s="213">
        <v>0</v>
      </c>
      <c r="F177" s="119">
        <v>25</v>
      </c>
      <c r="G177" s="97">
        <f t="shared" si="17"/>
        <v>0</v>
      </c>
      <c r="H177" s="161"/>
      <c r="I177" s="98" t="s">
        <v>943</v>
      </c>
      <c r="J177" s="98" t="str">
        <f>VLOOKUP(I177,Presupuesto!$B$11:$C$566,2,0)</f>
        <v>UTILES DE ESCRITORIO, OFICINA Y ENSE¥ANZA</v>
      </c>
      <c r="K177" s="98" t="str">
        <f t="shared" si="18"/>
        <v>Gestión Tecnologías de Información y Comunicación</v>
      </c>
      <c r="L177" s="98" t="s">
        <v>412</v>
      </c>
    </row>
    <row r="178" spans="3:12" ht="15.75" thickBot="1" x14ac:dyDescent="0.3">
      <c r="C178" s="217" t="s">
        <v>430</v>
      </c>
      <c r="D178" s="218">
        <v>0</v>
      </c>
      <c r="E178" s="330">
        <v>0</v>
      </c>
      <c r="F178" s="104">
        <f>HLOOKUP(C178,$AH$2:$BU$3,2,0)</f>
        <v>1150</v>
      </c>
      <c r="G178" s="105">
        <f>D178*E178*F178</f>
        <v>0</v>
      </c>
      <c r="H178" s="331"/>
      <c r="I178" s="332" t="s">
        <v>301</v>
      </c>
      <c r="J178" s="106" t="str">
        <f>VLOOKUP(I178,Presupuesto!$B$11:$C$566,2,0)</f>
        <v>VIATICOS (26200-00)</v>
      </c>
      <c r="K178" s="333" t="str">
        <f t="shared" si="18"/>
        <v>Gestión Tecnologías de Información y Comunicación</v>
      </c>
      <c r="L178" s="333"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68"/>
      <c r="E184" s="93"/>
      <c r="F184" s="93"/>
      <c r="G184" s="93"/>
      <c r="H184" s="76"/>
      <c r="I184" s="76"/>
      <c r="J184" s="76"/>
      <c r="K184" s="112"/>
    </row>
    <row r="185" spans="3:12"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5" t="s">
        <v>47</v>
      </c>
      <c r="D188" s="570"/>
      <c r="E188" s="326"/>
      <c r="F188" s="115">
        <v>30000</v>
      </c>
      <c r="G188" s="327">
        <f t="shared" ref="G188:G196" si="19">E188*F188</f>
        <v>0</v>
      </c>
      <c r="H188" s="328"/>
      <c r="I188" s="116" t="s">
        <v>700</v>
      </c>
      <c r="J188" s="116" t="str">
        <f>VLOOKUP(I188,Presupuesto!$B$11:$C$566,2,0)</f>
        <v>SERVICIOS DE CAPACITACION.</v>
      </c>
      <c r="K188" s="329" t="s">
        <v>1531</v>
      </c>
      <c r="L188" s="116" t="s">
        <v>394</v>
      </c>
    </row>
    <row r="189" spans="3:12" x14ac:dyDescent="0.25">
      <c r="C189" s="99" t="s">
        <v>48</v>
      </c>
      <c r="D189" s="571"/>
      <c r="E189" s="200">
        <f>D188</f>
        <v>0</v>
      </c>
      <c r="F189" s="100">
        <v>50</v>
      </c>
      <c r="G189" s="97">
        <f t="shared" si="19"/>
        <v>0</v>
      </c>
      <c r="H189" s="161"/>
      <c r="I189" s="98" t="s">
        <v>718</v>
      </c>
      <c r="J189" s="98" t="str">
        <f>VLOOKUP(I189,Presupuesto!$B$11:$C$566,2,0)</f>
        <v>SERVICIOS DE IMPRENTA PUBLIC.Y REPRODUCCION</v>
      </c>
      <c r="K189" s="98" t="str">
        <f>$K$188</f>
        <v>Gestión Tecnologías de Información y Comunicación</v>
      </c>
      <c r="L189" s="98" t="s">
        <v>412</v>
      </c>
    </row>
    <row r="190" spans="3:12" x14ac:dyDescent="0.25">
      <c r="C190" s="99" t="s">
        <v>49</v>
      </c>
      <c r="D190" s="571"/>
      <c r="E190" s="200">
        <f>D188</f>
        <v>0</v>
      </c>
      <c r="F190" s="100">
        <v>150</v>
      </c>
      <c r="G190" s="97">
        <f t="shared" si="19"/>
        <v>0</v>
      </c>
      <c r="H190" s="161"/>
      <c r="I190" s="98" t="s">
        <v>793</v>
      </c>
      <c r="J190" s="98" t="str">
        <f>VLOOKUP(I190,Presupuesto!$B$11:$C$566,2,0)</f>
        <v>ALIMENTOS B EBIDAS PARA PERSONAS</v>
      </c>
      <c r="K190" s="98" t="str">
        <f t="shared" ref="K190:K197" si="20">$K$188</f>
        <v>Gestión Tecnologías de Información y Comunicación</v>
      </c>
      <c r="L190" s="98" t="s">
        <v>396</v>
      </c>
    </row>
    <row r="191" spans="3:12" x14ac:dyDescent="0.25">
      <c r="C191" s="99" t="s">
        <v>50</v>
      </c>
      <c r="D191" s="571"/>
      <c r="E191" s="151">
        <v>0</v>
      </c>
      <c r="F191" s="118">
        <v>10000</v>
      </c>
      <c r="G191" s="97">
        <f t="shared" si="19"/>
        <v>0</v>
      </c>
      <c r="H191" s="161"/>
      <c r="I191" s="320" t="s">
        <v>300</v>
      </c>
      <c r="J191" s="98" t="str">
        <f>VLOOKUP(I191,Presupuesto!$B$11:$C$566,2,0)</f>
        <v>PASAJES (26100-00)</v>
      </c>
      <c r="K191" s="98" t="str">
        <f t="shared" si="20"/>
        <v>Gestión Tecnologías de Información y Comunicación</v>
      </c>
      <c r="L191" s="98" t="s">
        <v>412</v>
      </c>
    </row>
    <row r="192" spans="3:12" x14ac:dyDescent="0.25">
      <c r="C192" s="99" t="s">
        <v>417</v>
      </c>
      <c r="D192" s="571"/>
      <c r="E192" s="151">
        <v>0</v>
      </c>
      <c r="F192" s="118">
        <v>250</v>
      </c>
      <c r="G192" s="97">
        <f t="shared" si="19"/>
        <v>0</v>
      </c>
      <c r="H192" s="161"/>
      <c r="I192" s="98" t="s">
        <v>822</v>
      </c>
      <c r="J192" s="98" t="str">
        <f>VLOOKUP(I192,Presupuesto!$B$11:$C$566,2,0)</f>
        <v>PRODUCTOS PAPEL Y CARTON</v>
      </c>
      <c r="K192" s="98" t="str">
        <f t="shared" si="20"/>
        <v>Gestión Tecnologías de Información y Comunicación</v>
      </c>
      <c r="L192" s="98" t="s">
        <v>412</v>
      </c>
    </row>
    <row r="193" spans="3:12" x14ac:dyDescent="0.25">
      <c r="C193" s="99" t="s">
        <v>51</v>
      </c>
      <c r="D193" s="571"/>
      <c r="E193" s="200">
        <f>(D188*25)/500</f>
        <v>0</v>
      </c>
      <c r="F193" s="100">
        <v>85</v>
      </c>
      <c r="G193" s="97">
        <f t="shared" si="19"/>
        <v>0</v>
      </c>
      <c r="H193" s="161"/>
      <c r="I193" s="98" t="s">
        <v>822</v>
      </c>
      <c r="J193" s="98" t="str">
        <f>VLOOKUP(I193,Presupuesto!$B$11:$C$566,2,0)</f>
        <v>PRODUCTOS PAPEL Y CARTON</v>
      </c>
      <c r="K193" s="98" t="str">
        <f t="shared" si="20"/>
        <v>Gestión Tecnologías de Información y Comunicación</v>
      </c>
      <c r="L193" s="98" t="s">
        <v>412</v>
      </c>
    </row>
    <row r="194" spans="3:12" x14ac:dyDescent="0.25">
      <c r="C194" s="99" t="s">
        <v>123</v>
      </c>
      <c r="D194" s="571"/>
      <c r="E194" s="200">
        <f>D188/12</f>
        <v>0</v>
      </c>
      <c r="F194" s="100">
        <v>36</v>
      </c>
      <c r="G194" s="97">
        <f t="shared" si="19"/>
        <v>0</v>
      </c>
      <c r="H194" s="161"/>
      <c r="I194" s="98" t="s">
        <v>943</v>
      </c>
      <c r="J194" s="98" t="str">
        <f>VLOOKUP(I194,Presupuesto!$B$11:$C$566,2,0)</f>
        <v>UTILES DE ESCRITORIO, OFICINA Y ENSE¥ANZA</v>
      </c>
      <c r="K194" s="98" t="str">
        <f t="shared" si="20"/>
        <v>Gestión Tecnologías de Información y Comunicación</v>
      </c>
      <c r="L194" s="98" t="s">
        <v>412</v>
      </c>
    </row>
    <row r="195" spans="3:12" x14ac:dyDescent="0.25">
      <c r="C195" s="99" t="s">
        <v>34</v>
      </c>
      <c r="D195" s="571"/>
      <c r="E195" s="200">
        <f>D188/12</f>
        <v>0</v>
      </c>
      <c r="F195" s="100">
        <v>80</v>
      </c>
      <c r="G195" s="97">
        <f t="shared" si="19"/>
        <v>0</v>
      </c>
      <c r="H195" s="161"/>
      <c r="I195" s="98" t="s">
        <v>943</v>
      </c>
      <c r="J195" s="98" t="str">
        <f>VLOOKUP(I195,Presupuesto!$B$11:$C$566,2,0)</f>
        <v>UTILES DE ESCRITORIO, OFICINA Y ENSE¥ANZA</v>
      </c>
      <c r="K195" s="98" t="str">
        <f t="shared" si="20"/>
        <v>Gestión Tecnologías de Información y Comunicación</v>
      </c>
      <c r="L195" s="98" t="s">
        <v>412</v>
      </c>
    </row>
    <row r="196" spans="3:12" x14ac:dyDescent="0.25">
      <c r="C196" s="109" t="s">
        <v>52</v>
      </c>
      <c r="D196" s="571"/>
      <c r="E196" s="213">
        <v>0</v>
      </c>
      <c r="F196" s="119">
        <v>25</v>
      </c>
      <c r="G196" s="97">
        <f t="shared" si="19"/>
        <v>0</v>
      </c>
      <c r="H196" s="161"/>
      <c r="I196" s="98" t="s">
        <v>943</v>
      </c>
      <c r="J196" s="98" t="str">
        <f>VLOOKUP(I196,Presupuesto!$B$11:$C$566,2,0)</f>
        <v>UTILES DE ESCRITORIO, OFICINA Y ENSE¥ANZA</v>
      </c>
      <c r="K196" s="98" t="str">
        <f t="shared" si="20"/>
        <v>Gestión Tecnologías de Información y Comunicación</v>
      </c>
      <c r="L196" s="98" t="s">
        <v>412</v>
      </c>
    </row>
    <row r="197" spans="3:12" ht="15.75" thickBot="1" x14ac:dyDescent="0.3">
      <c r="C197" s="217" t="s">
        <v>430</v>
      </c>
      <c r="D197" s="218">
        <v>0</v>
      </c>
      <c r="E197" s="330">
        <v>0</v>
      </c>
      <c r="F197" s="104">
        <f>HLOOKUP(C197,$AH$2:$BU$3,2,0)</f>
        <v>1150</v>
      </c>
      <c r="G197" s="105">
        <f>D197*E197*F197</f>
        <v>0</v>
      </c>
      <c r="H197" s="331"/>
      <c r="I197" s="332" t="s">
        <v>301</v>
      </c>
      <c r="J197" s="106" t="str">
        <f>VLOOKUP(I197,Presupuesto!$B$11:$C$566,2,0)</f>
        <v>VIATICOS (26200-00)</v>
      </c>
      <c r="K197" s="333" t="str">
        <f t="shared" si="20"/>
        <v>Gestión Tecnologías de Información y Comunicación</v>
      </c>
      <c r="L197" s="333" t="s">
        <v>412</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68"/>
      <c r="E203" s="93"/>
      <c r="F203" s="93"/>
      <c r="G203" s="93"/>
      <c r="H203" s="76"/>
      <c r="I203" s="76"/>
      <c r="J203" s="76"/>
      <c r="K203" s="112"/>
    </row>
    <row r="204" spans="3:12"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5" t="s">
        <v>47</v>
      </c>
      <c r="D207" s="570"/>
      <c r="E207" s="326"/>
      <c r="F207" s="115">
        <v>30000</v>
      </c>
      <c r="G207" s="327">
        <f t="shared" ref="G207:G215" si="21">E207*F207</f>
        <v>0</v>
      </c>
      <c r="H207" s="328"/>
      <c r="I207" s="116" t="s">
        <v>700</v>
      </c>
      <c r="J207" s="116" t="str">
        <f>VLOOKUP(I207,Presupuesto!$B$11:$C$566,2,0)</f>
        <v>SERVICIOS DE CAPACITACION.</v>
      </c>
      <c r="K207" s="329" t="s">
        <v>1531</v>
      </c>
      <c r="L207" s="116" t="s">
        <v>394</v>
      </c>
    </row>
    <row r="208" spans="3:12" x14ac:dyDescent="0.25">
      <c r="C208" s="99" t="s">
        <v>48</v>
      </c>
      <c r="D208" s="571"/>
      <c r="E208" s="200">
        <f>D207</f>
        <v>0</v>
      </c>
      <c r="F208" s="100">
        <v>50</v>
      </c>
      <c r="G208" s="97">
        <f t="shared" si="21"/>
        <v>0</v>
      </c>
      <c r="H208" s="161"/>
      <c r="I208" s="98" t="s">
        <v>718</v>
      </c>
      <c r="J208" s="98" t="str">
        <f>VLOOKUP(I208,Presupuesto!$B$11:$C$566,2,0)</f>
        <v>SERVICIOS DE IMPRENTA PUBLIC.Y REPRODUCCION</v>
      </c>
      <c r="K208" s="98" t="str">
        <f>$K$207</f>
        <v>Gestión Tecnologías de Información y Comunicación</v>
      </c>
      <c r="L208" s="98" t="s">
        <v>412</v>
      </c>
    </row>
    <row r="209" spans="3:12" x14ac:dyDescent="0.25">
      <c r="C209" s="99" t="s">
        <v>49</v>
      </c>
      <c r="D209" s="571"/>
      <c r="E209" s="200">
        <f>D207</f>
        <v>0</v>
      </c>
      <c r="F209" s="100">
        <v>150</v>
      </c>
      <c r="G209" s="97">
        <f t="shared" si="21"/>
        <v>0</v>
      </c>
      <c r="H209" s="161"/>
      <c r="I209" s="98" t="s">
        <v>793</v>
      </c>
      <c r="J209" s="98" t="str">
        <f>VLOOKUP(I209,Presupuesto!$B$11:$C$566,2,0)</f>
        <v>ALIMENTOS B EBIDAS PARA PERSONAS</v>
      </c>
      <c r="K209" s="98" t="str">
        <f t="shared" ref="K209:K216" si="22">$K$207</f>
        <v>Gestión Tecnologías de Información y Comunicación</v>
      </c>
      <c r="L209" s="98" t="s">
        <v>396</v>
      </c>
    </row>
    <row r="210" spans="3:12" x14ac:dyDescent="0.25">
      <c r="C210" s="99" t="s">
        <v>50</v>
      </c>
      <c r="D210" s="571"/>
      <c r="E210" s="151">
        <v>0</v>
      </c>
      <c r="F210" s="118">
        <v>10000</v>
      </c>
      <c r="G210" s="97">
        <f t="shared" si="21"/>
        <v>0</v>
      </c>
      <c r="H210" s="161"/>
      <c r="I210" s="320" t="s">
        <v>300</v>
      </c>
      <c r="J210" s="98" t="str">
        <f>VLOOKUP(I210,Presupuesto!$B$11:$C$566,2,0)</f>
        <v>PASAJES (26100-00)</v>
      </c>
      <c r="K210" s="98" t="str">
        <f t="shared" si="22"/>
        <v>Gestión Tecnologías de Información y Comunicación</v>
      </c>
      <c r="L210" s="98" t="s">
        <v>412</v>
      </c>
    </row>
    <row r="211" spans="3:12" x14ac:dyDescent="0.25">
      <c r="C211" s="99" t="s">
        <v>417</v>
      </c>
      <c r="D211" s="571"/>
      <c r="E211" s="151">
        <v>0</v>
      </c>
      <c r="F211" s="118">
        <v>250</v>
      </c>
      <c r="G211" s="97">
        <f t="shared" si="21"/>
        <v>0</v>
      </c>
      <c r="H211" s="161"/>
      <c r="I211" s="98" t="s">
        <v>822</v>
      </c>
      <c r="J211" s="98" t="str">
        <f>VLOOKUP(I211,Presupuesto!$B$11:$C$566,2,0)</f>
        <v>PRODUCTOS PAPEL Y CARTON</v>
      </c>
      <c r="K211" s="98" t="str">
        <f t="shared" si="22"/>
        <v>Gestión Tecnologías de Información y Comunicación</v>
      </c>
      <c r="L211" s="98" t="s">
        <v>412</v>
      </c>
    </row>
    <row r="212" spans="3:12" x14ac:dyDescent="0.25">
      <c r="C212" s="99" t="s">
        <v>51</v>
      </c>
      <c r="D212" s="571"/>
      <c r="E212" s="200">
        <f>(D207*25)/500</f>
        <v>0</v>
      </c>
      <c r="F212" s="100">
        <v>85</v>
      </c>
      <c r="G212" s="97">
        <f t="shared" si="21"/>
        <v>0</v>
      </c>
      <c r="H212" s="161"/>
      <c r="I212" s="98" t="s">
        <v>822</v>
      </c>
      <c r="J212" s="98" t="str">
        <f>VLOOKUP(I212,Presupuesto!$B$11:$C$566,2,0)</f>
        <v>PRODUCTOS PAPEL Y CARTON</v>
      </c>
      <c r="K212" s="98" t="str">
        <f t="shared" si="22"/>
        <v>Gestión Tecnologías de Información y Comunicación</v>
      </c>
      <c r="L212" s="98" t="s">
        <v>412</v>
      </c>
    </row>
    <row r="213" spans="3:12" x14ac:dyDescent="0.25">
      <c r="C213" s="99" t="s">
        <v>123</v>
      </c>
      <c r="D213" s="571"/>
      <c r="E213" s="200">
        <f>D207/12</f>
        <v>0</v>
      </c>
      <c r="F213" s="100">
        <v>36</v>
      </c>
      <c r="G213" s="97">
        <f t="shared" si="21"/>
        <v>0</v>
      </c>
      <c r="H213" s="161"/>
      <c r="I213" s="98" t="s">
        <v>943</v>
      </c>
      <c r="J213" s="98" t="str">
        <f>VLOOKUP(I213,Presupuesto!$B$11:$C$566,2,0)</f>
        <v>UTILES DE ESCRITORIO, OFICINA Y ENSE¥ANZA</v>
      </c>
      <c r="K213" s="98" t="str">
        <f t="shared" si="22"/>
        <v>Gestión Tecnologías de Información y Comunicación</v>
      </c>
      <c r="L213" s="98" t="s">
        <v>412</v>
      </c>
    </row>
    <row r="214" spans="3:12" x14ac:dyDescent="0.25">
      <c r="C214" s="99" t="s">
        <v>34</v>
      </c>
      <c r="D214" s="571"/>
      <c r="E214" s="200">
        <f>D207/12</f>
        <v>0</v>
      </c>
      <c r="F214" s="100">
        <v>80</v>
      </c>
      <c r="G214" s="97">
        <f t="shared" si="21"/>
        <v>0</v>
      </c>
      <c r="H214" s="161"/>
      <c r="I214" s="98" t="s">
        <v>943</v>
      </c>
      <c r="J214" s="98" t="str">
        <f>VLOOKUP(I214,Presupuesto!$B$11:$C$566,2,0)</f>
        <v>UTILES DE ESCRITORIO, OFICINA Y ENSE¥ANZA</v>
      </c>
      <c r="K214" s="98" t="str">
        <f t="shared" si="22"/>
        <v>Gestión Tecnologías de Información y Comunicación</v>
      </c>
      <c r="L214" s="98" t="s">
        <v>412</v>
      </c>
    </row>
    <row r="215" spans="3:12" x14ac:dyDescent="0.25">
      <c r="C215" s="109" t="s">
        <v>52</v>
      </c>
      <c r="D215" s="571"/>
      <c r="E215" s="213">
        <v>0</v>
      </c>
      <c r="F215" s="119">
        <v>25</v>
      </c>
      <c r="G215" s="97">
        <f t="shared" si="21"/>
        <v>0</v>
      </c>
      <c r="H215" s="161"/>
      <c r="I215" s="98" t="s">
        <v>943</v>
      </c>
      <c r="J215" s="98" t="str">
        <f>VLOOKUP(I215,Presupuesto!$B$11:$C$566,2,0)</f>
        <v>UTILES DE ESCRITORIO, OFICINA Y ENSE¥ANZA</v>
      </c>
      <c r="K215" s="98" t="str">
        <f t="shared" si="22"/>
        <v>Gestión Tecnologías de Información y Comunicación</v>
      </c>
      <c r="L215" s="98" t="s">
        <v>412</v>
      </c>
    </row>
    <row r="216" spans="3:12" ht="15.75" thickBot="1" x14ac:dyDescent="0.3">
      <c r="C216" s="217" t="s">
        <v>430</v>
      </c>
      <c r="D216" s="218">
        <v>0</v>
      </c>
      <c r="E216" s="330">
        <v>0</v>
      </c>
      <c r="F216" s="104">
        <f>HLOOKUP(C216,$AH$2:$BU$3,2,0)</f>
        <v>1150</v>
      </c>
      <c r="G216" s="105">
        <f>D216*E216*F216</f>
        <v>0</v>
      </c>
      <c r="H216" s="331"/>
      <c r="I216" s="332" t="s">
        <v>301</v>
      </c>
      <c r="J216" s="106" t="str">
        <f>VLOOKUP(I216,Presupuesto!$B$11:$C$566,2,0)</f>
        <v>VIATICOS (26200-00)</v>
      </c>
      <c r="K216" s="333" t="str">
        <f t="shared" si="22"/>
        <v>Gestión Tecnologías de Información y Comunicación</v>
      </c>
      <c r="L216" s="333"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68"/>
      <c r="E222" s="93"/>
      <c r="F222" s="93"/>
      <c r="G222" s="93"/>
      <c r="H222" s="76"/>
      <c r="I222" s="76"/>
      <c r="J222" s="76"/>
      <c r="K222" s="112"/>
    </row>
    <row r="223" spans="3:12"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5" t="s">
        <v>47</v>
      </c>
      <c r="D226" s="570"/>
      <c r="E226" s="326"/>
      <c r="F226" s="115">
        <v>30000</v>
      </c>
      <c r="G226" s="327">
        <f t="shared" ref="G226:G234" si="23">E226*F226</f>
        <v>0</v>
      </c>
      <c r="H226" s="328"/>
      <c r="I226" s="116" t="s">
        <v>700</v>
      </c>
      <c r="J226" s="116" t="str">
        <f>VLOOKUP(I226,Presupuesto!$B$11:$C$566,2,0)</f>
        <v>SERVICIOS DE CAPACITACION.</v>
      </c>
      <c r="K226" s="329" t="s">
        <v>1531</v>
      </c>
      <c r="L226" s="116" t="s">
        <v>394</v>
      </c>
    </row>
    <row r="227" spans="3:12" x14ac:dyDescent="0.25">
      <c r="C227" s="99" t="s">
        <v>48</v>
      </c>
      <c r="D227" s="571"/>
      <c r="E227" s="200">
        <f>D226</f>
        <v>0</v>
      </c>
      <c r="F227" s="100">
        <v>50</v>
      </c>
      <c r="G227" s="97">
        <f t="shared" si="23"/>
        <v>0</v>
      </c>
      <c r="H227" s="161"/>
      <c r="I227" s="98" t="s">
        <v>718</v>
      </c>
      <c r="J227" s="98" t="str">
        <f>VLOOKUP(I227,Presupuesto!$B$11:$C$566,2,0)</f>
        <v>SERVICIOS DE IMPRENTA PUBLIC.Y REPRODUCCION</v>
      </c>
      <c r="K227" s="98" t="str">
        <f>$K$226</f>
        <v>Gestión Tecnologías de Información y Comunicación</v>
      </c>
      <c r="L227" s="98" t="s">
        <v>412</v>
      </c>
    </row>
    <row r="228" spans="3:12" x14ac:dyDescent="0.25">
      <c r="C228" s="99" t="s">
        <v>49</v>
      </c>
      <c r="D228" s="571"/>
      <c r="E228" s="200">
        <f>D226</f>
        <v>0</v>
      </c>
      <c r="F228" s="100">
        <v>150</v>
      </c>
      <c r="G228" s="97">
        <f t="shared" si="23"/>
        <v>0</v>
      </c>
      <c r="H228" s="161"/>
      <c r="I228" s="98" t="s">
        <v>793</v>
      </c>
      <c r="J228" s="98" t="str">
        <f>VLOOKUP(I228,Presupuesto!$B$11:$C$566,2,0)</f>
        <v>ALIMENTOS B EBIDAS PARA PERSONAS</v>
      </c>
      <c r="K228" s="98" t="str">
        <f t="shared" ref="K228:K235" si="24">$K$226</f>
        <v>Gestión Tecnologías de Información y Comunicación</v>
      </c>
      <c r="L228" s="98" t="s">
        <v>396</v>
      </c>
    </row>
    <row r="229" spans="3:12" x14ac:dyDescent="0.25">
      <c r="C229" s="99" t="s">
        <v>50</v>
      </c>
      <c r="D229" s="571"/>
      <c r="E229" s="151">
        <v>0</v>
      </c>
      <c r="F229" s="118">
        <v>10000</v>
      </c>
      <c r="G229" s="97">
        <f t="shared" si="23"/>
        <v>0</v>
      </c>
      <c r="H229" s="161"/>
      <c r="I229" s="320" t="s">
        <v>300</v>
      </c>
      <c r="J229" s="98" t="str">
        <f>VLOOKUP(I229,Presupuesto!$B$11:$C$566,2,0)</f>
        <v>PASAJES (26100-00)</v>
      </c>
      <c r="K229" s="98" t="str">
        <f t="shared" si="24"/>
        <v>Gestión Tecnologías de Información y Comunicación</v>
      </c>
      <c r="L229" s="98" t="s">
        <v>412</v>
      </c>
    </row>
    <row r="230" spans="3:12" x14ac:dyDescent="0.25">
      <c r="C230" s="99" t="s">
        <v>417</v>
      </c>
      <c r="D230" s="571"/>
      <c r="E230" s="151">
        <v>0</v>
      </c>
      <c r="F230" s="118">
        <v>250</v>
      </c>
      <c r="G230" s="97">
        <f t="shared" si="23"/>
        <v>0</v>
      </c>
      <c r="H230" s="161"/>
      <c r="I230" s="98" t="s">
        <v>822</v>
      </c>
      <c r="J230" s="98" t="str">
        <f>VLOOKUP(I230,Presupuesto!$B$11:$C$566,2,0)</f>
        <v>PRODUCTOS PAPEL Y CARTON</v>
      </c>
      <c r="K230" s="98" t="str">
        <f t="shared" si="24"/>
        <v>Gestión Tecnologías de Información y Comunicación</v>
      </c>
      <c r="L230" s="98" t="s">
        <v>412</v>
      </c>
    </row>
    <row r="231" spans="3:12" x14ac:dyDescent="0.25">
      <c r="C231" s="99" t="s">
        <v>51</v>
      </c>
      <c r="D231" s="571"/>
      <c r="E231" s="200">
        <f>(D226*25)/500</f>
        <v>0</v>
      </c>
      <c r="F231" s="100">
        <v>85</v>
      </c>
      <c r="G231" s="97">
        <f t="shared" si="23"/>
        <v>0</v>
      </c>
      <c r="H231" s="161"/>
      <c r="I231" s="98" t="s">
        <v>822</v>
      </c>
      <c r="J231" s="98" t="str">
        <f>VLOOKUP(I231,Presupuesto!$B$11:$C$566,2,0)</f>
        <v>PRODUCTOS PAPEL Y CARTON</v>
      </c>
      <c r="K231" s="98" t="str">
        <f t="shared" si="24"/>
        <v>Gestión Tecnologías de Información y Comunicación</v>
      </c>
      <c r="L231" s="98" t="s">
        <v>412</v>
      </c>
    </row>
    <row r="232" spans="3:12" x14ac:dyDescent="0.25">
      <c r="C232" s="99" t="s">
        <v>123</v>
      </c>
      <c r="D232" s="571"/>
      <c r="E232" s="200">
        <f>D226/12</f>
        <v>0</v>
      </c>
      <c r="F232" s="100">
        <v>36</v>
      </c>
      <c r="G232" s="97">
        <f t="shared" si="23"/>
        <v>0</v>
      </c>
      <c r="H232" s="161"/>
      <c r="I232" s="98" t="s">
        <v>943</v>
      </c>
      <c r="J232" s="98" t="str">
        <f>VLOOKUP(I232,Presupuesto!$B$11:$C$566,2,0)</f>
        <v>UTILES DE ESCRITORIO, OFICINA Y ENSE¥ANZA</v>
      </c>
      <c r="K232" s="98" t="str">
        <f t="shared" si="24"/>
        <v>Gestión Tecnologías de Información y Comunicación</v>
      </c>
      <c r="L232" s="98" t="s">
        <v>412</v>
      </c>
    </row>
    <row r="233" spans="3:12" x14ac:dyDescent="0.25">
      <c r="C233" s="99" t="s">
        <v>34</v>
      </c>
      <c r="D233" s="571"/>
      <c r="E233" s="200">
        <f>D226/12</f>
        <v>0</v>
      </c>
      <c r="F233" s="100">
        <v>80</v>
      </c>
      <c r="G233" s="97">
        <f t="shared" si="23"/>
        <v>0</v>
      </c>
      <c r="H233" s="161"/>
      <c r="I233" s="98" t="s">
        <v>943</v>
      </c>
      <c r="J233" s="98" t="str">
        <f>VLOOKUP(I233,Presupuesto!$B$11:$C$566,2,0)</f>
        <v>UTILES DE ESCRITORIO, OFICINA Y ENSE¥ANZA</v>
      </c>
      <c r="K233" s="98" t="str">
        <f t="shared" si="24"/>
        <v>Gestión Tecnologías de Información y Comunicación</v>
      </c>
      <c r="L233" s="98" t="s">
        <v>412</v>
      </c>
    </row>
    <row r="234" spans="3:12" x14ac:dyDescent="0.25">
      <c r="C234" s="109" t="s">
        <v>52</v>
      </c>
      <c r="D234" s="571"/>
      <c r="E234" s="213">
        <v>0</v>
      </c>
      <c r="F234" s="119">
        <v>25</v>
      </c>
      <c r="G234" s="97">
        <f t="shared" si="23"/>
        <v>0</v>
      </c>
      <c r="H234" s="161"/>
      <c r="I234" s="98" t="s">
        <v>943</v>
      </c>
      <c r="J234" s="98" t="str">
        <f>VLOOKUP(I234,Presupuesto!$B$11:$C$566,2,0)</f>
        <v>UTILES DE ESCRITORIO, OFICINA Y ENSE¥ANZA</v>
      </c>
      <c r="K234" s="98" t="str">
        <f t="shared" si="24"/>
        <v>Gestión Tecnologías de Información y Comunicación</v>
      </c>
      <c r="L234" s="98" t="s">
        <v>412</v>
      </c>
    </row>
    <row r="235" spans="3:12" ht="15.75" thickBot="1" x14ac:dyDescent="0.3">
      <c r="C235" s="217" t="s">
        <v>430</v>
      </c>
      <c r="D235" s="218">
        <v>0</v>
      </c>
      <c r="E235" s="330">
        <v>0</v>
      </c>
      <c r="F235" s="104">
        <f>HLOOKUP(C235,$AH$2:$BU$3,2,0)</f>
        <v>1150</v>
      </c>
      <c r="G235" s="105">
        <f>D235*E235*F235</f>
        <v>0</v>
      </c>
      <c r="H235" s="331"/>
      <c r="I235" s="332" t="s">
        <v>301</v>
      </c>
      <c r="J235" s="106" t="str">
        <f>VLOOKUP(I235,Presupuesto!$B$11:$C$566,2,0)</f>
        <v>VIATICOS (26200-00)</v>
      </c>
      <c r="K235" s="333" t="str">
        <f t="shared" si="24"/>
        <v>Gestión Tecnologías de Información y Comunicación</v>
      </c>
      <c r="L235" s="333" t="s">
        <v>412</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72"/>
  <sheetViews>
    <sheetView showGridLines="0" topLeftCell="A106" zoomScale="90" zoomScaleNormal="90" workbookViewId="0">
      <selection activeCell="D10" sqref="D10"/>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33.42578125" style="77" customWidth="1"/>
    <col min="9" max="9" width="18.28515625" style="86" customWidth="1"/>
    <col min="10" max="10" width="42.85546875" style="86" customWidth="1"/>
    <col min="11" max="11" width="37.1406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x14ac:dyDescent="0.25">
      <c r="A2" s="122" t="s">
        <v>1358</v>
      </c>
      <c r="B2" s="122" t="s">
        <v>1360</v>
      </c>
      <c r="C2" s="122" t="s">
        <v>471</v>
      </c>
      <c r="D2" s="160" t="s">
        <v>1359</v>
      </c>
      <c r="E2" s="122" t="s">
        <v>1361</v>
      </c>
      <c r="F2" s="122" t="s">
        <v>472</v>
      </c>
      <c r="G2" s="122" t="s">
        <v>1362</v>
      </c>
      <c r="H2" s="160" t="s">
        <v>1363</v>
      </c>
      <c r="I2" s="122" t="s">
        <v>1364</v>
      </c>
      <c r="J2" s="122" t="s">
        <v>1459</v>
      </c>
      <c r="K2" s="122" t="s">
        <v>1365</v>
      </c>
      <c r="L2" s="122" t="s">
        <v>1366</v>
      </c>
      <c r="M2" s="122" t="s">
        <v>1367</v>
      </c>
      <c r="N2" s="122" t="s">
        <v>1368</v>
      </c>
      <c r="O2" s="122" t="s">
        <v>1369</v>
      </c>
      <c r="P2" s="122" t="s">
        <v>1489</v>
      </c>
      <c r="Q2" s="122" t="s">
        <v>1531</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483</v>
      </c>
      <c r="CA2" s="86" t="s">
        <v>484</v>
      </c>
      <c r="CB2" s="86" t="s">
        <v>485</v>
      </c>
      <c r="CC2" s="86" t="s">
        <v>486</v>
      </c>
      <c r="CD2" s="86" t="s">
        <v>487</v>
      </c>
      <c r="CE2" s="86" t="s">
        <v>488</v>
      </c>
      <c r="CF2" s="86" t="s">
        <v>489</v>
      </c>
      <c r="CG2" s="86" t="s">
        <v>490</v>
      </c>
      <c r="CH2" s="86" t="s">
        <v>491</v>
      </c>
      <c r="CI2" s="86" t="s">
        <v>492</v>
      </c>
      <c r="CJ2" s="86" t="s">
        <v>493</v>
      </c>
      <c r="CK2" s="86" t="s">
        <v>494</v>
      </c>
      <c r="CL2" s="86" t="s">
        <v>495</v>
      </c>
      <c r="CM2" s="86" t="s">
        <v>496</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2">
        <v>43674.39</v>
      </c>
      <c r="CA3" s="302">
        <v>39703.99</v>
      </c>
      <c r="CB3" s="302">
        <v>35733.589999999997</v>
      </c>
      <c r="CC3" s="302">
        <v>31763.19</v>
      </c>
      <c r="CD3" s="302">
        <v>29777.99</v>
      </c>
      <c r="CE3" s="302">
        <v>27792.79</v>
      </c>
      <c r="CF3" s="302">
        <v>18859.39</v>
      </c>
      <c r="CG3" s="302">
        <v>17866.8</v>
      </c>
      <c r="CH3" s="302">
        <v>13896.4</v>
      </c>
      <c r="CI3" s="302">
        <v>15004.09</v>
      </c>
      <c r="CJ3" s="302">
        <v>13238.9</v>
      </c>
      <c r="CK3" s="302">
        <v>12356.31</v>
      </c>
      <c r="CL3" s="302">
        <v>463.22</v>
      </c>
      <c r="CM3" s="302">
        <v>2007.3</v>
      </c>
    </row>
    <row r="5" spans="1:555" ht="52.5" x14ac:dyDescent="0.25">
      <c r="C5" s="195" t="s">
        <v>128</v>
      </c>
      <c r="D5" s="463">
        <f>SUMIF(C:C,$C$10,D:D)</f>
        <v>3477500</v>
      </c>
      <c r="CA5" s="302"/>
    </row>
    <row r="6" spans="1:555" x14ac:dyDescent="0.25">
      <c r="CA6" s="302"/>
    </row>
    <row r="7" spans="1:555" x14ac:dyDescent="0.25">
      <c r="CA7" s="302"/>
    </row>
    <row r="8" spans="1:555" x14ac:dyDescent="0.25">
      <c r="C8" s="70" t="s">
        <v>54</v>
      </c>
      <c r="D8" s="79"/>
      <c r="E8" s="70"/>
      <c r="F8" s="70"/>
      <c r="G8" s="70"/>
      <c r="H8" s="79"/>
      <c r="I8" s="70"/>
      <c r="J8" s="70"/>
      <c r="CA8" s="302"/>
    </row>
    <row r="9" spans="1:555" ht="15.75" thickBot="1" x14ac:dyDescent="0.3">
      <c r="C9" s="94"/>
      <c r="D9" s="79"/>
      <c r="E9" s="94"/>
      <c r="F9" s="94"/>
      <c r="G9" s="94"/>
      <c r="H9" s="79"/>
      <c r="I9" s="94"/>
      <c r="J9" s="121"/>
      <c r="CA9" s="302"/>
    </row>
    <row r="10" spans="1:555" ht="15.75" thickBot="1" x14ac:dyDescent="0.3">
      <c r="C10" s="69" t="s">
        <v>43</v>
      </c>
      <c r="D10" s="30">
        <f>SUM(G17:G68)</f>
        <v>435000</v>
      </c>
      <c r="E10" s="93"/>
      <c r="F10" s="93"/>
      <c r="G10" s="93"/>
      <c r="H10" s="76"/>
      <c r="I10" s="76"/>
      <c r="J10" s="76"/>
      <c r="K10" s="153"/>
      <c r="CA10" s="302"/>
    </row>
    <row r="11" spans="1:555" x14ac:dyDescent="0.25">
      <c r="B11" s="177"/>
      <c r="D11" s="31"/>
      <c r="E11" s="93"/>
      <c r="F11" s="93"/>
      <c r="G11" s="93"/>
      <c r="H11" s="76"/>
      <c r="I11" s="76"/>
      <c r="J11" s="76"/>
      <c r="K11" s="153"/>
      <c r="CA11" s="302"/>
    </row>
    <row r="12" spans="1:555" x14ac:dyDescent="0.25">
      <c r="B12" s="177"/>
      <c r="D12" s="31"/>
      <c r="E12" s="93"/>
      <c r="F12" s="93"/>
      <c r="G12" s="93"/>
      <c r="H12" s="76"/>
      <c r="I12" s="76"/>
      <c r="J12" s="76"/>
      <c r="K12" s="153"/>
      <c r="CA12" s="302"/>
    </row>
    <row r="13" spans="1:555" ht="15.75" x14ac:dyDescent="0.25">
      <c r="C13" s="202" t="s">
        <v>392</v>
      </c>
      <c r="D13" s="368" t="s">
        <v>1534</v>
      </c>
      <c r="E13" s="93"/>
      <c r="F13" s="93"/>
      <c r="G13" s="93"/>
      <c r="H13" s="76"/>
      <c r="I13" s="76"/>
      <c r="J13" s="76"/>
      <c r="K13" s="153"/>
      <c r="CA13" s="302"/>
    </row>
    <row r="14" spans="1:555" ht="18.75" x14ac:dyDescent="0.2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1. Fortalecimiento del Departamento de Contabilidad por medio de la contratación de personal.                              </v>
      </c>
      <c r="D14" s="31"/>
      <c r="E14" s="93"/>
      <c r="F14" s="93"/>
      <c r="G14" s="93"/>
      <c r="H14" s="76"/>
      <c r="I14" s="76"/>
      <c r="J14" s="76"/>
      <c r="K14" s="153"/>
      <c r="CA14" s="302"/>
    </row>
    <row r="15" spans="1:555" ht="15.75" thickBot="1" x14ac:dyDescent="0.3">
      <c r="C15" s="94"/>
      <c r="D15" s="31"/>
      <c r="E15" s="93"/>
      <c r="F15" s="93"/>
      <c r="G15" s="93"/>
      <c r="H15" s="76"/>
      <c r="I15" s="76"/>
      <c r="J15" s="76"/>
      <c r="K15" s="153"/>
      <c r="CA15" s="302"/>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2"/>
    </row>
    <row r="17" spans="3:79" ht="15.75" thickBot="1" x14ac:dyDescent="0.3">
      <c r="C17" s="137" t="s">
        <v>483</v>
      </c>
      <c r="D17" s="199"/>
      <c r="E17" s="152">
        <v>12</v>
      </c>
      <c r="F17" s="303">
        <f>HLOOKUP($C17,$BZ$2:$CM$3,2,0)</f>
        <v>43674.39</v>
      </c>
      <c r="G17" s="113">
        <f>D17*E17*F17</f>
        <v>0</v>
      </c>
      <c r="H17" s="166"/>
      <c r="I17" s="114" t="s">
        <v>497</v>
      </c>
      <c r="J17" s="114" t="str">
        <f>VLOOKUP(I17,Presupuesto!$B$11:$C$565,2,0)</f>
        <v>SUELDOS Y SALARIOS PERMANENTES</v>
      </c>
      <c r="K17" s="219" t="s">
        <v>1531</v>
      </c>
      <c r="L17" s="98" t="s">
        <v>394</v>
      </c>
      <c r="CA17" s="302"/>
    </row>
    <row r="18" spans="3:79" x14ac:dyDescent="0.25">
      <c r="C18" s="171" t="s">
        <v>58</v>
      </c>
      <c r="D18" s="163"/>
      <c r="E18" s="154">
        <v>0</v>
      </c>
      <c r="F18" s="100">
        <f>IF(E17=0,"",(G17/E17)/12*E17)</f>
        <v>0</v>
      </c>
      <c r="G18" s="97">
        <f>F18</f>
        <v>0</v>
      </c>
      <c r="H18" s="164"/>
      <c r="I18" s="116" t="s">
        <v>517</v>
      </c>
      <c r="J18" s="116" t="str">
        <f>VLOOKUP(I18,Presupuesto!$B$11:$C$565,2,0)</f>
        <v>AGUINALDO Y DECIMO CUARTO MES</v>
      </c>
      <c r="K18" s="98" t="str">
        <f t="shared" ref="K18:K49" si="0">$K$17</f>
        <v>Gestión Tecnologías de Información y Comunicación</v>
      </c>
      <c r="L18" s="98" t="s">
        <v>412</v>
      </c>
      <c r="CA18" s="302"/>
    </row>
    <row r="19" spans="3:79" ht="15.75" thickBot="1" x14ac:dyDescent="0.3">
      <c r="C19" s="172" t="s">
        <v>59</v>
      </c>
      <c r="D19" s="163"/>
      <c r="E19" s="154">
        <v>0</v>
      </c>
      <c r="F19" s="117">
        <f>IF(E17&lt;6,"",((E17-6)/12)*(G17/E17))</f>
        <v>0</v>
      </c>
      <c r="G19" s="97">
        <f>F19</f>
        <v>0</v>
      </c>
      <c r="H19" s="164"/>
      <c r="I19" s="101" t="s">
        <v>520</v>
      </c>
      <c r="J19" s="101" t="str">
        <f>VLOOKUP(I19,Presupuesto!$B$11:$C$565,2,0)</f>
        <v>DECIMOCUARTO MES</v>
      </c>
      <c r="K19" s="98" t="str">
        <f t="shared" si="0"/>
        <v>Gestión Tecnologías de Información y Comunicación</v>
      </c>
      <c r="L19" s="98" t="s">
        <v>395</v>
      </c>
      <c r="CA19" s="302"/>
    </row>
    <row r="20" spans="3:79" ht="15.75" thickBot="1" x14ac:dyDescent="0.3">
      <c r="C20" s="137" t="s">
        <v>484</v>
      </c>
      <c r="D20" s="199"/>
      <c r="E20" s="152">
        <v>12</v>
      </c>
      <c r="F20" s="303">
        <f>HLOOKUP($C20,$BZ$2:$CM$3,2,0)</f>
        <v>39703.99</v>
      </c>
      <c r="G20" s="113">
        <f>D20*E20*F20</f>
        <v>0</v>
      </c>
      <c r="H20" s="166"/>
      <c r="I20" s="114" t="s">
        <v>497</v>
      </c>
      <c r="J20" s="114" t="str">
        <f>VLOOKUP(I20,Presupuesto!$B$11:$C$565,2,0)</f>
        <v>SUELDOS Y SALARIOS PERMANENTES</v>
      </c>
      <c r="K20" s="98" t="str">
        <f t="shared" si="0"/>
        <v>Gestión Tecnologías de Información y Comunicación</v>
      </c>
      <c r="L20" s="98" t="s">
        <v>395</v>
      </c>
    </row>
    <row r="21" spans="3:79" x14ac:dyDescent="0.25">
      <c r="C21" s="171" t="s">
        <v>58</v>
      </c>
      <c r="D21" s="163"/>
      <c r="E21" s="154">
        <v>0</v>
      </c>
      <c r="F21" s="100">
        <f>IF(E20=0,"",(G20/E20)/12*E20)</f>
        <v>0</v>
      </c>
      <c r="G21" s="97">
        <f>F21</f>
        <v>0</v>
      </c>
      <c r="H21" s="164"/>
      <c r="I21" s="116" t="s">
        <v>517</v>
      </c>
      <c r="J21" s="116" t="str">
        <f>VLOOKUP(I21,Presupuesto!$B$11:$C$565,2,0)</f>
        <v>AGUINALDO Y DECIMO CUARTO MES</v>
      </c>
      <c r="K21" s="98" t="str">
        <f t="shared" si="0"/>
        <v>Gestión Tecnologías de Información y Comunicación</v>
      </c>
      <c r="L21" s="98" t="s">
        <v>395</v>
      </c>
    </row>
    <row r="22" spans="3:79" ht="15.75" thickBot="1" x14ac:dyDescent="0.3">
      <c r="C22" s="172" t="s">
        <v>59</v>
      </c>
      <c r="D22" s="163"/>
      <c r="E22" s="154">
        <v>0</v>
      </c>
      <c r="F22" s="117">
        <f>IF(E20&lt;6,"",((E20-6)/12)*(G20/E20))</f>
        <v>0</v>
      </c>
      <c r="G22" s="97">
        <f>F22</f>
        <v>0</v>
      </c>
      <c r="H22" s="164"/>
      <c r="I22" s="101" t="s">
        <v>520</v>
      </c>
      <c r="J22" s="101" t="str">
        <f>VLOOKUP(I22,Presupuesto!$B$11:$C$565,2,0)</f>
        <v>DECIMOCUARTO MES</v>
      </c>
      <c r="K22" s="98" t="str">
        <f t="shared" si="0"/>
        <v>Gestión Tecnologías de Información y Comunicación</v>
      </c>
      <c r="L22" s="98" t="s">
        <v>395</v>
      </c>
    </row>
    <row r="23" spans="3:79" ht="15.75" thickBot="1" x14ac:dyDescent="0.3">
      <c r="C23" s="137" t="s">
        <v>485</v>
      </c>
      <c r="D23" s="199"/>
      <c r="E23" s="152">
        <v>12</v>
      </c>
      <c r="F23" s="303">
        <f>HLOOKUP($C23,$BZ$2:$CM$3,2,0)</f>
        <v>35733.589999999997</v>
      </c>
      <c r="G23" s="113">
        <f>D23*E23*F23</f>
        <v>0</v>
      </c>
      <c r="H23" s="166"/>
      <c r="I23" s="114" t="s">
        <v>497</v>
      </c>
      <c r="J23" s="114" t="str">
        <f>VLOOKUP(I23,Presupuesto!$B$11:$C$565,2,0)</f>
        <v>SUELDOS Y SALARIOS PERMANENTES</v>
      </c>
      <c r="K23" s="98" t="str">
        <f t="shared" si="0"/>
        <v>Gestión Tecnologías de Información y Comunicación</v>
      </c>
      <c r="L23" s="98" t="s">
        <v>395</v>
      </c>
    </row>
    <row r="24" spans="3:79" x14ac:dyDescent="0.25">
      <c r="C24" s="171" t="s">
        <v>58</v>
      </c>
      <c r="D24" s="163"/>
      <c r="E24" s="154">
        <v>0</v>
      </c>
      <c r="F24" s="100">
        <f>IF(E23=0,"",(G23/E23)/12*E23)</f>
        <v>0</v>
      </c>
      <c r="G24" s="97">
        <f>F24</f>
        <v>0</v>
      </c>
      <c r="H24" s="164"/>
      <c r="I24" s="116" t="s">
        <v>517</v>
      </c>
      <c r="J24" s="116" t="str">
        <f>VLOOKUP(I24,Presupuesto!$B$11:$C$565,2,0)</f>
        <v>AGUINALDO Y DECIMO CUARTO MES</v>
      </c>
      <c r="K24" s="98" t="str">
        <f t="shared" si="0"/>
        <v>Gestión Tecnologías de Información y Comunicación</v>
      </c>
      <c r="L24" s="98" t="s">
        <v>395</v>
      </c>
    </row>
    <row r="25" spans="3:79" ht="15.75" thickBot="1" x14ac:dyDescent="0.3">
      <c r="C25" s="172" t="s">
        <v>59</v>
      </c>
      <c r="D25" s="163"/>
      <c r="E25" s="154">
        <v>0</v>
      </c>
      <c r="F25" s="117">
        <f>IF(E23&lt;6,"",((E23-6)/12)*(G23/E23))</f>
        <v>0</v>
      </c>
      <c r="G25" s="97">
        <f>F25</f>
        <v>0</v>
      </c>
      <c r="H25" s="164"/>
      <c r="I25" s="101" t="s">
        <v>520</v>
      </c>
      <c r="J25" s="101" t="str">
        <f>VLOOKUP(I25,Presupuesto!$B$11:$C$565,2,0)</f>
        <v>DECIMOCUARTO MES</v>
      </c>
      <c r="K25" s="98" t="str">
        <f t="shared" si="0"/>
        <v>Gestión Tecnologías de Información y Comunicación</v>
      </c>
      <c r="L25" s="98" t="s">
        <v>395</v>
      </c>
    </row>
    <row r="26" spans="3:79" ht="15.75" thickBot="1" x14ac:dyDescent="0.3">
      <c r="C26" s="137" t="s">
        <v>486</v>
      </c>
      <c r="D26" s="199"/>
      <c r="E26" s="152">
        <v>12</v>
      </c>
      <c r="F26" s="303">
        <f>HLOOKUP($C26,$BZ$2:$CM$3,2,0)</f>
        <v>31763.19</v>
      </c>
      <c r="G26" s="113">
        <f>D26*E26*F26</f>
        <v>0</v>
      </c>
      <c r="H26" s="166"/>
      <c r="I26" s="114" t="s">
        <v>497</v>
      </c>
      <c r="J26" s="114" t="str">
        <f>VLOOKUP(I26,Presupuesto!$B$11:$C$565,2,0)</f>
        <v>SUELDOS Y SALARIOS PERMANENTES</v>
      </c>
      <c r="K26" s="98" t="str">
        <f t="shared" si="0"/>
        <v>Gestión Tecnologías de Información y Comunicación</v>
      </c>
      <c r="L26" s="98" t="s">
        <v>395</v>
      </c>
    </row>
    <row r="27" spans="3:79" x14ac:dyDescent="0.25">
      <c r="C27" s="171" t="s">
        <v>58</v>
      </c>
      <c r="D27" s="163"/>
      <c r="E27" s="154">
        <v>0</v>
      </c>
      <c r="F27" s="100">
        <f>IF(E26=0,"",(G26/E26)/12*E26)</f>
        <v>0</v>
      </c>
      <c r="G27" s="97">
        <f>F27</f>
        <v>0</v>
      </c>
      <c r="H27" s="164"/>
      <c r="I27" s="116" t="s">
        <v>517</v>
      </c>
      <c r="J27" s="116" t="str">
        <f>VLOOKUP(I27,Presupuesto!$B$11:$C$565,2,0)</f>
        <v>AGUINALDO Y DECIMO CUARTO MES</v>
      </c>
      <c r="K27" s="98" t="str">
        <f t="shared" si="0"/>
        <v>Gestión Tecnologías de Información y Comunicación</v>
      </c>
      <c r="L27" s="98" t="s">
        <v>395</v>
      </c>
    </row>
    <row r="28" spans="3:79" ht="15.75" thickBot="1" x14ac:dyDescent="0.3">
      <c r="C28" s="172" t="s">
        <v>59</v>
      </c>
      <c r="D28" s="163"/>
      <c r="E28" s="154">
        <v>0</v>
      </c>
      <c r="F28" s="117">
        <f>IF(E26&lt;6,"",((E26-6)/12)*(G26/E26))</f>
        <v>0</v>
      </c>
      <c r="G28" s="97">
        <f>F28</f>
        <v>0</v>
      </c>
      <c r="H28" s="164"/>
      <c r="I28" s="101" t="s">
        <v>520</v>
      </c>
      <c r="J28" s="101" t="str">
        <f>VLOOKUP(I28,Presupuesto!$B$11:$C$565,2,0)</f>
        <v>DECIMOCUARTO MES</v>
      </c>
      <c r="K28" s="98" t="str">
        <f t="shared" si="0"/>
        <v>Gestión Tecnologías de Información y Comunicación</v>
      </c>
      <c r="L28" s="98" t="s">
        <v>395</v>
      </c>
    </row>
    <row r="29" spans="3:79" ht="15.75" thickBot="1" x14ac:dyDescent="0.3">
      <c r="C29" s="137" t="s">
        <v>487</v>
      </c>
      <c r="D29" s="199"/>
      <c r="E29" s="152">
        <v>12</v>
      </c>
      <c r="F29" s="303">
        <f>HLOOKUP($C29,$BZ$2:$CM$3,2,0)</f>
        <v>29777.99</v>
      </c>
      <c r="G29" s="113">
        <f>D29*E29*F29</f>
        <v>0</v>
      </c>
      <c r="H29" s="166"/>
      <c r="I29" s="114" t="s">
        <v>497</v>
      </c>
      <c r="J29" s="114" t="str">
        <f>VLOOKUP(I29,Presupuesto!$B$11:$C$565,2,0)</f>
        <v>SUELDOS Y SALARIOS PERMANENTES</v>
      </c>
      <c r="K29" s="98" t="str">
        <f t="shared" si="0"/>
        <v>Gestión Tecnologías de Información y Comunicación</v>
      </c>
      <c r="L29" s="98" t="s">
        <v>395</v>
      </c>
    </row>
    <row r="30" spans="3:79" x14ac:dyDescent="0.25">
      <c r="C30" s="171" t="s">
        <v>58</v>
      </c>
      <c r="D30" s="163"/>
      <c r="E30" s="154">
        <v>0</v>
      </c>
      <c r="F30" s="100">
        <f>IF(E29=0,"",(G29/E29)/12*E29)</f>
        <v>0</v>
      </c>
      <c r="G30" s="97">
        <f>F30</f>
        <v>0</v>
      </c>
      <c r="H30" s="164"/>
      <c r="I30" s="116" t="s">
        <v>517</v>
      </c>
      <c r="J30" s="116" t="str">
        <f>VLOOKUP(I30,Presupuesto!$B$11:$C$565,2,0)</f>
        <v>AGUINALDO Y DECIMO CUARTO MES</v>
      </c>
      <c r="K30" s="98" t="str">
        <f t="shared" si="0"/>
        <v>Gestión Tecnologías de Información y Comunicación</v>
      </c>
      <c r="L30" s="98" t="s">
        <v>395</v>
      </c>
    </row>
    <row r="31" spans="3:79" ht="15.75" thickBot="1" x14ac:dyDescent="0.3">
      <c r="C31" s="172" t="s">
        <v>59</v>
      </c>
      <c r="D31" s="163"/>
      <c r="E31" s="154">
        <v>0</v>
      </c>
      <c r="F31" s="117">
        <f>IF(E29&lt;6,"",((E29-6)/12)*(G29/E29))</f>
        <v>0</v>
      </c>
      <c r="G31" s="97">
        <f>F31</f>
        <v>0</v>
      </c>
      <c r="H31" s="164"/>
      <c r="I31" s="101" t="s">
        <v>520</v>
      </c>
      <c r="J31" s="101" t="str">
        <f>VLOOKUP(I31,Presupuesto!$B$11:$C$565,2,0)</f>
        <v>DECIMOCUARTO MES</v>
      </c>
      <c r="K31" s="98" t="str">
        <f t="shared" si="0"/>
        <v>Gestión Tecnologías de Información y Comunicación</v>
      </c>
      <c r="L31" s="98" t="s">
        <v>395</v>
      </c>
    </row>
    <row r="32" spans="3:79" ht="15.75" thickBot="1" x14ac:dyDescent="0.3">
      <c r="C32" s="137" t="s">
        <v>488</v>
      </c>
      <c r="D32" s="199"/>
      <c r="E32" s="152">
        <v>12</v>
      </c>
      <c r="F32" s="303">
        <f>HLOOKUP($C32,$BZ$2:$CM$3,2,0)</f>
        <v>27792.79</v>
      </c>
      <c r="G32" s="113">
        <f>D32*E32*F32</f>
        <v>0</v>
      </c>
      <c r="H32" s="166"/>
      <c r="I32" s="114" t="s">
        <v>497</v>
      </c>
      <c r="J32" s="114" t="str">
        <f>VLOOKUP(I32,Presupuesto!$B$11:$C$565,2,0)</f>
        <v>SUELDOS Y SALARIOS PERMANENTES</v>
      </c>
      <c r="K32" s="98" t="str">
        <f t="shared" si="0"/>
        <v>Gestión Tecnologías de Información y Comunicación</v>
      </c>
      <c r="L32" s="98" t="s">
        <v>395</v>
      </c>
    </row>
    <row r="33" spans="3:12" x14ac:dyDescent="0.25">
      <c r="C33" s="171" t="s">
        <v>58</v>
      </c>
      <c r="D33" s="163"/>
      <c r="E33" s="154">
        <v>0</v>
      </c>
      <c r="F33" s="100">
        <f>IF(E32=0,"",(G32/E32)/12*E32)</f>
        <v>0</v>
      </c>
      <c r="G33" s="97">
        <f>F33</f>
        <v>0</v>
      </c>
      <c r="H33" s="164"/>
      <c r="I33" s="116" t="s">
        <v>517</v>
      </c>
      <c r="J33" s="116" t="str">
        <f>VLOOKUP(I33,Presupuesto!$B$11:$C$565,2,0)</f>
        <v>AGUINALDO Y DECIMO CUARTO MES</v>
      </c>
      <c r="K33" s="98" t="str">
        <f t="shared" si="0"/>
        <v>Gestión Tecnologías de Información y Comunicación</v>
      </c>
      <c r="L33" s="98" t="s">
        <v>395</v>
      </c>
    </row>
    <row r="34" spans="3:12" ht="15.75" thickBot="1" x14ac:dyDescent="0.3">
      <c r="C34" s="172" t="s">
        <v>59</v>
      </c>
      <c r="D34" s="163"/>
      <c r="E34" s="154">
        <v>0</v>
      </c>
      <c r="F34" s="117">
        <f>IF(E32&lt;6,"",((E32-6)/12)*(G32/E32))</f>
        <v>0</v>
      </c>
      <c r="G34" s="97">
        <f>F34</f>
        <v>0</v>
      </c>
      <c r="H34" s="164"/>
      <c r="I34" s="101" t="s">
        <v>520</v>
      </c>
      <c r="J34" s="101" t="str">
        <f>VLOOKUP(I34,Presupuesto!$B$11:$C$565,2,0)</f>
        <v>DECIMOCUARTO MES</v>
      </c>
      <c r="K34" s="98" t="str">
        <f t="shared" si="0"/>
        <v>Gestión Tecnologías de Información y Comunicación</v>
      </c>
      <c r="L34" s="98" t="s">
        <v>395</v>
      </c>
    </row>
    <row r="35" spans="3:12" ht="15.75" thickBot="1" x14ac:dyDescent="0.3">
      <c r="C35" s="137" t="s">
        <v>489</v>
      </c>
      <c r="D35" s="199"/>
      <c r="E35" s="152">
        <v>12</v>
      </c>
      <c r="F35" s="303">
        <f>HLOOKUP($C35,$BZ$2:$CM$3,2,0)</f>
        <v>18859.39</v>
      </c>
      <c r="G35" s="113">
        <f>D35*E35*F35</f>
        <v>0</v>
      </c>
      <c r="H35" s="166"/>
      <c r="I35" s="114" t="s">
        <v>497</v>
      </c>
      <c r="J35" s="114" t="str">
        <f>VLOOKUP(I35,Presupuesto!$B$11:$C$565,2,0)</f>
        <v>SUELDOS Y SALARIOS PERMANENTES</v>
      </c>
      <c r="K35" s="98" t="str">
        <f t="shared" si="0"/>
        <v>Gestión Tecnologías de Información y Comunicación</v>
      </c>
      <c r="L35" s="98" t="s">
        <v>395</v>
      </c>
    </row>
    <row r="36" spans="3:12" x14ac:dyDescent="0.25">
      <c r="C36" s="171" t="s">
        <v>58</v>
      </c>
      <c r="D36" s="163"/>
      <c r="E36" s="154">
        <v>0</v>
      </c>
      <c r="F36" s="100">
        <f>IF(E35=0,"",(G35/E35)/12*E35)</f>
        <v>0</v>
      </c>
      <c r="G36" s="97">
        <f>F36</f>
        <v>0</v>
      </c>
      <c r="H36" s="164"/>
      <c r="I36" s="116" t="s">
        <v>517</v>
      </c>
      <c r="J36" s="116" t="str">
        <f>VLOOKUP(I36,Presupuesto!$B$11:$C$565,2,0)</f>
        <v>AGUINALDO Y DECIMO CUARTO MES</v>
      </c>
      <c r="K36" s="98" t="str">
        <f t="shared" si="0"/>
        <v>Gestión Tecnologías de Información y Comunicación</v>
      </c>
      <c r="L36" s="98" t="s">
        <v>395</v>
      </c>
    </row>
    <row r="37" spans="3:12" ht="15.75" thickBot="1" x14ac:dyDescent="0.3">
      <c r="C37" s="172" t="s">
        <v>59</v>
      </c>
      <c r="D37" s="163"/>
      <c r="E37" s="154">
        <v>0</v>
      </c>
      <c r="F37" s="117">
        <f>IF(E35&lt;6,"",((E35-6)/12)*(G35/E35))</f>
        <v>0</v>
      </c>
      <c r="G37" s="97">
        <f>F37</f>
        <v>0</v>
      </c>
      <c r="H37" s="164"/>
      <c r="I37" s="101" t="s">
        <v>520</v>
      </c>
      <c r="J37" s="101" t="str">
        <f>VLOOKUP(I37,Presupuesto!$B$11:$C$565,2,0)</f>
        <v>DECIMOCUARTO MES</v>
      </c>
      <c r="K37" s="98" t="str">
        <f t="shared" si="0"/>
        <v>Gestión Tecnologías de Información y Comunicación</v>
      </c>
      <c r="L37" s="98" t="s">
        <v>395</v>
      </c>
    </row>
    <row r="38" spans="3:12" ht="15.75" thickBot="1" x14ac:dyDescent="0.3">
      <c r="C38" s="137" t="s">
        <v>490</v>
      </c>
      <c r="D38" s="199"/>
      <c r="E38" s="152">
        <v>12</v>
      </c>
      <c r="F38" s="303">
        <f>HLOOKUP($C38,$BZ$2:$CM$3,2,0)</f>
        <v>17866.8</v>
      </c>
      <c r="G38" s="113">
        <f>D38*E38*F38</f>
        <v>0</v>
      </c>
      <c r="H38" s="166"/>
      <c r="I38" s="114" t="s">
        <v>497</v>
      </c>
      <c r="J38" s="114" t="str">
        <f>VLOOKUP(I38,Presupuesto!$B$11:$C$565,2,0)</f>
        <v>SUELDOS Y SALARIOS PERMANENTES</v>
      </c>
      <c r="K38" s="98" t="str">
        <f t="shared" si="0"/>
        <v>Gestión Tecnologías de Información y Comunicación</v>
      </c>
      <c r="L38" s="98" t="s">
        <v>395</v>
      </c>
    </row>
    <row r="39" spans="3:12" x14ac:dyDescent="0.25">
      <c r="C39" s="171" t="s">
        <v>58</v>
      </c>
      <c r="D39" s="163"/>
      <c r="E39" s="154">
        <v>0</v>
      </c>
      <c r="F39" s="100">
        <f>IF(E38=0,"",(G38/E38)/12*E38)</f>
        <v>0</v>
      </c>
      <c r="G39" s="97">
        <f>F39</f>
        <v>0</v>
      </c>
      <c r="H39" s="164"/>
      <c r="I39" s="116" t="s">
        <v>517</v>
      </c>
      <c r="J39" s="116" t="str">
        <f>VLOOKUP(I39,Presupuesto!$B$11:$C$565,2,0)</f>
        <v>AGUINALDO Y DECIMO CUARTO MES</v>
      </c>
      <c r="K39" s="98" t="str">
        <f t="shared" si="0"/>
        <v>Gestión Tecnologías de Información y Comunicación</v>
      </c>
      <c r="L39" s="98" t="s">
        <v>395</v>
      </c>
    </row>
    <row r="40" spans="3:12" ht="15.75" thickBot="1" x14ac:dyDescent="0.3">
      <c r="C40" s="172" t="s">
        <v>59</v>
      </c>
      <c r="D40" s="163"/>
      <c r="E40" s="154">
        <v>0</v>
      </c>
      <c r="F40" s="117">
        <f>IF(E38&lt;6,"",((E38-6)/12)*(G38/E38))</f>
        <v>0</v>
      </c>
      <c r="G40" s="97">
        <f>F40</f>
        <v>0</v>
      </c>
      <c r="H40" s="164"/>
      <c r="I40" s="101" t="s">
        <v>520</v>
      </c>
      <c r="J40" s="101" t="str">
        <f>VLOOKUP(I40,Presupuesto!$B$11:$C$565,2,0)</f>
        <v>DECIMOCUARTO MES</v>
      </c>
      <c r="K40" s="98" t="str">
        <f t="shared" si="0"/>
        <v>Gestión Tecnologías de Información y Comunicación</v>
      </c>
      <c r="L40" s="98" t="s">
        <v>395</v>
      </c>
    </row>
    <row r="41" spans="3:12" ht="15.75" thickBot="1" x14ac:dyDescent="0.3">
      <c r="C41" s="137" t="s">
        <v>491</v>
      </c>
      <c r="D41" s="199"/>
      <c r="E41" s="152">
        <v>12</v>
      </c>
      <c r="F41" s="303">
        <f>HLOOKUP($C41,$BZ$2:$CM$3,2,0)</f>
        <v>13896.4</v>
      </c>
      <c r="G41" s="113">
        <f>D41*E41*F41</f>
        <v>0</v>
      </c>
      <c r="H41" s="166"/>
      <c r="I41" s="114" t="s">
        <v>497</v>
      </c>
      <c r="J41" s="114" t="str">
        <f>VLOOKUP(I41,Presupuesto!$B$11:$C$565,2,0)</f>
        <v>SUELDOS Y SALARIOS PERMANENTES</v>
      </c>
      <c r="K41" s="98" t="str">
        <f t="shared" si="0"/>
        <v>Gestión Tecnologías de Información y Comunicación</v>
      </c>
      <c r="L41" s="98" t="s">
        <v>395</v>
      </c>
    </row>
    <row r="42" spans="3:12" x14ac:dyDescent="0.25">
      <c r="C42" s="171" t="s">
        <v>58</v>
      </c>
      <c r="D42" s="163"/>
      <c r="E42" s="154">
        <v>0</v>
      </c>
      <c r="F42" s="100">
        <f>IF(E41=0,"",(G41/E41)/12*E41)</f>
        <v>0</v>
      </c>
      <c r="G42" s="97">
        <f>F42</f>
        <v>0</v>
      </c>
      <c r="H42" s="164"/>
      <c r="I42" s="116" t="s">
        <v>517</v>
      </c>
      <c r="J42" s="116" t="str">
        <f>VLOOKUP(I42,Presupuesto!$B$11:$C$565,2,0)</f>
        <v>AGUINALDO Y DECIMO CUARTO MES</v>
      </c>
      <c r="K42" s="98" t="str">
        <f t="shared" si="0"/>
        <v>Gestión Tecnologías de Información y Comunicación</v>
      </c>
      <c r="L42" s="98" t="s">
        <v>395</v>
      </c>
    </row>
    <row r="43" spans="3:12" ht="15.75" thickBot="1" x14ac:dyDescent="0.3">
      <c r="C43" s="172" t="s">
        <v>59</v>
      </c>
      <c r="D43" s="163"/>
      <c r="E43" s="154">
        <v>0</v>
      </c>
      <c r="F43" s="117">
        <f>IF(E41&lt;6,"",((E41-6)/12)*(G41/E41))</f>
        <v>0</v>
      </c>
      <c r="G43" s="97">
        <f>F43</f>
        <v>0</v>
      </c>
      <c r="H43" s="164"/>
      <c r="I43" s="101" t="s">
        <v>520</v>
      </c>
      <c r="J43" s="101" t="str">
        <f>VLOOKUP(I43,Presupuesto!$B$11:$C$565,2,0)</f>
        <v>DECIMOCUARTO MES</v>
      </c>
      <c r="K43" s="98" t="str">
        <f t="shared" si="0"/>
        <v>Gestión Tecnologías de Información y Comunicación</v>
      </c>
      <c r="L43" s="98" t="s">
        <v>395</v>
      </c>
    </row>
    <row r="44" spans="3:12" ht="15.75" thickBot="1" x14ac:dyDescent="0.3">
      <c r="C44" s="137" t="s">
        <v>492</v>
      </c>
      <c r="D44" s="199"/>
      <c r="E44" s="152">
        <v>12</v>
      </c>
      <c r="F44" s="303">
        <f>HLOOKUP($C44,$BZ$2:$CM$3,2,0)</f>
        <v>15004.09</v>
      </c>
      <c r="G44" s="113">
        <f>D44*E44*F44</f>
        <v>0</v>
      </c>
      <c r="H44" s="166"/>
      <c r="I44" s="114" t="s">
        <v>497</v>
      </c>
      <c r="J44" s="114" t="str">
        <f>VLOOKUP(I44,Presupuesto!$B$11:$C$565,2,0)</f>
        <v>SUELDOS Y SALARIOS PERMANENTES</v>
      </c>
      <c r="K44" s="98" t="str">
        <f t="shared" si="0"/>
        <v>Gestión Tecnologías de Información y Comunicación</v>
      </c>
      <c r="L44" s="98" t="s">
        <v>395</v>
      </c>
    </row>
    <row r="45" spans="3:12" x14ac:dyDescent="0.25">
      <c r="C45" s="171" t="s">
        <v>58</v>
      </c>
      <c r="D45" s="163"/>
      <c r="E45" s="154">
        <v>0</v>
      </c>
      <c r="F45" s="100">
        <f>IF(E44=0,"",(G44/E44)/12*E44)</f>
        <v>0</v>
      </c>
      <c r="G45" s="97">
        <f>F45</f>
        <v>0</v>
      </c>
      <c r="H45" s="164"/>
      <c r="I45" s="116" t="s">
        <v>517</v>
      </c>
      <c r="J45" s="116" t="str">
        <f>VLOOKUP(I45,Presupuesto!$B$11:$C$565,2,0)</f>
        <v>AGUINALDO Y DECIMO CUARTO MES</v>
      </c>
      <c r="K45" s="98" t="str">
        <f t="shared" si="0"/>
        <v>Gestión Tecnologías de Información y Comunicación</v>
      </c>
      <c r="L45" s="98" t="s">
        <v>395</v>
      </c>
    </row>
    <row r="46" spans="3:12" ht="15.75" thickBot="1" x14ac:dyDescent="0.3">
      <c r="C46" s="172" t="s">
        <v>59</v>
      </c>
      <c r="D46" s="163"/>
      <c r="E46" s="154">
        <v>0</v>
      </c>
      <c r="F46" s="117">
        <f>IF(E44&lt;6,"",((E44-6)/12)*(G44/E44))</f>
        <v>0</v>
      </c>
      <c r="G46" s="97">
        <f>F46</f>
        <v>0</v>
      </c>
      <c r="H46" s="164"/>
      <c r="I46" s="101" t="s">
        <v>520</v>
      </c>
      <c r="J46" s="101" t="str">
        <f>VLOOKUP(I46,Presupuesto!$B$11:$C$565,2,0)</f>
        <v>DECIMOCUARTO MES</v>
      </c>
      <c r="K46" s="98" t="str">
        <f t="shared" si="0"/>
        <v>Gestión Tecnologías de Información y Comunicación</v>
      </c>
      <c r="L46" s="98" t="s">
        <v>395</v>
      </c>
    </row>
    <row r="47" spans="3:12" ht="15.75" thickBot="1" x14ac:dyDescent="0.3">
      <c r="C47" s="137" t="s">
        <v>493</v>
      </c>
      <c r="D47" s="199"/>
      <c r="E47" s="152">
        <v>12</v>
      </c>
      <c r="F47" s="303">
        <f>HLOOKUP($C47,$BZ$2:$CM$3,2,0)</f>
        <v>13238.9</v>
      </c>
      <c r="G47" s="113">
        <f>D47*E47*F47</f>
        <v>0</v>
      </c>
      <c r="H47" s="166"/>
      <c r="I47" s="114" t="s">
        <v>497</v>
      </c>
      <c r="J47" s="114" t="str">
        <f>VLOOKUP(I47,Presupuesto!$B$11:$C$565,2,0)</f>
        <v>SUELDOS Y SALARIOS PERMANENTES</v>
      </c>
      <c r="K47" s="98" t="str">
        <f t="shared" si="0"/>
        <v>Gestión Tecnologías de Información y Comunicación</v>
      </c>
      <c r="L47" s="98" t="s">
        <v>395</v>
      </c>
    </row>
    <row r="48" spans="3:12" x14ac:dyDescent="0.25">
      <c r="C48" s="171" t="s">
        <v>58</v>
      </c>
      <c r="D48" s="163"/>
      <c r="E48" s="154">
        <v>0</v>
      </c>
      <c r="F48" s="100">
        <f>IF(E47=0,"",(G47/E47)/12*E47)</f>
        <v>0</v>
      </c>
      <c r="G48" s="97">
        <f>F48</f>
        <v>0</v>
      </c>
      <c r="H48" s="164"/>
      <c r="I48" s="116" t="s">
        <v>517</v>
      </c>
      <c r="J48" s="116" t="str">
        <f>VLOOKUP(I48,Presupuesto!$B$11:$C$565,2,0)</f>
        <v>AGUINALDO Y DECIMO CUARTO MES</v>
      </c>
      <c r="K48" s="98" t="str">
        <f t="shared" si="0"/>
        <v>Gestión Tecnologías de Información y Comunicación</v>
      </c>
      <c r="L48" s="98" t="s">
        <v>395</v>
      </c>
    </row>
    <row r="49" spans="3:12" ht="15.75" thickBot="1" x14ac:dyDescent="0.3">
      <c r="C49" s="172" t="s">
        <v>59</v>
      </c>
      <c r="D49" s="163"/>
      <c r="E49" s="154">
        <v>0</v>
      </c>
      <c r="F49" s="117">
        <f>IF(E47&lt;6,"",((E47-6)/12)*(G47/E47))</f>
        <v>0</v>
      </c>
      <c r="G49" s="97">
        <f>F49</f>
        <v>0</v>
      </c>
      <c r="H49" s="164"/>
      <c r="I49" s="101" t="s">
        <v>520</v>
      </c>
      <c r="J49" s="101" t="str">
        <f>VLOOKUP(I49,Presupuesto!$B$11:$C$565,2,0)</f>
        <v>DECIMOCUARTO MES</v>
      </c>
      <c r="K49" s="98" t="str">
        <f t="shared" si="0"/>
        <v>Gestión Tecnologías de Información y Comunicación</v>
      </c>
      <c r="L49" s="98" t="s">
        <v>395</v>
      </c>
    </row>
    <row r="50" spans="3:12" ht="15.75" thickBot="1" x14ac:dyDescent="0.3">
      <c r="C50" s="137" t="s">
        <v>494</v>
      </c>
      <c r="D50" s="199"/>
      <c r="E50" s="152">
        <v>12</v>
      </c>
      <c r="F50" s="303">
        <f>HLOOKUP($C50,$BZ$2:$CM$3,2,0)</f>
        <v>12356.31</v>
      </c>
      <c r="G50" s="113">
        <f>D50*E50*F50</f>
        <v>0</v>
      </c>
      <c r="H50" s="166"/>
      <c r="I50" s="114" t="s">
        <v>497</v>
      </c>
      <c r="J50" s="114" t="str">
        <f>VLOOKUP(I50,Presupuesto!$B$11:$C$565,2,0)</f>
        <v>SUELDOS Y SALARIOS PERMANENTES</v>
      </c>
      <c r="K50" s="98" t="str">
        <f t="shared" ref="K50:K64" si="1">$K$17</f>
        <v>Gestión Tecnologías de Información y Comunicación</v>
      </c>
      <c r="L50" s="98" t="s">
        <v>395</v>
      </c>
    </row>
    <row r="51" spans="3:12" x14ac:dyDescent="0.25">
      <c r="C51" s="171" t="s">
        <v>58</v>
      </c>
      <c r="D51" s="163"/>
      <c r="E51" s="154">
        <v>0</v>
      </c>
      <c r="F51" s="100">
        <f>IF(E50=0,"",(G50/E50)/12*E50)</f>
        <v>0</v>
      </c>
      <c r="G51" s="97">
        <f>F51</f>
        <v>0</v>
      </c>
      <c r="H51" s="164"/>
      <c r="I51" s="116" t="s">
        <v>517</v>
      </c>
      <c r="J51" s="116" t="str">
        <f>VLOOKUP(I51,Presupuesto!$B$11:$C$565,2,0)</f>
        <v>AGUINALDO Y DECIMO CUARTO MES</v>
      </c>
      <c r="K51" s="98" t="str">
        <f t="shared" si="1"/>
        <v>Gestión Tecnologías de Información y Comunicación</v>
      </c>
      <c r="L51" s="98" t="s">
        <v>395</v>
      </c>
    </row>
    <row r="52" spans="3:12" ht="15.75" thickBot="1" x14ac:dyDescent="0.3">
      <c r="C52" s="172" t="s">
        <v>59</v>
      </c>
      <c r="D52" s="163"/>
      <c r="E52" s="154">
        <v>0</v>
      </c>
      <c r="F52" s="117">
        <f>IF(E50&lt;6,"",((E50-6)/12)*(G50/E50))</f>
        <v>0</v>
      </c>
      <c r="G52" s="97">
        <f>F52</f>
        <v>0</v>
      </c>
      <c r="H52" s="164"/>
      <c r="I52" s="101" t="s">
        <v>520</v>
      </c>
      <c r="J52" s="101" t="str">
        <f>VLOOKUP(I52,Presupuesto!$B$11:$C$565,2,0)</f>
        <v>DECIMOCUARTO MES</v>
      </c>
      <c r="K52" s="98" t="str">
        <f t="shared" si="1"/>
        <v>Gestión Tecnologías de Información y Comunicación</v>
      </c>
      <c r="L52" s="98" t="s">
        <v>395</v>
      </c>
    </row>
    <row r="53" spans="3:12" ht="15.75" thickBot="1" x14ac:dyDescent="0.3">
      <c r="C53" s="137" t="s">
        <v>495</v>
      </c>
      <c r="D53" s="199"/>
      <c r="E53" s="152">
        <v>12</v>
      </c>
      <c r="F53" s="303">
        <f>HLOOKUP($C53,$BZ$2:$CM$3,2,0)</f>
        <v>463.22</v>
      </c>
      <c r="G53" s="113">
        <f>D53*E53*F53</f>
        <v>0</v>
      </c>
      <c r="H53" s="166"/>
      <c r="I53" s="114" t="s">
        <v>497</v>
      </c>
      <c r="J53" s="114" t="str">
        <f>VLOOKUP(I53,Presupuesto!$B$11:$C$565,2,0)</f>
        <v>SUELDOS Y SALARIOS PERMANENTES</v>
      </c>
      <c r="K53" s="98" t="str">
        <f t="shared" si="1"/>
        <v>Gestión Tecnologías de Información y Comunicación</v>
      </c>
      <c r="L53" s="98" t="s">
        <v>395</v>
      </c>
    </row>
    <row r="54" spans="3:12" x14ac:dyDescent="0.25">
      <c r="C54" s="171" t="s">
        <v>58</v>
      </c>
      <c r="D54" s="163"/>
      <c r="E54" s="154">
        <v>0</v>
      </c>
      <c r="F54" s="100">
        <f>IF(E53=0,"",(G53/E53)/12*E53)</f>
        <v>0</v>
      </c>
      <c r="G54" s="97">
        <f>F54</f>
        <v>0</v>
      </c>
      <c r="H54" s="164"/>
      <c r="I54" s="116" t="s">
        <v>517</v>
      </c>
      <c r="J54" s="116" t="str">
        <f>VLOOKUP(I54,Presupuesto!$B$11:$C$565,2,0)</f>
        <v>AGUINALDO Y DECIMO CUARTO MES</v>
      </c>
      <c r="K54" s="98" t="str">
        <f t="shared" si="1"/>
        <v>Gestión Tecnologías de Información y Comunicación</v>
      </c>
      <c r="L54" s="98" t="s">
        <v>395</v>
      </c>
    </row>
    <row r="55" spans="3:12" ht="15.75" thickBot="1" x14ac:dyDescent="0.3">
      <c r="C55" s="172" t="s">
        <v>59</v>
      </c>
      <c r="D55" s="163"/>
      <c r="E55" s="154">
        <v>0</v>
      </c>
      <c r="F55" s="117">
        <f>IF(E53&lt;6,"",((E53-6)/12)*(G53/E53))</f>
        <v>0</v>
      </c>
      <c r="G55" s="97">
        <f>F55</f>
        <v>0</v>
      </c>
      <c r="H55" s="164"/>
      <c r="I55" s="101" t="s">
        <v>520</v>
      </c>
      <c r="J55" s="101" t="str">
        <f>VLOOKUP(I55,Presupuesto!$B$11:$C$565,2,0)</f>
        <v>DECIMOCUARTO MES</v>
      </c>
      <c r="K55" s="98" t="str">
        <f t="shared" si="1"/>
        <v>Gestión Tecnologías de Información y Comunicación</v>
      </c>
      <c r="L55" s="98" t="s">
        <v>395</v>
      </c>
    </row>
    <row r="56" spans="3:12" ht="15.75" thickBot="1" x14ac:dyDescent="0.3">
      <c r="C56" s="137" t="s">
        <v>496</v>
      </c>
      <c r="D56" s="199"/>
      <c r="E56" s="152">
        <v>12</v>
      </c>
      <c r="F56" s="303">
        <f>HLOOKUP($C56,$BZ$2:$CM$3,2,0)</f>
        <v>2007.3</v>
      </c>
      <c r="G56" s="113">
        <f>D56*E56*F56</f>
        <v>0</v>
      </c>
      <c r="H56" s="166"/>
      <c r="I56" s="114" t="s">
        <v>497</v>
      </c>
      <c r="J56" s="114" t="str">
        <f>VLOOKUP(I56,Presupuesto!$B$11:$C$565,2,0)</f>
        <v>SUELDOS Y SALARIOS PERMANENTES</v>
      </c>
      <c r="K56" s="98" t="str">
        <f t="shared" si="1"/>
        <v>Gestión Tecnologías de Información y Comunicación</v>
      </c>
      <c r="L56" s="98" t="s">
        <v>395</v>
      </c>
    </row>
    <row r="57" spans="3:12" x14ac:dyDescent="0.25">
      <c r="C57" s="171" t="s">
        <v>58</v>
      </c>
      <c r="D57" s="163"/>
      <c r="E57" s="154">
        <v>0</v>
      </c>
      <c r="F57" s="100">
        <f>IF(E56=0,"",(G56/E56)/12*E56)</f>
        <v>0</v>
      </c>
      <c r="G57" s="97">
        <f>F57</f>
        <v>0</v>
      </c>
      <c r="H57" s="164"/>
      <c r="I57" s="116" t="s">
        <v>517</v>
      </c>
      <c r="J57" s="116" t="str">
        <f>VLOOKUP(I57,Presupuesto!$B$11:$C$565,2,0)</f>
        <v>AGUINALDO Y DECIMO CUARTO MES</v>
      </c>
      <c r="K57" s="98" t="str">
        <f t="shared" si="1"/>
        <v>Gestión Tecnologías de Información y Comunicación</v>
      </c>
      <c r="L57" s="98" t="s">
        <v>395</v>
      </c>
    </row>
    <row r="58" spans="3:12" ht="15.75" thickBot="1" x14ac:dyDescent="0.3">
      <c r="C58" s="172" t="s">
        <v>59</v>
      </c>
      <c r="D58" s="163"/>
      <c r="E58" s="154">
        <v>0</v>
      </c>
      <c r="F58" s="117">
        <f>IF(E56&lt;6,"",((E56-6)/12)*(G56/E56))</f>
        <v>0</v>
      </c>
      <c r="G58" s="97">
        <f>F58</f>
        <v>0</v>
      </c>
      <c r="H58" s="164"/>
      <c r="I58" s="101" t="s">
        <v>520</v>
      </c>
      <c r="J58" s="101" t="str">
        <f>VLOOKUP(I58,Presupuesto!$B$11:$C$565,2,0)</f>
        <v>DECIMOCUARTO MES</v>
      </c>
      <c r="K58" s="98" t="str">
        <f t="shared" si="1"/>
        <v>Gestión Tecnologías de Información y Comunicación</v>
      </c>
      <c r="L58" s="98" t="s">
        <v>395</v>
      </c>
    </row>
    <row r="59" spans="3:12" ht="15.75" thickBot="1" x14ac:dyDescent="0.3">
      <c r="C59" s="140" t="s">
        <v>83</v>
      </c>
      <c r="D59" s="199"/>
      <c r="E59" s="152">
        <v>12</v>
      </c>
      <c r="F59" s="139">
        <v>30000</v>
      </c>
      <c r="G59" s="113">
        <f>D59*E59*F59</f>
        <v>0</v>
      </c>
      <c r="H59" s="166"/>
      <c r="I59" s="114" t="s">
        <v>565</v>
      </c>
      <c r="J59" s="114" t="str">
        <f>VLOOKUP(I59,Presupuesto!$B$11:$C$565,2,0)</f>
        <v>CONTRATOS ESPECIALES</v>
      </c>
      <c r="K59" s="98" t="str">
        <f t="shared" si="1"/>
        <v>Gestión Tecnologías de Información y Comunicación</v>
      </c>
      <c r="L59" s="98" t="s">
        <v>395</v>
      </c>
    </row>
    <row r="60" spans="3:12" x14ac:dyDescent="0.25">
      <c r="C60" s="171" t="s">
        <v>58</v>
      </c>
      <c r="D60" s="163"/>
      <c r="E60" s="154">
        <v>0</v>
      </c>
      <c r="F60" s="117">
        <f>IF(E59=0,"",(G59/E59)/12*E59)</f>
        <v>0</v>
      </c>
      <c r="G60" s="97">
        <f>F60</f>
        <v>0</v>
      </c>
      <c r="H60" s="164"/>
      <c r="I60" s="101" t="s">
        <v>565</v>
      </c>
      <c r="J60" s="101" t="str">
        <f>VLOOKUP(I60,Presupuesto!$B$11:$C$565,2,0)</f>
        <v>CONTRATOS ESPECIALES</v>
      </c>
      <c r="K60" s="98" t="str">
        <f t="shared" si="1"/>
        <v>Gestión Tecnologías de Información y Comunicación</v>
      </c>
      <c r="L60" s="98" t="s">
        <v>394</v>
      </c>
    </row>
    <row r="61" spans="3:12" ht="15.75" thickBot="1" x14ac:dyDescent="0.3">
      <c r="C61" s="172" t="s">
        <v>59</v>
      </c>
      <c r="D61" s="163"/>
      <c r="E61" s="154">
        <v>0</v>
      </c>
      <c r="F61" s="100">
        <f>IF(E59&lt;6,"",((E59-6)/12)*(G59/E59))</f>
        <v>0</v>
      </c>
      <c r="G61" s="97">
        <f>F61</f>
        <v>0</v>
      </c>
      <c r="H61" s="164"/>
      <c r="I61" s="101" t="s">
        <v>565</v>
      </c>
      <c r="J61" s="101" t="str">
        <f>VLOOKUP(I61,Presupuesto!$B$11:$C$565,2,0)</f>
        <v>CONTRATOS ESPECIALES</v>
      </c>
      <c r="K61" s="98" t="str">
        <f t="shared" si="1"/>
        <v>Gestión Tecnologías de Información y Comunicación</v>
      </c>
      <c r="L61" s="98" t="s">
        <v>399</v>
      </c>
    </row>
    <row r="62" spans="3:12" ht="15.75" thickBot="1" x14ac:dyDescent="0.3">
      <c r="C62" s="140" t="s">
        <v>60</v>
      </c>
      <c r="D62" s="199"/>
      <c r="E62" s="152">
        <v>12</v>
      </c>
      <c r="F62" s="118">
        <v>30000</v>
      </c>
      <c r="G62" s="113">
        <f>D62*E62*F62</f>
        <v>0</v>
      </c>
      <c r="H62" s="166"/>
      <c r="I62" s="114" t="s">
        <v>706</v>
      </c>
      <c r="J62" s="114" t="str">
        <f>VLOOKUP(I62,Presupuesto!$B$11:$C$565,2,0)</f>
        <v>OTROS SERVICIOS TECNICOS Y PROFESIONALES</v>
      </c>
      <c r="K62" s="98" t="str">
        <f t="shared" si="1"/>
        <v>Gestión Tecnologías de Información y Comunicación</v>
      </c>
      <c r="L62" s="98" t="s">
        <v>394</v>
      </c>
    </row>
    <row r="63" spans="3:12" x14ac:dyDescent="0.25">
      <c r="C63" s="171" t="s">
        <v>58</v>
      </c>
      <c r="D63" s="163"/>
      <c r="E63" s="154">
        <v>0</v>
      </c>
      <c r="F63" s="100">
        <v>0</v>
      </c>
      <c r="G63" s="97">
        <f>F63</f>
        <v>0</v>
      </c>
      <c r="H63" s="164"/>
      <c r="I63" s="101" t="s">
        <v>706</v>
      </c>
      <c r="J63" s="101" t="str">
        <f>VLOOKUP(I63,Presupuesto!$B$11:$C$565,2,0)</f>
        <v>OTROS SERVICIOS TECNICOS Y PROFESIONALES</v>
      </c>
      <c r="K63" s="98" t="str">
        <f t="shared" si="1"/>
        <v>Gestión Tecnologías de Información y Comunicación</v>
      </c>
      <c r="L63" s="98" t="s">
        <v>394</v>
      </c>
    </row>
    <row r="64" spans="3:12" ht="15.75" thickBot="1" x14ac:dyDescent="0.3">
      <c r="C64" s="172" t="s">
        <v>59</v>
      </c>
      <c r="D64" s="163"/>
      <c r="E64" s="154">
        <v>0</v>
      </c>
      <c r="F64" s="100">
        <v>0</v>
      </c>
      <c r="G64" s="97">
        <f>F64</f>
        <v>0</v>
      </c>
      <c r="H64" s="164"/>
      <c r="I64" s="101" t="s">
        <v>706</v>
      </c>
      <c r="J64" s="101" t="str">
        <f>VLOOKUP(I64,Presupuesto!$B$11:$C$565,2,0)</f>
        <v>OTROS SERVICIOS TECNICOS Y PROFESIONALES</v>
      </c>
      <c r="K64" s="98" t="str">
        <f t="shared" si="1"/>
        <v>Gestión Tecnologías de Información y Comunicación</v>
      </c>
      <c r="L64" s="98" t="s">
        <v>394</v>
      </c>
    </row>
    <row r="65" spans="3:12" ht="15.75" thickBot="1" x14ac:dyDescent="0.3">
      <c r="C65" s="140" t="s">
        <v>61</v>
      </c>
      <c r="D65" s="199">
        <v>1</v>
      </c>
      <c r="E65" s="152">
        <v>12</v>
      </c>
      <c r="F65" s="118">
        <v>30000</v>
      </c>
      <c r="G65" s="113">
        <f>D65*E65*F65</f>
        <v>360000</v>
      </c>
      <c r="H65" s="166" t="s">
        <v>1519</v>
      </c>
      <c r="I65" s="114" t="s">
        <v>497</v>
      </c>
      <c r="J65" s="114" t="str">
        <f>VLOOKUP(I65,Presupuesto!$B$11:$C$565,2,0)</f>
        <v>SUELDOS Y SALARIOS PERMANENTES</v>
      </c>
      <c r="K65" s="98" t="s">
        <v>1365</v>
      </c>
      <c r="L65" s="98" t="s">
        <v>394</v>
      </c>
    </row>
    <row r="66" spans="3:12" x14ac:dyDescent="0.25">
      <c r="C66" s="171" t="s">
        <v>58</v>
      </c>
      <c r="D66" s="169"/>
      <c r="E66" s="131"/>
      <c r="F66" s="119">
        <f>IF(E65=0,"",(G65/E65)/12*E65)</f>
        <v>30000</v>
      </c>
      <c r="G66" s="120">
        <f>F66</f>
        <v>30000</v>
      </c>
      <c r="H66" s="164" t="s">
        <v>1519</v>
      </c>
      <c r="I66" s="101" t="s">
        <v>517</v>
      </c>
      <c r="J66" s="101" t="str">
        <f>VLOOKUP(I66,Presupuesto!$B$11:$C$565,2,0)</f>
        <v>AGUINALDO Y DECIMO CUARTO MES</v>
      </c>
      <c r="K66" s="98" t="s">
        <v>1365</v>
      </c>
      <c r="L66" s="98" t="s">
        <v>398</v>
      </c>
    </row>
    <row r="67" spans="3:12" x14ac:dyDescent="0.25">
      <c r="C67" s="172" t="s">
        <v>59</v>
      </c>
      <c r="D67" s="169"/>
      <c r="E67" s="131">
        <v>0</v>
      </c>
      <c r="F67" s="538">
        <f>IF(E65&lt;6,"",((E65-6)/12)*(G65/E65))</f>
        <v>15000</v>
      </c>
      <c r="G67" s="538">
        <f>F67</f>
        <v>15000</v>
      </c>
      <c r="H67" s="169" t="s">
        <v>1519</v>
      </c>
      <c r="I67" s="539" t="s">
        <v>520</v>
      </c>
      <c r="J67" s="110" t="str">
        <f>VLOOKUP(I67,Presupuesto!$B$11:$C$565,2,0)</f>
        <v>DECIMOCUARTO MES</v>
      </c>
      <c r="K67" s="539" t="s">
        <v>1365</v>
      </c>
      <c r="L67" s="110" t="s">
        <v>404</v>
      </c>
    </row>
    <row r="68" spans="3:12" x14ac:dyDescent="0.25">
      <c r="C68" s="125" t="s">
        <v>1549</v>
      </c>
      <c r="D68" s="470"/>
      <c r="E68" s="125"/>
      <c r="F68" s="540">
        <f>IF(E65=0,"",(G65/E65)/12*E65)</f>
        <v>30000</v>
      </c>
      <c r="G68" s="541">
        <f>F68</f>
        <v>30000</v>
      </c>
      <c r="H68" s="165" t="s">
        <v>1519</v>
      </c>
      <c r="I68" s="542" t="s">
        <v>257</v>
      </c>
      <c r="J68" s="542" t="str">
        <f>VLOOKUP(I68,Presupuesto!$B$11:$C$565,2,0)</f>
        <v>COMPLEMENTO (VACACIONES) (11600-00)</v>
      </c>
      <c r="K68" s="542" t="s">
        <v>1365</v>
      </c>
      <c r="L68" s="542" t="s">
        <v>404</v>
      </c>
    </row>
    <row r="69" spans="3:12" ht="15.75" thickBot="1" x14ac:dyDescent="0.3">
      <c r="K69" s="153"/>
    </row>
    <row r="70" spans="3:12" ht="15.75" thickBot="1" x14ac:dyDescent="0.3">
      <c r="C70" s="69" t="s">
        <v>43</v>
      </c>
      <c r="D70" s="30">
        <f>SUM(G77:G128)</f>
        <v>217500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68" t="s">
        <v>1534</v>
      </c>
      <c r="E73" s="93"/>
      <c r="F73" s="93"/>
      <c r="G73" s="93"/>
      <c r="H73" s="76"/>
      <c r="I73" s="76"/>
      <c r="J73" s="76"/>
      <c r="K73" s="153"/>
    </row>
    <row r="74" spans="3:12" ht="18.75" x14ac:dyDescent="0.25">
      <c r="C74" s="211"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 xml:space="preserve">1. Fortalecimiento del Departamento de Contabilidad por medio de la contratación de personal.                              </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483</v>
      </c>
      <c r="D77" s="199"/>
      <c r="E77" s="152">
        <v>12</v>
      </c>
      <c r="F77" s="303">
        <f>HLOOKUP($C77,$BZ$2:$CM$3,2,0)</f>
        <v>43674.39</v>
      </c>
      <c r="G77" s="113">
        <f>D77*E77*F77</f>
        <v>0</v>
      </c>
      <c r="H77" s="166"/>
      <c r="I77" s="114" t="s">
        <v>497</v>
      </c>
      <c r="J77" s="114" t="str">
        <f>VLOOKUP(I77,Presupuesto!$B$11:$C$565,2,0)</f>
        <v>SUELDOS Y SALARIOS PERMANENTES</v>
      </c>
      <c r="K77" s="219" t="s">
        <v>1459</v>
      </c>
      <c r="L77" s="98" t="s">
        <v>394</v>
      </c>
    </row>
    <row r="78" spans="3:12" x14ac:dyDescent="0.25">
      <c r="C78" s="171" t="s">
        <v>58</v>
      </c>
      <c r="D78" s="163"/>
      <c r="E78" s="154">
        <v>0</v>
      </c>
      <c r="F78" s="100">
        <f>IF(E77=0,"",(G77/E77)/12*E77)</f>
        <v>0</v>
      </c>
      <c r="G78" s="97">
        <f>F78</f>
        <v>0</v>
      </c>
      <c r="H78" s="164"/>
      <c r="I78" s="116" t="s">
        <v>517</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520</v>
      </c>
      <c r="J79" s="101" t="str">
        <f>VLOOKUP(I79,Presupuesto!$B$11:$C$565,2,0)</f>
        <v>DECIMOCUARTO MES</v>
      </c>
      <c r="K79" s="98" t="str">
        <f t="shared" si="2"/>
        <v>Posgrado</v>
      </c>
      <c r="L79" s="98" t="s">
        <v>395</v>
      </c>
    </row>
    <row r="80" spans="3:12" ht="15.75" thickBot="1" x14ac:dyDescent="0.3">
      <c r="C80" s="137" t="s">
        <v>484</v>
      </c>
      <c r="D80" s="199"/>
      <c r="E80" s="152">
        <v>12</v>
      </c>
      <c r="F80" s="303">
        <f>HLOOKUP($C80,$BZ$2:$CM$3,2,0)</f>
        <v>39703.99</v>
      </c>
      <c r="G80" s="113">
        <f>D80*E80*F80</f>
        <v>0</v>
      </c>
      <c r="H80" s="166"/>
      <c r="I80" s="114" t="s">
        <v>497</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517</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520</v>
      </c>
      <c r="J82" s="101" t="str">
        <f>VLOOKUP(I82,Presupuesto!$B$11:$C$565,2,0)</f>
        <v>DECIMOCUARTO MES</v>
      </c>
      <c r="K82" s="98" t="str">
        <f t="shared" si="2"/>
        <v>Posgrado</v>
      </c>
      <c r="L82" s="98" t="s">
        <v>395</v>
      </c>
    </row>
    <row r="83" spans="3:12" ht="15.75" thickBot="1" x14ac:dyDescent="0.3">
      <c r="C83" s="137" t="s">
        <v>485</v>
      </c>
      <c r="D83" s="199"/>
      <c r="E83" s="152">
        <v>12</v>
      </c>
      <c r="F83" s="303">
        <f>HLOOKUP($C83,$BZ$2:$CM$3,2,0)</f>
        <v>35733.589999999997</v>
      </c>
      <c r="G83" s="113">
        <f>D83*E83*F83</f>
        <v>0</v>
      </c>
      <c r="H83" s="166"/>
      <c r="I83" s="114" t="s">
        <v>497</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517</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520</v>
      </c>
      <c r="J85" s="101" t="str">
        <f>VLOOKUP(I85,Presupuesto!$B$11:$C$565,2,0)</f>
        <v>DECIMOCUARTO MES</v>
      </c>
      <c r="K85" s="98" t="str">
        <f t="shared" si="2"/>
        <v>Posgrado</v>
      </c>
      <c r="L85" s="98" t="s">
        <v>395</v>
      </c>
    </row>
    <row r="86" spans="3:12" ht="15.75" thickBot="1" x14ac:dyDescent="0.3">
      <c r="C86" s="137" t="s">
        <v>486</v>
      </c>
      <c r="D86" s="199"/>
      <c r="E86" s="152">
        <v>12</v>
      </c>
      <c r="F86" s="303">
        <f>HLOOKUP($C86,$BZ$2:$CM$3,2,0)</f>
        <v>31763.19</v>
      </c>
      <c r="G86" s="113">
        <f>D86*E86*F86</f>
        <v>0</v>
      </c>
      <c r="H86" s="166"/>
      <c r="I86" s="114" t="s">
        <v>497</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517</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520</v>
      </c>
      <c r="J88" s="101" t="str">
        <f>VLOOKUP(I88,Presupuesto!$B$11:$C$565,2,0)</f>
        <v>DECIMOCUARTO MES</v>
      </c>
      <c r="K88" s="98" t="str">
        <f t="shared" si="2"/>
        <v>Posgrado</v>
      </c>
      <c r="L88" s="98" t="s">
        <v>395</v>
      </c>
    </row>
    <row r="89" spans="3:12" ht="15.75" thickBot="1" x14ac:dyDescent="0.3">
      <c r="C89" s="137" t="s">
        <v>487</v>
      </c>
      <c r="D89" s="199"/>
      <c r="E89" s="152">
        <v>12</v>
      </c>
      <c r="F89" s="303">
        <f>HLOOKUP($C89,$BZ$2:$CM$3,2,0)</f>
        <v>29777.99</v>
      </c>
      <c r="G89" s="113">
        <f>D89*E89*F89</f>
        <v>0</v>
      </c>
      <c r="H89" s="166"/>
      <c r="I89" s="114" t="s">
        <v>497</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517</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520</v>
      </c>
      <c r="J91" s="101" t="str">
        <f>VLOOKUP(I91,Presupuesto!$B$11:$C$565,2,0)</f>
        <v>DECIMOCUARTO MES</v>
      </c>
      <c r="K91" s="98" t="str">
        <f t="shared" si="2"/>
        <v>Posgrado</v>
      </c>
      <c r="L91" s="98" t="s">
        <v>395</v>
      </c>
    </row>
    <row r="92" spans="3:12" ht="15.75" thickBot="1" x14ac:dyDescent="0.3">
      <c r="C92" s="137" t="s">
        <v>488</v>
      </c>
      <c r="D92" s="199"/>
      <c r="E92" s="152">
        <v>12</v>
      </c>
      <c r="F92" s="303">
        <f>HLOOKUP($C92,$BZ$2:$CM$3,2,0)</f>
        <v>27792.79</v>
      </c>
      <c r="G92" s="113">
        <f>D92*E92*F92</f>
        <v>0</v>
      </c>
      <c r="H92" s="166"/>
      <c r="I92" s="114" t="s">
        <v>497</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517</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520</v>
      </c>
      <c r="J94" s="101" t="str">
        <f>VLOOKUP(I94,Presupuesto!$B$11:$C$565,2,0)</f>
        <v>DECIMOCUARTO MES</v>
      </c>
      <c r="K94" s="98" t="str">
        <f t="shared" si="2"/>
        <v>Posgrado</v>
      </c>
      <c r="L94" s="98" t="s">
        <v>395</v>
      </c>
    </row>
    <row r="95" spans="3:12" ht="15.75" thickBot="1" x14ac:dyDescent="0.3">
      <c r="C95" s="137" t="s">
        <v>489</v>
      </c>
      <c r="D95" s="199"/>
      <c r="E95" s="152">
        <v>12</v>
      </c>
      <c r="F95" s="303">
        <f>HLOOKUP($C95,$BZ$2:$CM$3,2,0)</f>
        <v>18859.39</v>
      </c>
      <c r="G95" s="113">
        <f>D95*E95*F95</f>
        <v>0</v>
      </c>
      <c r="H95" s="166"/>
      <c r="I95" s="114" t="s">
        <v>497</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517</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520</v>
      </c>
      <c r="J97" s="101" t="str">
        <f>VLOOKUP(I97,Presupuesto!$B$11:$C$565,2,0)</f>
        <v>DECIMOCUARTO MES</v>
      </c>
      <c r="K97" s="98" t="str">
        <f t="shared" si="2"/>
        <v>Posgrado</v>
      </c>
      <c r="L97" s="98" t="s">
        <v>395</v>
      </c>
    </row>
    <row r="98" spans="3:12" ht="15.75" thickBot="1" x14ac:dyDescent="0.3">
      <c r="C98" s="137" t="s">
        <v>490</v>
      </c>
      <c r="D98" s="199"/>
      <c r="E98" s="152">
        <v>12</v>
      </c>
      <c r="F98" s="303">
        <f>HLOOKUP($C98,$BZ$2:$CM$3,2,0)</f>
        <v>17866.8</v>
      </c>
      <c r="G98" s="113">
        <f>D98*E98*F98</f>
        <v>0</v>
      </c>
      <c r="H98" s="166"/>
      <c r="I98" s="114" t="s">
        <v>497</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517</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520</v>
      </c>
      <c r="J100" s="101" t="str">
        <f>VLOOKUP(I100,Presupuesto!$B$11:$C$565,2,0)</f>
        <v>DECIMOCUARTO MES</v>
      </c>
      <c r="K100" s="98" t="str">
        <f t="shared" si="2"/>
        <v>Posgrado</v>
      </c>
      <c r="L100" s="98" t="s">
        <v>395</v>
      </c>
    </row>
    <row r="101" spans="3:12" ht="15.75" thickBot="1" x14ac:dyDescent="0.3">
      <c r="C101" s="137" t="s">
        <v>491</v>
      </c>
      <c r="D101" s="199"/>
      <c r="E101" s="152">
        <v>12</v>
      </c>
      <c r="F101" s="303">
        <f>HLOOKUP($C101,$BZ$2:$CM$3,2,0)</f>
        <v>13896.4</v>
      </c>
      <c r="G101" s="113">
        <f>D101*E101*F101</f>
        <v>0</v>
      </c>
      <c r="H101" s="166"/>
      <c r="I101" s="114" t="s">
        <v>497</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517</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520</v>
      </c>
      <c r="J103" s="101" t="str">
        <f>VLOOKUP(I103,Presupuesto!$B$11:$C$565,2,0)</f>
        <v>DECIMOCUARTO MES</v>
      </c>
      <c r="K103" s="98" t="str">
        <f t="shared" si="2"/>
        <v>Posgrado</v>
      </c>
      <c r="L103" s="98" t="s">
        <v>395</v>
      </c>
    </row>
    <row r="104" spans="3:12" ht="15.75" thickBot="1" x14ac:dyDescent="0.3">
      <c r="C104" s="137" t="s">
        <v>492</v>
      </c>
      <c r="D104" s="199"/>
      <c r="E104" s="152">
        <v>12</v>
      </c>
      <c r="F104" s="303">
        <f>HLOOKUP($C104,$BZ$2:$CM$3,2,0)</f>
        <v>15004.09</v>
      </c>
      <c r="G104" s="113">
        <f>D104*E104*F104</f>
        <v>0</v>
      </c>
      <c r="H104" s="166"/>
      <c r="I104" s="114" t="s">
        <v>497</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517</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520</v>
      </c>
      <c r="J106" s="101" t="str">
        <f>VLOOKUP(I106,Presupuesto!$B$11:$C$565,2,0)</f>
        <v>DECIMOCUARTO MES</v>
      </c>
      <c r="K106" s="98" t="str">
        <f t="shared" si="2"/>
        <v>Posgrado</v>
      </c>
      <c r="L106" s="98" t="s">
        <v>395</v>
      </c>
    </row>
    <row r="107" spans="3:12" ht="15.75" thickBot="1" x14ac:dyDescent="0.3">
      <c r="C107" s="137" t="s">
        <v>493</v>
      </c>
      <c r="D107" s="199"/>
      <c r="E107" s="152">
        <v>12</v>
      </c>
      <c r="F107" s="303">
        <f>HLOOKUP($C107,$BZ$2:$CM$3,2,0)</f>
        <v>13238.9</v>
      </c>
      <c r="G107" s="113">
        <f>D107*E107*F107</f>
        <v>0</v>
      </c>
      <c r="H107" s="166"/>
      <c r="I107" s="114" t="s">
        <v>497</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517</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520</v>
      </c>
      <c r="J109" s="101" t="str">
        <f>VLOOKUP(I109,Presupuesto!$B$11:$C$565,2,0)</f>
        <v>DECIMOCUARTO MES</v>
      </c>
      <c r="K109" s="98" t="str">
        <f t="shared" si="2"/>
        <v>Posgrado</v>
      </c>
      <c r="L109" s="98" t="s">
        <v>395</v>
      </c>
    </row>
    <row r="110" spans="3:12" ht="15.75" thickBot="1" x14ac:dyDescent="0.3">
      <c r="C110" s="137" t="s">
        <v>494</v>
      </c>
      <c r="D110" s="199"/>
      <c r="E110" s="152">
        <v>12</v>
      </c>
      <c r="F110" s="303">
        <f>HLOOKUP($C110,$BZ$2:$CM$3,2,0)</f>
        <v>12356.31</v>
      </c>
      <c r="G110" s="113">
        <f>D110*E110*F110</f>
        <v>0</v>
      </c>
      <c r="H110" s="166"/>
      <c r="I110" s="114" t="s">
        <v>497</v>
      </c>
      <c r="J110" s="114" t="str">
        <f>VLOOKUP(I110,Presupuesto!$B$11:$C$565,2,0)</f>
        <v>SUELDOS Y SALARIOS PERMANENTES</v>
      </c>
      <c r="K110" s="98" t="str">
        <f t="shared" ref="K110:K124" si="3">$K$77</f>
        <v>Posgrado</v>
      </c>
      <c r="L110" s="98" t="s">
        <v>395</v>
      </c>
    </row>
    <row r="111" spans="3:12" x14ac:dyDescent="0.25">
      <c r="C111" s="171" t="s">
        <v>58</v>
      </c>
      <c r="D111" s="163"/>
      <c r="E111" s="154">
        <v>0</v>
      </c>
      <c r="F111" s="100">
        <f>IF(E110=0,"",(G110/E110)/12*E110)</f>
        <v>0</v>
      </c>
      <c r="G111" s="97">
        <f>F111</f>
        <v>0</v>
      </c>
      <c r="H111" s="164"/>
      <c r="I111" s="116" t="s">
        <v>517</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520</v>
      </c>
      <c r="J112" s="101" t="str">
        <f>VLOOKUP(I112,Presupuesto!$B$11:$C$565,2,0)</f>
        <v>DECIMOCUARTO MES</v>
      </c>
      <c r="K112" s="98" t="str">
        <f t="shared" si="3"/>
        <v>Posgrado</v>
      </c>
      <c r="L112" s="98" t="s">
        <v>395</v>
      </c>
    </row>
    <row r="113" spans="3:12" ht="15.75" thickBot="1" x14ac:dyDescent="0.3">
      <c r="C113" s="137" t="s">
        <v>495</v>
      </c>
      <c r="D113" s="199"/>
      <c r="E113" s="152">
        <v>12</v>
      </c>
      <c r="F113" s="303">
        <f>HLOOKUP($C113,$BZ$2:$CM$3,2,0)</f>
        <v>463.22</v>
      </c>
      <c r="G113" s="113">
        <f>D113*E113*F113</f>
        <v>0</v>
      </c>
      <c r="H113" s="166"/>
      <c r="I113" s="114" t="s">
        <v>497</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517</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520</v>
      </c>
      <c r="J115" s="101" t="str">
        <f>VLOOKUP(I115,Presupuesto!$B$11:$C$565,2,0)</f>
        <v>DECIMOCUARTO MES</v>
      </c>
      <c r="K115" s="98" t="str">
        <f t="shared" si="3"/>
        <v>Posgrado</v>
      </c>
      <c r="L115" s="98" t="s">
        <v>395</v>
      </c>
    </row>
    <row r="116" spans="3:12" ht="15.75" thickBot="1" x14ac:dyDescent="0.3">
      <c r="C116" s="137" t="s">
        <v>496</v>
      </c>
      <c r="D116" s="199"/>
      <c r="E116" s="152">
        <v>12</v>
      </c>
      <c r="F116" s="303">
        <f>HLOOKUP($C116,$BZ$2:$CM$3,2,0)</f>
        <v>2007.3</v>
      </c>
      <c r="G116" s="113">
        <f>D116*E116*F116</f>
        <v>0</v>
      </c>
      <c r="H116" s="166"/>
      <c r="I116" s="114" t="s">
        <v>497</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517</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520</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565</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565</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565</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706</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706</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706</v>
      </c>
      <c r="J124" s="101" t="str">
        <f>VLOOKUP(I124,Presupuesto!$B$11:$C$565,2,0)</f>
        <v>OTROS SERVICIOS TECNICOS Y PROFESIONALES</v>
      </c>
      <c r="K124" s="98" t="str">
        <f t="shared" si="3"/>
        <v>Posgrado</v>
      </c>
      <c r="L124" s="98" t="s">
        <v>394</v>
      </c>
    </row>
    <row r="125" spans="3:12" ht="15.75" thickBot="1" x14ac:dyDescent="0.3">
      <c r="C125" s="140" t="s">
        <v>61</v>
      </c>
      <c r="D125" s="199">
        <v>1</v>
      </c>
      <c r="E125" s="152">
        <v>12</v>
      </c>
      <c r="F125" s="118">
        <v>15000</v>
      </c>
      <c r="G125" s="113">
        <f>D125*E125*F125</f>
        <v>180000</v>
      </c>
      <c r="H125" s="166" t="s">
        <v>1519</v>
      </c>
      <c r="I125" s="114" t="s">
        <v>497</v>
      </c>
      <c r="J125" s="114" t="str">
        <f>VLOOKUP(I125,Presupuesto!$B$11:$C$565,2,0)</f>
        <v>SUELDOS Y SALARIOS PERMANENTES</v>
      </c>
      <c r="K125" s="98" t="s">
        <v>1365</v>
      </c>
      <c r="L125" s="98" t="s">
        <v>394</v>
      </c>
    </row>
    <row r="126" spans="3:12" x14ac:dyDescent="0.25">
      <c r="C126" s="171" t="s">
        <v>58</v>
      </c>
      <c r="D126" s="169"/>
      <c r="E126" s="131">
        <v>0</v>
      </c>
      <c r="F126" s="119">
        <f>IF(E125=0,"",(G125/E125)/12*E125)</f>
        <v>15000</v>
      </c>
      <c r="G126" s="120">
        <f>F126</f>
        <v>15000</v>
      </c>
      <c r="H126" s="164" t="s">
        <v>1519</v>
      </c>
      <c r="I126" s="101" t="s">
        <v>517</v>
      </c>
      <c r="J126" s="101" t="str">
        <f>VLOOKUP(I126,Presupuesto!$B$11:$C$565,2,0)</f>
        <v>AGUINALDO Y DECIMO CUARTO MES</v>
      </c>
      <c r="K126" s="98" t="s">
        <v>1365</v>
      </c>
      <c r="L126" s="98" t="s">
        <v>398</v>
      </c>
    </row>
    <row r="127" spans="3:12" ht="15.75" thickBot="1" x14ac:dyDescent="0.3">
      <c r="C127" s="173" t="s">
        <v>59</v>
      </c>
      <c r="D127" s="162"/>
      <c r="E127" s="132">
        <v>0</v>
      </c>
      <c r="F127" s="105">
        <f>IF(E125&lt;6,"",((E125-6)/12)*(G125/E125))</f>
        <v>7500</v>
      </c>
      <c r="G127" s="105">
        <f>F127</f>
        <v>7500</v>
      </c>
      <c r="H127" s="162" t="s">
        <v>1519</v>
      </c>
      <c r="I127" s="106" t="s">
        <v>520</v>
      </c>
      <c r="J127" s="124" t="str">
        <f>VLOOKUP(I127,Presupuesto!$B$11:$C$565,2,0)</f>
        <v>DECIMOCUARTO MES</v>
      </c>
      <c r="K127" s="106" t="s">
        <v>1365</v>
      </c>
      <c r="L127" s="124" t="s">
        <v>404</v>
      </c>
    </row>
    <row r="128" spans="3:12" ht="15.75" thickBot="1" x14ac:dyDescent="0.3">
      <c r="C128" s="125" t="s">
        <v>1549</v>
      </c>
      <c r="D128" s="470"/>
      <c r="E128" s="125"/>
      <c r="F128" s="540">
        <f>IF(E125=0,"",(G125/E125)/12*E125)</f>
        <v>15000</v>
      </c>
      <c r="G128" s="541">
        <f>F128</f>
        <v>15000</v>
      </c>
      <c r="H128" s="162" t="s">
        <v>1519</v>
      </c>
      <c r="I128" s="106" t="s">
        <v>257</v>
      </c>
      <c r="J128" s="124" t="str">
        <f>VLOOKUP(I128,Presupuesto!$B$11:$C$565,2,0)</f>
        <v>COMPLEMENTO (VACACIONES) (11600-00)</v>
      </c>
      <c r="K128" s="106" t="s">
        <v>1365</v>
      </c>
      <c r="L128" s="124" t="s">
        <v>404</v>
      </c>
    </row>
    <row r="129" spans="3:12" x14ac:dyDescent="0.25">
      <c r="K129" s="153"/>
    </row>
    <row r="130" spans="3:12" s="466" customFormat="1" ht="15.75" thickBot="1" x14ac:dyDescent="0.3">
      <c r="D130" s="453"/>
      <c r="H130" s="453"/>
      <c r="K130" s="153"/>
    </row>
    <row r="131" spans="3:12" s="466" customFormat="1" ht="15.75" thickBot="1" x14ac:dyDescent="0.3">
      <c r="C131" s="69" t="s">
        <v>43</v>
      </c>
      <c r="D131" s="30">
        <f>SUM(G138:G189)</f>
        <v>645000</v>
      </c>
      <c r="E131" s="93"/>
      <c r="F131" s="93"/>
      <c r="G131" s="93"/>
      <c r="H131" s="76"/>
      <c r="I131" s="76"/>
      <c r="J131" s="76"/>
      <c r="K131" s="153"/>
    </row>
    <row r="132" spans="3:12" x14ac:dyDescent="0.25">
      <c r="C132" s="466"/>
      <c r="D132" s="31"/>
      <c r="E132" s="93"/>
      <c r="F132" s="93"/>
      <c r="G132" s="93"/>
      <c r="H132" s="76"/>
      <c r="I132" s="76"/>
      <c r="J132" s="76"/>
      <c r="K132" s="153"/>
      <c r="L132" s="466"/>
    </row>
    <row r="133" spans="3:12" x14ac:dyDescent="0.25">
      <c r="C133" s="466"/>
      <c r="D133" s="31"/>
      <c r="E133" s="93"/>
      <c r="F133" s="93"/>
      <c r="G133" s="93"/>
      <c r="H133" s="76"/>
      <c r="I133" s="76"/>
      <c r="J133" s="76"/>
      <c r="K133" s="153"/>
      <c r="L133" s="466"/>
    </row>
    <row r="134" spans="3:12" ht="15.75" x14ac:dyDescent="0.25">
      <c r="C134" s="202" t="s">
        <v>392</v>
      </c>
      <c r="D134" s="368" t="s">
        <v>1534</v>
      </c>
      <c r="E134" s="93"/>
      <c r="F134" s="93"/>
      <c r="G134" s="93"/>
      <c r="H134" s="76"/>
      <c r="I134" s="76"/>
      <c r="J134" s="76"/>
      <c r="K134" s="153"/>
      <c r="L134" s="466"/>
    </row>
    <row r="135" spans="3:12" ht="18.75" x14ac:dyDescent="0.25">
      <c r="C135" s="211" t="str">
        <f>IFERROR(VLOOKUP(D134,'1. Desarrollo e Innov. Curricu.'!$E:$F,2,FALSE),IFERROR(VLOOKUP(D134,'2. Investigación Científica'!$E:$F,2,FALSE),IFERROR(VLOOKUP(D134,'3. Vinculación Univ. Sociedad'!$E:$F,2,FALSE),IFERROR(VLOOKUP(D134,'4. Docencia y Profesorado Univ.'!$E:$F,2,FALSE),IFERROR(VLOOKUP(D134,'5. Estudiantes y Graduados'!$E:$F,2,FALSE),IFERROR(VLOOKUP(D134,'11. Gestion Administrativa'!$E:$F,2,FALSE),IFERROR(VLOOKUP(D134,'13. Gestión Académica'!$E:$F,2,FALSE),IFERROR(VLOOKUP(D134,'8. Asegura. de la Calid. y M'!$E:$F,2,FALSE),IFERROR(VLOOKUP(D134,'6. Gestión del Conocimiento'!$E:$F,2,FALSE),IFERROR(VLOOKUP(D134,'15. Gobernabilidad y Proceso...'!$E:$F,2,FALSE),IFERROR(VLOOKUP(D134,'12. Gestión del Talento Humano'!$E:$F,2,FALSE),IFERROR(VLOOKUP(D134,'14. Internacional... de la E.S.'!$E:$F,2,FALSE),IFERROR(VLOOKUP(D134,'10. Posgrado'!$E:$F,2,FALSE),IFERROR(VLOOKUP(D134,'17. Gestión TIC'!$E:$F,2,FALSE),IFERROR(VLOOKUP(D134,'16. Desa. del Sistema Educ.Sup.'!$E:$F,2,FALSE),IFERROR(VLOOKUP(D134,'9. Cultura de Inno. Insti...'!$E:$F,2,FALSE),VLOOKUP(D134,'7. Lo Esencial de la Reforma U.'!$E:$F,2,0)))))))))))))))))</f>
        <v xml:space="preserve">1. Fortalecimiento del Departamento de Contabilidad por medio de la contratación de personal.                              </v>
      </c>
      <c r="D135" s="31"/>
      <c r="E135" s="93"/>
      <c r="F135" s="93"/>
      <c r="G135" s="93"/>
      <c r="H135" s="76"/>
      <c r="I135" s="76"/>
      <c r="J135" s="76"/>
      <c r="K135" s="153"/>
      <c r="L135" s="466"/>
    </row>
    <row r="136" spans="3:12" ht="15.75" thickBot="1" x14ac:dyDescent="0.3">
      <c r="C136" s="177"/>
      <c r="D136" s="31"/>
      <c r="E136" s="93"/>
      <c r="F136" s="93"/>
      <c r="G136" s="93"/>
      <c r="H136" s="76"/>
      <c r="I136" s="76"/>
      <c r="J136" s="76"/>
      <c r="K136" s="153"/>
      <c r="L136" s="466"/>
    </row>
    <row r="137" spans="3:12" ht="30.75" thickBot="1" x14ac:dyDescent="0.3">
      <c r="C137" s="134" t="s">
        <v>44</v>
      </c>
      <c r="D137" s="138" t="s">
        <v>55</v>
      </c>
      <c r="E137" s="170" t="s">
        <v>56</v>
      </c>
      <c r="F137" s="138" t="s">
        <v>57</v>
      </c>
      <c r="G137" s="135" t="s">
        <v>27</v>
      </c>
      <c r="H137" s="133" t="s">
        <v>131</v>
      </c>
      <c r="I137" s="136" t="s">
        <v>46</v>
      </c>
      <c r="J137" s="136" t="s">
        <v>132</v>
      </c>
      <c r="K137" s="136" t="s">
        <v>410</v>
      </c>
      <c r="L137" s="136" t="s">
        <v>411</v>
      </c>
    </row>
    <row r="138" spans="3:12" ht="15.75" thickBot="1" x14ac:dyDescent="0.3">
      <c r="C138" s="137" t="s">
        <v>483</v>
      </c>
      <c r="D138" s="199"/>
      <c r="E138" s="152">
        <v>12</v>
      </c>
      <c r="F138" s="303">
        <f>HLOOKUP($C138,$BZ$2:$CM$3,2,0)</f>
        <v>43674.39</v>
      </c>
      <c r="G138" s="113">
        <f>D138*E138*F138</f>
        <v>0</v>
      </c>
      <c r="H138" s="166"/>
      <c r="I138" s="114" t="s">
        <v>497</v>
      </c>
      <c r="J138" s="114" t="str">
        <f>VLOOKUP(I138,Presupuesto!$B$11:$C$565,2,0)</f>
        <v>SUELDOS Y SALARIOS PERMANENTES</v>
      </c>
      <c r="K138" s="219" t="s">
        <v>1459</v>
      </c>
      <c r="L138" s="98" t="s">
        <v>394</v>
      </c>
    </row>
    <row r="139" spans="3:12" x14ac:dyDescent="0.25">
      <c r="C139" s="171" t="s">
        <v>58</v>
      </c>
      <c r="D139" s="163"/>
      <c r="E139" s="154">
        <v>0</v>
      </c>
      <c r="F139" s="100">
        <f>IF(E138=0,"",(G138/E138)/12*E138)</f>
        <v>0</v>
      </c>
      <c r="G139" s="97">
        <f>F139</f>
        <v>0</v>
      </c>
      <c r="H139" s="164"/>
      <c r="I139" s="116" t="s">
        <v>517</v>
      </c>
      <c r="J139" s="116" t="str">
        <f>VLOOKUP(I139,Presupuesto!$B$11:$C$565,2,0)</f>
        <v>AGUINALDO Y DECIMO CUARTO MES</v>
      </c>
      <c r="K139" s="98" t="str">
        <f t="shared" ref="K139:K185" si="4">$K$77</f>
        <v>Posgrado</v>
      </c>
      <c r="L139" s="98" t="s">
        <v>412</v>
      </c>
    </row>
    <row r="140" spans="3:12" ht="15.75" thickBot="1" x14ac:dyDescent="0.3">
      <c r="C140" s="172" t="s">
        <v>59</v>
      </c>
      <c r="D140" s="163"/>
      <c r="E140" s="154">
        <v>0</v>
      </c>
      <c r="F140" s="117">
        <f>IF(E138&lt;6,"",((E138-6)/12)*(G138/E138))</f>
        <v>0</v>
      </c>
      <c r="G140" s="97">
        <f>F140</f>
        <v>0</v>
      </c>
      <c r="H140" s="164"/>
      <c r="I140" s="101" t="s">
        <v>520</v>
      </c>
      <c r="J140" s="101" t="str">
        <f>VLOOKUP(I140,Presupuesto!$B$11:$C$565,2,0)</f>
        <v>DECIMOCUARTO MES</v>
      </c>
      <c r="K140" s="98" t="str">
        <f t="shared" si="4"/>
        <v>Posgrado</v>
      </c>
      <c r="L140" s="98" t="s">
        <v>395</v>
      </c>
    </row>
    <row r="141" spans="3:12" ht="15.75" thickBot="1" x14ac:dyDescent="0.3">
      <c r="C141" s="137" t="s">
        <v>484</v>
      </c>
      <c r="D141" s="199"/>
      <c r="E141" s="152">
        <v>12</v>
      </c>
      <c r="F141" s="303">
        <f>HLOOKUP($C141,$BZ$2:$CM$3,2,0)</f>
        <v>39703.99</v>
      </c>
      <c r="G141" s="113">
        <f>D141*E141*F141</f>
        <v>0</v>
      </c>
      <c r="H141" s="166"/>
      <c r="I141" s="114" t="s">
        <v>497</v>
      </c>
      <c r="J141" s="114" t="str">
        <f>VLOOKUP(I141,Presupuesto!$B$11:$C$565,2,0)</f>
        <v>SUELDOS Y SALARIOS PERMANENTES</v>
      </c>
      <c r="K141" s="98" t="str">
        <f t="shared" si="4"/>
        <v>Posgrado</v>
      </c>
      <c r="L141" s="98" t="s">
        <v>395</v>
      </c>
    </row>
    <row r="142" spans="3:12" x14ac:dyDescent="0.25">
      <c r="C142" s="171" t="s">
        <v>58</v>
      </c>
      <c r="D142" s="163"/>
      <c r="E142" s="154">
        <v>0</v>
      </c>
      <c r="F142" s="100">
        <f>IF(E141=0,"",(G141/E141)/12*E141)</f>
        <v>0</v>
      </c>
      <c r="G142" s="97">
        <f>F142</f>
        <v>0</v>
      </c>
      <c r="H142" s="164"/>
      <c r="I142" s="116" t="s">
        <v>517</v>
      </c>
      <c r="J142" s="116" t="str">
        <f>VLOOKUP(I142,Presupuesto!$B$11:$C$565,2,0)</f>
        <v>AGUINALDO Y DECIMO CUARTO MES</v>
      </c>
      <c r="K142" s="98" t="str">
        <f t="shared" si="4"/>
        <v>Posgrado</v>
      </c>
      <c r="L142" s="98" t="s">
        <v>395</v>
      </c>
    </row>
    <row r="143" spans="3:12" ht="15.75" thickBot="1" x14ac:dyDescent="0.3">
      <c r="C143" s="172" t="s">
        <v>59</v>
      </c>
      <c r="D143" s="163"/>
      <c r="E143" s="154">
        <v>0</v>
      </c>
      <c r="F143" s="117">
        <f>IF(E141&lt;6,"",((E141-6)/12)*(G141/E141))</f>
        <v>0</v>
      </c>
      <c r="G143" s="97">
        <f>F143</f>
        <v>0</v>
      </c>
      <c r="H143" s="164"/>
      <c r="I143" s="101" t="s">
        <v>520</v>
      </c>
      <c r="J143" s="101" t="str">
        <f>VLOOKUP(I143,Presupuesto!$B$11:$C$565,2,0)</f>
        <v>DECIMOCUARTO MES</v>
      </c>
      <c r="K143" s="98" t="str">
        <f t="shared" si="4"/>
        <v>Posgrado</v>
      </c>
      <c r="L143" s="98" t="s">
        <v>395</v>
      </c>
    </row>
    <row r="144" spans="3:12" ht="15.75" thickBot="1" x14ac:dyDescent="0.3">
      <c r="C144" s="137" t="s">
        <v>485</v>
      </c>
      <c r="D144" s="199"/>
      <c r="E144" s="152">
        <v>12</v>
      </c>
      <c r="F144" s="303">
        <f>HLOOKUP($C144,$BZ$2:$CM$3,2,0)</f>
        <v>35733.589999999997</v>
      </c>
      <c r="G144" s="113">
        <f>D144*E144*F144</f>
        <v>0</v>
      </c>
      <c r="H144" s="166"/>
      <c r="I144" s="114" t="s">
        <v>497</v>
      </c>
      <c r="J144" s="114" t="str">
        <f>VLOOKUP(I144,Presupuesto!$B$11:$C$565,2,0)</f>
        <v>SUELDOS Y SALARIOS PERMANENTES</v>
      </c>
      <c r="K144" s="98" t="str">
        <f t="shared" si="4"/>
        <v>Posgrado</v>
      </c>
      <c r="L144" s="98" t="s">
        <v>395</v>
      </c>
    </row>
    <row r="145" spans="3:12" x14ac:dyDescent="0.25">
      <c r="C145" s="171" t="s">
        <v>58</v>
      </c>
      <c r="D145" s="163"/>
      <c r="E145" s="154">
        <v>0</v>
      </c>
      <c r="F145" s="100">
        <f>IF(E144=0,"",(G144/E144)/12*E144)</f>
        <v>0</v>
      </c>
      <c r="G145" s="97">
        <f>F145</f>
        <v>0</v>
      </c>
      <c r="H145" s="164"/>
      <c r="I145" s="116" t="s">
        <v>517</v>
      </c>
      <c r="J145" s="116" t="str">
        <f>VLOOKUP(I145,Presupuesto!$B$11:$C$565,2,0)</f>
        <v>AGUINALDO Y DECIMO CUARTO MES</v>
      </c>
      <c r="K145" s="98" t="str">
        <f t="shared" si="4"/>
        <v>Posgrado</v>
      </c>
      <c r="L145" s="98" t="s">
        <v>395</v>
      </c>
    </row>
    <row r="146" spans="3:12" ht="15.75" thickBot="1" x14ac:dyDescent="0.3">
      <c r="C146" s="172" t="s">
        <v>59</v>
      </c>
      <c r="D146" s="163"/>
      <c r="E146" s="154">
        <v>0</v>
      </c>
      <c r="F146" s="117">
        <f>IF(E144&lt;6,"",((E144-6)/12)*(G144/E144))</f>
        <v>0</v>
      </c>
      <c r="G146" s="97">
        <f>F146</f>
        <v>0</v>
      </c>
      <c r="H146" s="164"/>
      <c r="I146" s="101" t="s">
        <v>520</v>
      </c>
      <c r="J146" s="101" t="str">
        <f>VLOOKUP(I146,Presupuesto!$B$11:$C$565,2,0)</f>
        <v>DECIMOCUARTO MES</v>
      </c>
      <c r="K146" s="98" t="str">
        <f t="shared" si="4"/>
        <v>Posgrado</v>
      </c>
      <c r="L146" s="98" t="s">
        <v>395</v>
      </c>
    </row>
    <row r="147" spans="3:12" ht="15.75" thickBot="1" x14ac:dyDescent="0.3">
      <c r="C147" s="137" t="s">
        <v>486</v>
      </c>
      <c r="D147" s="199"/>
      <c r="E147" s="152">
        <v>12</v>
      </c>
      <c r="F147" s="303">
        <f>HLOOKUP($C147,$BZ$2:$CM$3,2,0)</f>
        <v>31763.19</v>
      </c>
      <c r="G147" s="113">
        <f>D147*E147*F147</f>
        <v>0</v>
      </c>
      <c r="H147" s="166"/>
      <c r="I147" s="114" t="s">
        <v>497</v>
      </c>
      <c r="J147" s="114" t="str">
        <f>VLOOKUP(I147,Presupuesto!$B$11:$C$565,2,0)</f>
        <v>SUELDOS Y SALARIOS PERMANENTES</v>
      </c>
      <c r="K147" s="98" t="str">
        <f t="shared" si="4"/>
        <v>Posgrado</v>
      </c>
      <c r="L147" s="98" t="s">
        <v>395</v>
      </c>
    </row>
    <row r="148" spans="3:12" x14ac:dyDescent="0.25">
      <c r="C148" s="171" t="s">
        <v>58</v>
      </c>
      <c r="D148" s="163"/>
      <c r="E148" s="154">
        <v>0</v>
      </c>
      <c r="F148" s="100">
        <f>IF(E147=0,"",(G147/E147)/12*E147)</f>
        <v>0</v>
      </c>
      <c r="G148" s="97">
        <f>F148</f>
        <v>0</v>
      </c>
      <c r="H148" s="164"/>
      <c r="I148" s="116" t="s">
        <v>517</v>
      </c>
      <c r="J148" s="116" t="str">
        <f>VLOOKUP(I148,Presupuesto!$B$11:$C$565,2,0)</f>
        <v>AGUINALDO Y DECIMO CUARTO MES</v>
      </c>
      <c r="K148" s="98" t="str">
        <f t="shared" si="4"/>
        <v>Posgrado</v>
      </c>
      <c r="L148" s="98" t="s">
        <v>395</v>
      </c>
    </row>
    <row r="149" spans="3:12" ht="15.75" thickBot="1" x14ac:dyDescent="0.3">
      <c r="C149" s="172" t="s">
        <v>59</v>
      </c>
      <c r="D149" s="163"/>
      <c r="E149" s="154">
        <v>0</v>
      </c>
      <c r="F149" s="117">
        <f>IF(E147&lt;6,"",((E147-6)/12)*(G147/E147))</f>
        <v>0</v>
      </c>
      <c r="G149" s="97">
        <f>F149</f>
        <v>0</v>
      </c>
      <c r="H149" s="164"/>
      <c r="I149" s="101" t="s">
        <v>520</v>
      </c>
      <c r="J149" s="101" t="str">
        <f>VLOOKUP(I149,Presupuesto!$B$11:$C$565,2,0)</f>
        <v>DECIMOCUARTO MES</v>
      </c>
      <c r="K149" s="98" t="str">
        <f t="shared" si="4"/>
        <v>Posgrado</v>
      </c>
      <c r="L149" s="98" t="s">
        <v>395</v>
      </c>
    </row>
    <row r="150" spans="3:12" ht="15.75" thickBot="1" x14ac:dyDescent="0.3">
      <c r="C150" s="137" t="s">
        <v>487</v>
      </c>
      <c r="D150" s="199"/>
      <c r="E150" s="152">
        <v>12</v>
      </c>
      <c r="F150" s="303">
        <f>HLOOKUP($C150,$BZ$2:$CM$3,2,0)</f>
        <v>29777.99</v>
      </c>
      <c r="G150" s="113">
        <f>D150*E150*F150</f>
        <v>0</v>
      </c>
      <c r="H150" s="166"/>
      <c r="I150" s="114" t="s">
        <v>497</v>
      </c>
      <c r="J150" s="114" t="str">
        <f>VLOOKUP(I150,Presupuesto!$B$11:$C$565,2,0)</f>
        <v>SUELDOS Y SALARIOS PERMANENTES</v>
      </c>
      <c r="K150" s="98" t="str">
        <f t="shared" si="4"/>
        <v>Posgrado</v>
      </c>
      <c r="L150" s="98" t="s">
        <v>395</v>
      </c>
    </row>
    <row r="151" spans="3:12" x14ac:dyDescent="0.25">
      <c r="C151" s="171" t="s">
        <v>58</v>
      </c>
      <c r="D151" s="163"/>
      <c r="E151" s="154">
        <v>0</v>
      </c>
      <c r="F151" s="100">
        <f>IF(E150=0,"",(G150/E150)/12*E150)</f>
        <v>0</v>
      </c>
      <c r="G151" s="97">
        <f>F151</f>
        <v>0</v>
      </c>
      <c r="H151" s="164"/>
      <c r="I151" s="116" t="s">
        <v>517</v>
      </c>
      <c r="J151" s="116" t="str">
        <f>VLOOKUP(I151,Presupuesto!$B$11:$C$565,2,0)</f>
        <v>AGUINALDO Y DECIMO CUARTO MES</v>
      </c>
      <c r="K151" s="98" t="str">
        <f t="shared" si="4"/>
        <v>Posgrado</v>
      </c>
      <c r="L151" s="98" t="s">
        <v>395</v>
      </c>
    </row>
    <row r="152" spans="3:12" ht="15.75" thickBot="1" x14ac:dyDescent="0.3">
      <c r="C152" s="172" t="s">
        <v>59</v>
      </c>
      <c r="D152" s="163"/>
      <c r="E152" s="154">
        <v>0</v>
      </c>
      <c r="F152" s="117">
        <f>IF(E150&lt;6,"",((E150-6)/12)*(G150/E150))</f>
        <v>0</v>
      </c>
      <c r="G152" s="97">
        <f>F152</f>
        <v>0</v>
      </c>
      <c r="H152" s="164"/>
      <c r="I152" s="101" t="s">
        <v>520</v>
      </c>
      <c r="J152" s="101" t="str">
        <f>VLOOKUP(I152,Presupuesto!$B$11:$C$565,2,0)</f>
        <v>DECIMOCUARTO MES</v>
      </c>
      <c r="K152" s="98" t="str">
        <f t="shared" si="4"/>
        <v>Posgrado</v>
      </c>
      <c r="L152" s="98" t="s">
        <v>395</v>
      </c>
    </row>
    <row r="153" spans="3:12" ht="15.75" thickBot="1" x14ac:dyDescent="0.3">
      <c r="C153" s="137" t="s">
        <v>488</v>
      </c>
      <c r="D153" s="199"/>
      <c r="E153" s="152">
        <v>12</v>
      </c>
      <c r="F153" s="303">
        <f>HLOOKUP($C153,$BZ$2:$CM$3,2,0)</f>
        <v>27792.79</v>
      </c>
      <c r="G153" s="113">
        <f>D153*E153*F153</f>
        <v>0</v>
      </c>
      <c r="H153" s="166"/>
      <c r="I153" s="114" t="s">
        <v>497</v>
      </c>
      <c r="J153" s="114" t="str">
        <f>VLOOKUP(I153,Presupuesto!$B$11:$C$565,2,0)</f>
        <v>SUELDOS Y SALARIOS PERMANENTES</v>
      </c>
      <c r="K153" s="98" t="str">
        <f t="shared" si="4"/>
        <v>Posgrado</v>
      </c>
      <c r="L153" s="98" t="s">
        <v>395</v>
      </c>
    </row>
    <row r="154" spans="3:12" x14ac:dyDescent="0.25">
      <c r="C154" s="171" t="s">
        <v>58</v>
      </c>
      <c r="D154" s="163"/>
      <c r="E154" s="154">
        <v>0</v>
      </c>
      <c r="F154" s="100">
        <f>IF(E153=0,"",(G153/E153)/12*E153)</f>
        <v>0</v>
      </c>
      <c r="G154" s="97">
        <f>F154</f>
        <v>0</v>
      </c>
      <c r="H154" s="164"/>
      <c r="I154" s="116" t="s">
        <v>517</v>
      </c>
      <c r="J154" s="116" t="str">
        <f>VLOOKUP(I154,Presupuesto!$B$11:$C$565,2,0)</f>
        <v>AGUINALDO Y DECIMO CUARTO MES</v>
      </c>
      <c r="K154" s="98" t="str">
        <f t="shared" si="4"/>
        <v>Posgrado</v>
      </c>
      <c r="L154" s="98" t="s">
        <v>395</v>
      </c>
    </row>
    <row r="155" spans="3:12" ht="15.75" thickBot="1" x14ac:dyDescent="0.3">
      <c r="C155" s="172" t="s">
        <v>59</v>
      </c>
      <c r="D155" s="163"/>
      <c r="E155" s="154">
        <v>0</v>
      </c>
      <c r="F155" s="117">
        <f>IF(E153&lt;6,"",((E153-6)/12)*(G153/E153))</f>
        <v>0</v>
      </c>
      <c r="G155" s="97">
        <f>F155</f>
        <v>0</v>
      </c>
      <c r="H155" s="164"/>
      <c r="I155" s="101" t="s">
        <v>520</v>
      </c>
      <c r="J155" s="101" t="str">
        <f>VLOOKUP(I155,Presupuesto!$B$11:$C$565,2,0)</f>
        <v>DECIMOCUARTO MES</v>
      </c>
      <c r="K155" s="98" t="str">
        <f t="shared" si="4"/>
        <v>Posgrado</v>
      </c>
      <c r="L155" s="98" t="s">
        <v>395</v>
      </c>
    </row>
    <row r="156" spans="3:12" ht="15.75" thickBot="1" x14ac:dyDescent="0.3">
      <c r="C156" s="137" t="s">
        <v>489</v>
      </c>
      <c r="D156" s="199"/>
      <c r="E156" s="152">
        <v>12</v>
      </c>
      <c r="F156" s="303">
        <f>HLOOKUP($C156,$BZ$2:$CM$3,2,0)</f>
        <v>18859.39</v>
      </c>
      <c r="G156" s="113">
        <f>D156*E156*F156</f>
        <v>0</v>
      </c>
      <c r="H156" s="166"/>
      <c r="I156" s="114" t="s">
        <v>497</v>
      </c>
      <c r="J156" s="114" t="str">
        <f>VLOOKUP(I156,Presupuesto!$B$11:$C$565,2,0)</f>
        <v>SUELDOS Y SALARIOS PERMANENTES</v>
      </c>
      <c r="K156" s="98" t="str">
        <f t="shared" si="4"/>
        <v>Posgrado</v>
      </c>
      <c r="L156" s="98" t="s">
        <v>395</v>
      </c>
    </row>
    <row r="157" spans="3:12" x14ac:dyDescent="0.25">
      <c r="C157" s="171" t="s">
        <v>58</v>
      </c>
      <c r="D157" s="163"/>
      <c r="E157" s="154">
        <v>0</v>
      </c>
      <c r="F157" s="100">
        <f>IF(E156=0,"",(G156/E156)/12*E156)</f>
        <v>0</v>
      </c>
      <c r="G157" s="97">
        <f>F157</f>
        <v>0</v>
      </c>
      <c r="H157" s="164"/>
      <c r="I157" s="116" t="s">
        <v>517</v>
      </c>
      <c r="J157" s="116" t="str">
        <f>VLOOKUP(I157,Presupuesto!$B$11:$C$565,2,0)</f>
        <v>AGUINALDO Y DECIMO CUARTO MES</v>
      </c>
      <c r="K157" s="98" t="str">
        <f t="shared" si="4"/>
        <v>Posgrado</v>
      </c>
      <c r="L157" s="98" t="s">
        <v>395</v>
      </c>
    </row>
    <row r="158" spans="3:12" ht="15.75" thickBot="1" x14ac:dyDescent="0.3">
      <c r="C158" s="172" t="s">
        <v>59</v>
      </c>
      <c r="D158" s="163"/>
      <c r="E158" s="154">
        <v>0</v>
      </c>
      <c r="F158" s="117">
        <f>IF(E156&lt;6,"",((E156-6)/12)*(G156/E156))</f>
        <v>0</v>
      </c>
      <c r="G158" s="97">
        <f>F158</f>
        <v>0</v>
      </c>
      <c r="H158" s="164"/>
      <c r="I158" s="101" t="s">
        <v>520</v>
      </c>
      <c r="J158" s="101" t="str">
        <f>VLOOKUP(I158,Presupuesto!$B$11:$C$565,2,0)</f>
        <v>DECIMOCUARTO MES</v>
      </c>
      <c r="K158" s="98" t="str">
        <f t="shared" si="4"/>
        <v>Posgrado</v>
      </c>
      <c r="L158" s="98" t="s">
        <v>395</v>
      </c>
    </row>
    <row r="159" spans="3:12" ht="15.75" thickBot="1" x14ac:dyDescent="0.3">
      <c r="C159" s="137" t="s">
        <v>490</v>
      </c>
      <c r="D159" s="199"/>
      <c r="E159" s="152">
        <v>12</v>
      </c>
      <c r="F159" s="303">
        <f>HLOOKUP($C159,$BZ$2:$CM$3,2,0)</f>
        <v>17866.8</v>
      </c>
      <c r="G159" s="113">
        <f>D159*E159*F159</f>
        <v>0</v>
      </c>
      <c r="H159" s="166"/>
      <c r="I159" s="114" t="s">
        <v>497</v>
      </c>
      <c r="J159" s="114" t="str">
        <f>VLOOKUP(I159,Presupuesto!$B$11:$C$565,2,0)</f>
        <v>SUELDOS Y SALARIOS PERMANENTES</v>
      </c>
      <c r="K159" s="98" t="str">
        <f t="shared" si="4"/>
        <v>Posgrado</v>
      </c>
      <c r="L159" s="98" t="s">
        <v>395</v>
      </c>
    </row>
    <row r="160" spans="3:12" x14ac:dyDescent="0.25">
      <c r="C160" s="171" t="s">
        <v>58</v>
      </c>
      <c r="D160" s="163"/>
      <c r="E160" s="154">
        <v>0</v>
      </c>
      <c r="F160" s="100">
        <f>IF(E159=0,"",(G159/E159)/12*E159)</f>
        <v>0</v>
      </c>
      <c r="G160" s="97">
        <f>F160</f>
        <v>0</v>
      </c>
      <c r="H160" s="164"/>
      <c r="I160" s="116" t="s">
        <v>517</v>
      </c>
      <c r="J160" s="116" t="str">
        <f>VLOOKUP(I160,Presupuesto!$B$11:$C$565,2,0)</f>
        <v>AGUINALDO Y DECIMO CUARTO MES</v>
      </c>
      <c r="K160" s="98" t="str">
        <f t="shared" si="4"/>
        <v>Posgrado</v>
      </c>
      <c r="L160" s="98" t="s">
        <v>395</v>
      </c>
    </row>
    <row r="161" spans="3:12" ht="15.75" thickBot="1" x14ac:dyDescent="0.3">
      <c r="C161" s="172" t="s">
        <v>59</v>
      </c>
      <c r="D161" s="163"/>
      <c r="E161" s="154">
        <v>0</v>
      </c>
      <c r="F161" s="117">
        <f>IF(E159&lt;6,"",((E159-6)/12)*(G159/E159))</f>
        <v>0</v>
      </c>
      <c r="G161" s="97">
        <f>F161</f>
        <v>0</v>
      </c>
      <c r="H161" s="164"/>
      <c r="I161" s="101" t="s">
        <v>520</v>
      </c>
      <c r="J161" s="101" t="str">
        <f>VLOOKUP(I161,Presupuesto!$B$11:$C$565,2,0)</f>
        <v>DECIMOCUARTO MES</v>
      </c>
      <c r="K161" s="98" t="str">
        <f t="shared" si="4"/>
        <v>Posgrado</v>
      </c>
      <c r="L161" s="98" t="s">
        <v>395</v>
      </c>
    </row>
    <row r="162" spans="3:12" ht="15.75" thickBot="1" x14ac:dyDescent="0.3">
      <c r="C162" s="137" t="s">
        <v>491</v>
      </c>
      <c r="D162" s="199"/>
      <c r="E162" s="152">
        <v>12</v>
      </c>
      <c r="F162" s="303">
        <f>HLOOKUP($C162,$BZ$2:$CM$3,2,0)</f>
        <v>13896.4</v>
      </c>
      <c r="G162" s="113">
        <f>D162*E162*F162</f>
        <v>0</v>
      </c>
      <c r="H162" s="166"/>
      <c r="I162" s="114" t="s">
        <v>497</v>
      </c>
      <c r="J162" s="114" t="str">
        <f>VLOOKUP(I162,Presupuesto!$B$11:$C$565,2,0)</f>
        <v>SUELDOS Y SALARIOS PERMANENTES</v>
      </c>
      <c r="K162" s="98" t="str">
        <f t="shared" si="4"/>
        <v>Posgrado</v>
      </c>
      <c r="L162" s="98" t="s">
        <v>395</v>
      </c>
    </row>
    <row r="163" spans="3:12" x14ac:dyDescent="0.25">
      <c r="C163" s="171" t="s">
        <v>58</v>
      </c>
      <c r="D163" s="163"/>
      <c r="E163" s="154">
        <v>0</v>
      </c>
      <c r="F163" s="100">
        <f>IF(E162=0,"",(G162/E162)/12*E162)</f>
        <v>0</v>
      </c>
      <c r="G163" s="97">
        <f>F163</f>
        <v>0</v>
      </c>
      <c r="H163" s="164"/>
      <c r="I163" s="116" t="s">
        <v>517</v>
      </c>
      <c r="J163" s="116" t="str">
        <f>VLOOKUP(I163,Presupuesto!$B$11:$C$565,2,0)</f>
        <v>AGUINALDO Y DECIMO CUARTO MES</v>
      </c>
      <c r="K163" s="98" t="str">
        <f t="shared" si="4"/>
        <v>Posgrado</v>
      </c>
      <c r="L163" s="98" t="s">
        <v>395</v>
      </c>
    </row>
    <row r="164" spans="3:12" ht="15.75" thickBot="1" x14ac:dyDescent="0.3">
      <c r="C164" s="172" t="s">
        <v>59</v>
      </c>
      <c r="D164" s="163"/>
      <c r="E164" s="154">
        <v>0</v>
      </c>
      <c r="F164" s="117">
        <f>IF(E162&lt;6,"",((E162-6)/12)*(G162/E162))</f>
        <v>0</v>
      </c>
      <c r="G164" s="97">
        <f>F164</f>
        <v>0</v>
      </c>
      <c r="H164" s="164"/>
      <c r="I164" s="101" t="s">
        <v>520</v>
      </c>
      <c r="J164" s="101" t="str">
        <f>VLOOKUP(I164,Presupuesto!$B$11:$C$565,2,0)</f>
        <v>DECIMOCUARTO MES</v>
      </c>
      <c r="K164" s="98" t="str">
        <f t="shared" si="4"/>
        <v>Posgrado</v>
      </c>
      <c r="L164" s="98" t="s">
        <v>395</v>
      </c>
    </row>
    <row r="165" spans="3:12" ht="15.75" thickBot="1" x14ac:dyDescent="0.3">
      <c r="C165" s="137" t="s">
        <v>492</v>
      </c>
      <c r="D165" s="199"/>
      <c r="E165" s="152">
        <v>12</v>
      </c>
      <c r="F165" s="303">
        <f>HLOOKUP($C165,$BZ$2:$CM$3,2,0)</f>
        <v>15004.09</v>
      </c>
      <c r="G165" s="113">
        <f>D165*E165*F165</f>
        <v>0</v>
      </c>
      <c r="H165" s="166"/>
      <c r="I165" s="114" t="s">
        <v>497</v>
      </c>
      <c r="J165" s="114" t="str">
        <f>VLOOKUP(I165,Presupuesto!$B$11:$C$565,2,0)</f>
        <v>SUELDOS Y SALARIOS PERMANENTES</v>
      </c>
      <c r="K165" s="98" t="str">
        <f t="shared" si="4"/>
        <v>Posgrado</v>
      </c>
      <c r="L165" s="98" t="s">
        <v>395</v>
      </c>
    </row>
    <row r="166" spans="3:12" x14ac:dyDescent="0.25">
      <c r="C166" s="171" t="s">
        <v>58</v>
      </c>
      <c r="D166" s="163"/>
      <c r="E166" s="154">
        <v>0</v>
      </c>
      <c r="F166" s="100">
        <f>IF(E165=0,"",(G165/E165)/12*E165)</f>
        <v>0</v>
      </c>
      <c r="G166" s="97">
        <f>F166</f>
        <v>0</v>
      </c>
      <c r="H166" s="164"/>
      <c r="I166" s="116" t="s">
        <v>517</v>
      </c>
      <c r="J166" s="116" t="str">
        <f>VLOOKUP(I166,Presupuesto!$B$11:$C$565,2,0)</f>
        <v>AGUINALDO Y DECIMO CUARTO MES</v>
      </c>
      <c r="K166" s="98" t="str">
        <f t="shared" si="4"/>
        <v>Posgrado</v>
      </c>
      <c r="L166" s="98" t="s">
        <v>395</v>
      </c>
    </row>
    <row r="167" spans="3:12" ht="15.75" thickBot="1" x14ac:dyDescent="0.3">
      <c r="C167" s="172" t="s">
        <v>59</v>
      </c>
      <c r="D167" s="163"/>
      <c r="E167" s="154">
        <v>0</v>
      </c>
      <c r="F167" s="117">
        <f>IF(E165&lt;6,"",((E165-6)/12)*(G165/E165))</f>
        <v>0</v>
      </c>
      <c r="G167" s="97">
        <f>F167</f>
        <v>0</v>
      </c>
      <c r="H167" s="164"/>
      <c r="I167" s="101" t="s">
        <v>520</v>
      </c>
      <c r="J167" s="101" t="str">
        <f>VLOOKUP(I167,Presupuesto!$B$11:$C$565,2,0)</f>
        <v>DECIMOCUARTO MES</v>
      </c>
      <c r="K167" s="98" t="str">
        <f t="shared" si="4"/>
        <v>Posgrado</v>
      </c>
      <c r="L167" s="98" t="s">
        <v>395</v>
      </c>
    </row>
    <row r="168" spans="3:12" ht="15.75" thickBot="1" x14ac:dyDescent="0.3">
      <c r="C168" s="137" t="s">
        <v>493</v>
      </c>
      <c r="D168" s="199"/>
      <c r="E168" s="152">
        <v>12</v>
      </c>
      <c r="F168" s="303">
        <f>HLOOKUP($C168,$BZ$2:$CM$3,2,0)</f>
        <v>13238.9</v>
      </c>
      <c r="G168" s="113">
        <f>D168*E168*F168</f>
        <v>0</v>
      </c>
      <c r="H168" s="166"/>
      <c r="I168" s="114" t="s">
        <v>497</v>
      </c>
      <c r="J168" s="114" t="str">
        <f>VLOOKUP(I168,Presupuesto!$B$11:$C$565,2,0)</f>
        <v>SUELDOS Y SALARIOS PERMANENTES</v>
      </c>
      <c r="K168" s="98" t="str">
        <f t="shared" si="4"/>
        <v>Posgrado</v>
      </c>
      <c r="L168" s="98" t="s">
        <v>395</v>
      </c>
    </row>
    <row r="169" spans="3:12" x14ac:dyDescent="0.25">
      <c r="C169" s="171" t="s">
        <v>58</v>
      </c>
      <c r="D169" s="163"/>
      <c r="E169" s="154">
        <v>0</v>
      </c>
      <c r="F169" s="100">
        <f>IF(E168=0,"",(G168/E168)/12*E168)</f>
        <v>0</v>
      </c>
      <c r="G169" s="97">
        <f>F169</f>
        <v>0</v>
      </c>
      <c r="H169" s="164"/>
      <c r="I169" s="116" t="s">
        <v>517</v>
      </c>
      <c r="J169" s="116" t="str">
        <f>VLOOKUP(I169,Presupuesto!$B$11:$C$565,2,0)</f>
        <v>AGUINALDO Y DECIMO CUARTO MES</v>
      </c>
      <c r="K169" s="98" t="str">
        <f t="shared" si="4"/>
        <v>Posgrado</v>
      </c>
      <c r="L169" s="98" t="s">
        <v>395</v>
      </c>
    </row>
    <row r="170" spans="3:12" ht="15.75" thickBot="1" x14ac:dyDescent="0.3">
      <c r="C170" s="172" t="s">
        <v>59</v>
      </c>
      <c r="D170" s="163"/>
      <c r="E170" s="154">
        <v>0</v>
      </c>
      <c r="F170" s="117">
        <f>IF(E168&lt;6,"",((E168-6)/12)*(G168/E168))</f>
        <v>0</v>
      </c>
      <c r="G170" s="97">
        <f>F170</f>
        <v>0</v>
      </c>
      <c r="H170" s="164"/>
      <c r="I170" s="101" t="s">
        <v>520</v>
      </c>
      <c r="J170" s="101" t="str">
        <f>VLOOKUP(I170,Presupuesto!$B$11:$C$565,2,0)</f>
        <v>DECIMOCUARTO MES</v>
      </c>
      <c r="K170" s="98" t="str">
        <f t="shared" si="4"/>
        <v>Posgrado</v>
      </c>
      <c r="L170" s="98" t="s">
        <v>395</v>
      </c>
    </row>
    <row r="171" spans="3:12" ht="15.75" thickBot="1" x14ac:dyDescent="0.3">
      <c r="C171" s="137" t="s">
        <v>494</v>
      </c>
      <c r="D171" s="199"/>
      <c r="E171" s="152">
        <v>12</v>
      </c>
      <c r="F171" s="303">
        <f>HLOOKUP($C171,$BZ$2:$CM$3,2,0)</f>
        <v>12356.31</v>
      </c>
      <c r="G171" s="113">
        <f>D171*E171*F171</f>
        <v>0</v>
      </c>
      <c r="H171" s="166"/>
      <c r="I171" s="114" t="s">
        <v>497</v>
      </c>
      <c r="J171" s="114" t="str">
        <f>VLOOKUP(I171,Presupuesto!$B$11:$C$565,2,0)</f>
        <v>SUELDOS Y SALARIOS PERMANENTES</v>
      </c>
      <c r="K171" s="98" t="str">
        <f t="shared" si="4"/>
        <v>Posgrado</v>
      </c>
      <c r="L171" s="98" t="s">
        <v>395</v>
      </c>
    </row>
    <row r="172" spans="3:12" x14ac:dyDescent="0.25">
      <c r="C172" s="171" t="s">
        <v>58</v>
      </c>
      <c r="D172" s="163"/>
      <c r="E172" s="154">
        <v>0</v>
      </c>
      <c r="F172" s="100">
        <f>IF(E171=0,"",(G171/E171)/12*E171)</f>
        <v>0</v>
      </c>
      <c r="G172" s="97">
        <f>F172</f>
        <v>0</v>
      </c>
      <c r="H172" s="164"/>
      <c r="I172" s="116" t="s">
        <v>517</v>
      </c>
      <c r="J172" s="116" t="str">
        <f>VLOOKUP(I172,Presupuesto!$B$11:$C$565,2,0)</f>
        <v>AGUINALDO Y DECIMO CUARTO MES</v>
      </c>
      <c r="K172" s="98" t="str">
        <f t="shared" si="4"/>
        <v>Posgrado</v>
      </c>
      <c r="L172" s="98" t="s">
        <v>395</v>
      </c>
    </row>
    <row r="173" spans="3:12" ht="15.75" thickBot="1" x14ac:dyDescent="0.3">
      <c r="C173" s="172" t="s">
        <v>59</v>
      </c>
      <c r="D173" s="163"/>
      <c r="E173" s="154">
        <v>0</v>
      </c>
      <c r="F173" s="117">
        <f>IF(E171&lt;6,"",((E171-6)/12)*(G171/E171))</f>
        <v>0</v>
      </c>
      <c r="G173" s="97">
        <f>F173</f>
        <v>0</v>
      </c>
      <c r="H173" s="164"/>
      <c r="I173" s="101" t="s">
        <v>520</v>
      </c>
      <c r="J173" s="101" t="str">
        <f>VLOOKUP(I173,Presupuesto!$B$11:$C$565,2,0)</f>
        <v>DECIMOCUARTO MES</v>
      </c>
      <c r="K173" s="98" t="str">
        <f t="shared" si="4"/>
        <v>Posgrado</v>
      </c>
      <c r="L173" s="98" t="s">
        <v>395</v>
      </c>
    </row>
    <row r="174" spans="3:12" ht="15.75" thickBot="1" x14ac:dyDescent="0.3">
      <c r="C174" s="137" t="s">
        <v>495</v>
      </c>
      <c r="D174" s="199"/>
      <c r="E174" s="152">
        <v>12</v>
      </c>
      <c r="F174" s="303">
        <f>HLOOKUP($C174,$BZ$2:$CM$3,2,0)</f>
        <v>463.22</v>
      </c>
      <c r="G174" s="113">
        <f>D174*E174*F174</f>
        <v>0</v>
      </c>
      <c r="H174" s="166"/>
      <c r="I174" s="114" t="s">
        <v>497</v>
      </c>
      <c r="J174" s="114" t="str">
        <f>VLOOKUP(I174,Presupuesto!$B$11:$C$565,2,0)</f>
        <v>SUELDOS Y SALARIOS PERMANENTES</v>
      </c>
      <c r="K174" s="98" t="str">
        <f t="shared" si="4"/>
        <v>Posgrado</v>
      </c>
      <c r="L174" s="98" t="s">
        <v>395</v>
      </c>
    </row>
    <row r="175" spans="3:12" x14ac:dyDescent="0.25">
      <c r="C175" s="171" t="s">
        <v>58</v>
      </c>
      <c r="D175" s="163"/>
      <c r="E175" s="154">
        <v>0</v>
      </c>
      <c r="F175" s="100">
        <f>IF(E174=0,"",(G174/E174)/12*E174)</f>
        <v>0</v>
      </c>
      <c r="G175" s="97">
        <f>F175</f>
        <v>0</v>
      </c>
      <c r="H175" s="164"/>
      <c r="I175" s="116" t="s">
        <v>517</v>
      </c>
      <c r="J175" s="116" t="str">
        <f>VLOOKUP(I175,Presupuesto!$B$11:$C$565,2,0)</f>
        <v>AGUINALDO Y DECIMO CUARTO MES</v>
      </c>
      <c r="K175" s="98" t="str">
        <f t="shared" si="4"/>
        <v>Posgrado</v>
      </c>
      <c r="L175" s="98" t="s">
        <v>395</v>
      </c>
    </row>
    <row r="176" spans="3:12" ht="15.75" thickBot="1" x14ac:dyDescent="0.3">
      <c r="C176" s="172" t="s">
        <v>59</v>
      </c>
      <c r="D176" s="163"/>
      <c r="E176" s="154">
        <v>0</v>
      </c>
      <c r="F176" s="117">
        <f>IF(E174&lt;6,"",((E174-6)/12)*(G174/E174))</f>
        <v>0</v>
      </c>
      <c r="G176" s="97">
        <f>F176</f>
        <v>0</v>
      </c>
      <c r="H176" s="164"/>
      <c r="I176" s="101" t="s">
        <v>520</v>
      </c>
      <c r="J176" s="101" t="str">
        <f>VLOOKUP(I176,Presupuesto!$B$11:$C$565,2,0)</f>
        <v>DECIMOCUARTO MES</v>
      </c>
      <c r="K176" s="98" t="str">
        <f t="shared" si="4"/>
        <v>Posgrado</v>
      </c>
      <c r="L176" s="98" t="s">
        <v>395</v>
      </c>
    </row>
    <row r="177" spans="3:12" ht="15.75" thickBot="1" x14ac:dyDescent="0.3">
      <c r="C177" s="137" t="s">
        <v>496</v>
      </c>
      <c r="D177" s="199"/>
      <c r="E177" s="152">
        <v>12</v>
      </c>
      <c r="F177" s="303">
        <f>HLOOKUP($C177,$BZ$2:$CM$3,2,0)</f>
        <v>2007.3</v>
      </c>
      <c r="G177" s="113">
        <f>D177*E177*F177</f>
        <v>0</v>
      </c>
      <c r="H177" s="166"/>
      <c r="I177" s="114" t="s">
        <v>497</v>
      </c>
      <c r="J177" s="114" t="str">
        <f>VLOOKUP(I177,Presupuesto!$B$11:$C$565,2,0)</f>
        <v>SUELDOS Y SALARIOS PERMANENTES</v>
      </c>
      <c r="K177" s="98" t="str">
        <f t="shared" si="4"/>
        <v>Posgrado</v>
      </c>
      <c r="L177" s="98" t="s">
        <v>395</v>
      </c>
    </row>
    <row r="178" spans="3:12" x14ac:dyDescent="0.25">
      <c r="C178" s="171" t="s">
        <v>58</v>
      </c>
      <c r="D178" s="163"/>
      <c r="E178" s="154">
        <v>0</v>
      </c>
      <c r="F178" s="100">
        <f>IF(E177=0,"",(G177/E177)/12*E177)</f>
        <v>0</v>
      </c>
      <c r="G178" s="97">
        <f>F178</f>
        <v>0</v>
      </c>
      <c r="H178" s="164"/>
      <c r="I178" s="116" t="s">
        <v>517</v>
      </c>
      <c r="J178" s="116" t="str">
        <f>VLOOKUP(I178,Presupuesto!$B$11:$C$565,2,0)</f>
        <v>AGUINALDO Y DECIMO CUARTO MES</v>
      </c>
      <c r="K178" s="98" t="str">
        <f t="shared" si="4"/>
        <v>Posgrado</v>
      </c>
      <c r="L178" s="98" t="s">
        <v>395</v>
      </c>
    </row>
    <row r="179" spans="3:12" ht="15.75" thickBot="1" x14ac:dyDescent="0.3">
      <c r="C179" s="172" t="s">
        <v>59</v>
      </c>
      <c r="D179" s="163"/>
      <c r="E179" s="154">
        <v>0</v>
      </c>
      <c r="F179" s="117">
        <f>IF(E177&lt;6,"",((E177-6)/12)*(G177/E177))</f>
        <v>0</v>
      </c>
      <c r="G179" s="97">
        <f>F179</f>
        <v>0</v>
      </c>
      <c r="H179" s="164"/>
      <c r="I179" s="101" t="s">
        <v>520</v>
      </c>
      <c r="J179" s="101" t="str">
        <f>VLOOKUP(I179,Presupuesto!$B$11:$C$565,2,0)</f>
        <v>DECIMOCUARTO MES</v>
      </c>
      <c r="K179" s="98" t="str">
        <f t="shared" si="4"/>
        <v>Posgrado</v>
      </c>
      <c r="L179" s="98" t="s">
        <v>395</v>
      </c>
    </row>
    <row r="180" spans="3:12" ht="15.75" thickBot="1" x14ac:dyDescent="0.3">
      <c r="C180" s="140" t="s">
        <v>83</v>
      </c>
      <c r="D180" s="199"/>
      <c r="E180" s="152">
        <v>12</v>
      </c>
      <c r="F180" s="139">
        <v>30000</v>
      </c>
      <c r="G180" s="113">
        <f>D180*E180*F180</f>
        <v>0</v>
      </c>
      <c r="H180" s="166"/>
      <c r="I180" s="114" t="s">
        <v>565</v>
      </c>
      <c r="J180" s="114" t="str">
        <f>VLOOKUP(I180,Presupuesto!$B$11:$C$565,2,0)</f>
        <v>CONTRATOS ESPECIALES</v>
      </c>
      <c r="K180" s="98" t="str">
        <f t="shared" si="4"/>
        <v>Posgrado</v>
      </c>
      <c r="L180" s="98" t="s">
        <v>395</v>
      </c>
    </row>
    <row r="181" spans="3:12" x14ac:dyDescent="0.25">
      <c r="C181" s="171" t="s">
        <v>58</v>
      </c>
      <c r="D181" s="163"/>
      <c r="E181" s="154">
        <v>0</v>
      </c>
      <c r="F181" s="117">
        <f>IF(E180=0,"",(G180/E180)/12*E180)</f>
        <v>0</v>
      </c>
      <c r="G181" s="97">
        <f>F181</f>
        <v>0</v>
      </c>
      <c r="H181" s="164"/>
      <c r="I181" s="101" t="s">
        <v>565</v>
      </c>
      <c r="J181" s="101" t="str">
        <f>VLOOKUP(I181,Presupuesto!$B$11:$C$565,2,0)</f>
        <v>CONTRATOS ESPECIALES</v>
      </c>
      <c r="K181" s="98" t="str">
        <f t="shared" si="4"/>
        <v>Posgrado</v>
      </c>
      <c r="L181" s="98" t="s">
        <v>394</v>
      </c>
    </row>
    <row r="182" spans="3:12" ht="15.75" thickBot="1" x14ac:dyDescent="0.3">
      <c r="C182" s="172" t="s">
        <v>59</v>
      </c>
      <c r="D182" s="163"/>
      <c r="E182" s="154">
        <v>0</v>
      </c>
      <c r="F182" s="100">
        <f>IF(E180&lt;6,"",((E180-6)/12)*(G180/E180))</f>
        <v>0</v>
      </c>
      <c r="G182" s="97">
        <f>F182</f>
        <v>0</v>
      </c>
      <c r="H182" s="164"/>
      <c r="I182" s="101" t="s">
        <v>565</v>
      </c>
      <c r="J182" s="101" t="str">
        <f>VLOOKUP(I182,Presupuesto!$B$11:$C$565,2,0)</f>
        <v>CONTRATOS ESPECIALES</v>
      </c>
      <c r="K182" s="98" t="str">
        <f t="shared" si="4"/>
        <v>Posgrado</v>
      </c>
      <c r="L182" s="98" t="s">
        <v>399</v>
      </c>
    </row>
    <row r="183" spans="3:12" ht="15.75" thickBot="1" x14ac:dyDescent="0.3">
      <c r="C183" s="140" t="s">
        <v>60</v>
      </c>
      <c r="D183" s="199"/>
      <c r="E183" s="152">
        <v>12</v>
      </c>
      <c r="F183" s="118">
        <v>30000</v>
      </c>
      <c r="G183" s="113">
        <f>D183*E183*F183</f>
        <v>0</v>
      </c>
      <c r="H183" s="166"/>
      <c r="I183" s="114" t="s">
        <v>706</v>
      </c>
      <c r="J183" s="114" t="str">
        <f>VLOOKUP(I183,Presupuesto!$B$11:$C$565,2,0)</f>
        <v>OTROS SERVICIOS TECNICOS Y PROFESIONALES</v>
      </c>
      <c r="K183" s="98" t="str">
        <f t="shared" si="4"/>
        <v>Posgrado</v>
      </c>
      <c r="L183" s="98" t="s">
        <v>394</v>
      </c>
    </row>
    <row r="184" spans="3:12" x14ac:dyDescent="0.25">
      <c r="C184" s="171" t="s">
        <v>58</v>
      </c>
      <c r="D184" s="163"/>
      <c r="E184" s="154">
        <v>0</v>
      </c>
      <c r="F184" s="100">
        <v>0</v>
      </c>
      <c r="G184" s="97">
        <f>F184</f>
        <v>0</v>
      </c>
      <c r="H184" s="164"/>
      <c r="I184" s="101" t="s">
        <v>706</v>
      </c>
      <c r="J184" s="101" t="str">
        <f>VLOOKUP(I184,Presupuesto!$B$11:$C$565,2,0)</f>
        <v>OTROS SERVICIOS TECNICOS Y PROFESIONALES</v>
      </c>
      <c r="K184" s="98" t="str">
        <f t="shared" si="4"/>
        <v>Posgrado</v>
      </c>
      <c r="L184" s="98" t="s">
        <v>394</v>
      </c>
    </row>
    <row r="185" spans="3:12" ht="15.75" thickBot="1" x14ac:dyDescent="0.3">
      <c r="C185" s="172" t="s">
        <v>59</v>
      </c>
      <c r="D185" s="163"/>
      <c r="E185" s="154">
        <v>0</v>
      </c>
      <c r="F185" s="100">
        <v>0</v>
      </c>
      <c r="G185" s="97">
        <f>F185</f>
        <v>0</v>
      </c>
      <c r="H185" s="164"/>
      <c r="I185" s="101" t="s">
        <v>706</v>
      </c>
      <c r="J185" s="101" t="str">
        <f>VLOOKUP(I185,Presupuesto!$B$11:$C$565,2,0)</f>
        <v>OTROS SERVICIOS TECNICOS Y PROFESIONALES</v>
      </c>
      <c r="K185" s="98" t="str">
        <f t="shared" si="4"/>
        <v>Posgrado</v>
      </c>
      <c r="L185" s="98" t="s">
        <v>394</v>
      </c>
    </row>
    <row r="186" spans="3:12" ht="15.75" thickBot="1" x14ac:dyDescent="0.3">
      <c r="C186" s="140" t="s">
        <v>61</v>
      </c>
      <c r="D186" s="199">
        <v>2</v>
      </c>
      <c r="E186" s="152">
        <v>9</v>
      </c>
      <c r="F186" s="118">
        <v>30000</v>
      </c>
      <c r="G186" s="113">
        <f>D186*E186*F186</f>
        <v>540000</v>
      </c>
      <c r="H186" s="166" t="s">
        <v>1519</v>
      </c>
      <c r="I186" s="114" t="s">
        <v>497</v>
      </c>
      <c r="J186" s="114" t="str">
        <f>VLOOKUP(I186,Presupuesto!$B$11:$C$565,2,0)</f>
        <v>SUELDOS Y SALARIOS PERMANENTES</v>
      </c>
      <c r="K186" s="98" t="s">
        <v>1365</v>
      </c>
      <c r="L186" s="98" t="s">
        <v>394</v>
      </c>
    </row>
    <row r="187" spans="3:12" x14ac:dyDescent="0.25">
      <c r="C187" s="171" t="s">
        <v>58</v>
      </c>
      <c r="D187" s="169"/>
      <c r="E187" s="131">
        <v>0</v>
      </c>
      <c r="F187" s="119">
        <f>IF(E186=0,"",(G186/E186)/12*E186)</f>
        <v>45000</v>
      </c>
      <c r="G187" s="120">
        <f>F187</f>
        <v>45000</v>
      </c>
      <c r="H187" s="164" t="s">
        <v>1519</v>
      </c>
      <c r="I187" s="101" t="s">
        <v>517</v>
      </c>
      <c r="J187" s="101" t="str">
        <f>VLOOKUP(I187,Presupuesto!$B$11:$C$565,2,0)</f>
        <v>AGUINALDO Y DECIMO CUARTO MES</v>
      </c>
      <c r="K187" s="98" t="s">
        <v>1365</v>
      </c>
      <c r="L187" s="98" t="s">
        <v>398</v>
      </c>
    </row>
    <row r="188" spans="3:12" ht="15.75" thickBot="1" x14ac:dyDescent="0.3">
      <c r="C188" s="173" t="s">
        <v>59</v>
      </c>
      <c r="D188" s="162"/>
      <c r="E188" s="132">
        <v>0</v>
      </c>
      <c r="F188" s="105">
        <f>IF(E186&lt;6,"",((E186-6)/12)*(G186/E186))</f>
        <v>15000</v>
      </c>
      <c r="G188" s="105">
        <f>F188</f>
        <v>15000</v>
      </c>
      <c r="H188" s="162" t="s">
        <v>1519</v>
      </c>
      <c r="I188" s="106" t="s">
        <v>520</v>
      </c>
      <c r="J188" s="124" t="str">
        <f>VLOOKUP(I188,Presupuesto!$B$11:$C$565,2,0)</f>
        <v>DECIMOCUARTO MES</v>
      </c>
      <c r="K188" s="106" t="s">
        <v>1365</v>
      </c>
      <c r="L188" s="124" t="s">
        <v>404</v>
      </c>
    </row>
    <row r="189" spans="3:12" ht="15.75" thickBot="1" x14ac:dyDescent="0.3">
      <c r="C189" s="125" t="s">
        <v>1549</v>
      </c>
      <c r="D189" s="470"/>
      <c r="E189" s="125"/>
      <c r="F189" s="540">
        <f>IF(E186=0,"",(G186/E186)/12*E186)</f>
        <v>45000</v>
      </c>
      <c r="G189" s="541">
        <f>F189</f>
        <v>45000</v>
      </c>
      <c r="H189" s="162" t="s">
        <v>1519</v>
      </c>
      <c r="I189" s="106" t="s">
        <v>257</v>
      </c>
      <c r="J189" s="124" t="str">
        <f>VLOOKUP(I189,Presupuesto!$B$11:$C$565,2,0)</f>
        <v>COMPLEMENTO (VACACIONES) (11600-00)</v>
      </c>
      <c r="K189" s="106" t="s">
        <v>1365</v>
      </c>
      <c r="L189" s="124" t="s">
        <v>404</v>
      </c>
    </row>
    <row r="191" spans="3:12" s="466" customFormat="1" ht="15.75" thickBot="1" x14ac:dyDescent="0.3">
      <c r="D191" s="453"/>
      <c r="H191" s="453"/>
    </row>
    <row r="192" spans="3:12" ht="15.75" thickBot="1" x14ac:dyDescent="0.3">
      <c r="C192" s="69" t="s">
        <v>43</v>
      </c>
      <c r="D192" s="30">
        <f>SUM(G199:G250)</f>
        <v>967500</v>
      </c>
      <c r="E192" s="93"/>
      <c r="F192" s="93"/>
      <c r="G192" s="93"/>
      <c r="H192" s="76"/>
      <c r="I192" s="76"/>
      <c r="J192" s="76"/>
      <c r="K192" s="153"/>
      <c r="L192" s="466"/>
    </row>
    <row r="193" spans="3:12" x14ac:dyDescent="0.25">
      <c r="C193" s="466"/>
      <c r="D193" s="31"/>
      <c r="E193" s="93"/>
      <c r="F193" s="93"/>
      <c r="G193" s="93"/>
      <c r="H193" s="76"/>
      <c r="I193" s="76"/>
      <c r="J193" s="76"/>
      <c r="K193" s="153"/>
      <c r="L193" s="466"/>
    </row>
    <row r="194" spans="3:12" x14ac:dyDescent="0.25">
      <c r="C194" s="466"/>
      <c r="D194" s="31"/>
      <c r="E194" s="93"/>
      <c r="F194" s="93"/>
      <c r="G194" s="93"/>
      <c r="H194" s="76"/>
      <c r="I194" s="76"/>
      <c r="J194" s="76"/>
      <c r="K194" s="153"/>
      <c r="L194" s="466"/>
    </row>
    <row r="195" spans="3:12" ht="15.75" x14ac:dyDescent="0.25">
      <c r="C195" s="202" t="s">
        <v>392</v>
      </c>
      <c r="D195" s="368" t="s">
        <v>1534</v>
      </c>
      <c r="E195" s="93"/>
      <c r="F195" s="93"/>
      <c r="G195" s="93"/>
      <c r="H195" s="76"/>
      <c r="I195" s="76"/>
      <c r="J195" s="76"/>
      <c r="K195" s="153"/>
      <c r="L195" s="466"/>
    </row>
    <row r="196" spans="3:12" ht="18.75" x14ac:dyDescent="0.25">
      <c r="C196" s="211" t="str">
        <f>IFERROR(VLOOKUP(D195,'1. Desarrollo e Innov. Curricu.'!$E:$F,2,FALSE),IFERROR(VLOOKUP(D195,'2. Investigación Científica'!$E:$F,2,FALSE),IFERROR(VLOOKUP(D195,'3. Vinculación Univ. Sociedad'!$E:$F,2,FALSE),IFERROR(VLOOKUP(D195,'4. Docencia y Profesorado Univ.'!$E:$F,2,FALSE),IFERROR(VLOOKUP(D195,'5. Estudiantes y Graduados'!$E:$F,2,FALSE),IFERROR(VLOOKUP(D195,'11. Gestion Administrativa'!$E:$F,2,FALSE),IFERROR(VLOOKUP(D195,'13. Gestión Académica'!$E:$F,2,FALSE),IFERROR(VLOOKUP(D195,'8. Asegura. de la Calid. y M'!$E:$F,2,FALSE),IFERROR(VLOOKUP(D195,'6. Gestión del Conocimiento'!$E:$F,2,FALSE),IFERROR(VLOOKUP(D195,'15. Gobernabilidad y Proceso...'!$E:$F,2,FALSE),IFERROR(VLOOKUP(D195,'12. Gestión del Talento Humano'!$E:$F,2,FALSE),IFERROR(VLOOKUP(D195,'14. Internacional... de la E.S.'!$E:$F,2,FALSE),IFERROR(VLOOKUP(D195,'10. Posgrado'!$E:$F,2,FALSE),IFERROR(VLOOKUP(D195,'17. Gestión TIC'!$E:$F,2,FALSE),IFERROR(VLOOKUP(D195,'16. Desa. del Sistema Educ.Sup.'!$E:$F,2,FALSE),IFERROR(VLOOKUP(D195,'9. Cultura de Inno. Insti...'!$E:$F,2,FALSE),VLOOKUP(D195,'7. Lo Esencial de la Reforma U.'!$E:$F,2,0)))))))))))))))))</f>
        <v xml:space="preserve">1. Fortalecimiento del Departamento de Contabilidad por medio de la contratación de personal.                              </v>
      </c>
      <c r="D196" s="31"/>
      <c r="E196" s="93"/>
      <c r="F196" s="93"/>
      <c r="G196" s="93"/>
      <c r="H196" s="76"/>
      <c r="I196" s="76"/>
      <c r="J196" s="76"/>
      <c r="K196" s="153"/>
      <c r="L196" s="466"/>
    </row>
    <row r="197" spans="3:12" ht="15.75" thickBot="1" x14ac:dyDescent="0.3">
      <c r="C197" s="177"/>
      <c r="D197" s="31"/>
      <c r="E197" s="93"/>
      <c r="F197" s="93"/>
      <c r="G197" s="93"/>
      <c r="H197" s="76"/>
      <c r="I197" s="76"/>
      <c r="J197" s="76"/>
      <c r="K197" s="153"/>
      <c r="L197" s="466"/>
    </row>
    <row r="198" spans="3:12" ht="30.75" thickBot="1" x14ac:dyDescent="0.3">
      <c r="C198" s="134" t="s">
        <v>44</v>
      </c>
      <c r="D198" s="138" t="s">
        <v>55</v>
      </c>
      <c r="E198" s="170" t="s">
        <v>56</v>
      </c>
      <c r="F198" s="138" t="s">
        <v>57</v>
      </c>
      <c r="G198" s="135" t="s">
        <v>27</v>
      </c>
      <c r="H198" s="133" t="s">
        <v>131</v>
      </c>
      <c r="I198" s="136" t="s">
        <v>46</v>
      </c>
      <c r="J198" s="136" t="s">
        <v>132</v>
      </c>
      <c r="K198" s="136" t="s">
        <v>410</v>
      </c>
      <c r="L198" s="136" t="s">
        <v>411</v>
      </c>
    </row>
    <row r="199" spans="3:12" ht="15.75" thickBot="1" x14ac:dyDescent="0.3">
      <c r="C199" s="137" t="s">
        <v>483</v>
      </c>
      <c r="D199" s="199"/>
      <c r="E199" s="152">
        <v>12</v>
      </c>
      <c r="F199" s="303">
        <f>HLOOKUP($C199,$BZ$2:$CM$3,2,0)</f>
        <v>43674.39</v>
      </c>
      <c r="G199" s="113">
        <f>D199*E199*F199</f>
        <v>0</v>
      </c>
      <c r="H199" s="166"/>
      <c r="I199" s="114" t="s">
        <v>497</v>
      </c>
      <c r="J199" s="114" t="str">
        <f>VLOOKUP(I199,Presupuesto!$B$11:$C$565,2,0)</f>
        <v>SUELDOS Y SALARIOS PERMANENTES</v>
      </c>
      <c r="K199" s="219" t="s">
        <v>1459</v>
      </c>
      <c r="L199" s="98" t="s">
        <v>394</v>
      </c>
    </row>
    <row r="200" spans="3:12" x14ac:dyDescent="0.25">
      <c r="C200" s="171" t="s">
        <v>58</v>
      </c>
      <c r="D200" s="163"/>
      <c r="E200" s="154">
        <v>0</v>
      </c>
      <c r="F200" s="100">
        <f>IF(E199=0,"",(G199/E199)/12*E199)</f>
        <v>0</v>
      </c>
      <c r="G200" s="97">
        <f>F200</f>
        <v>0</v>
      </c>
      <c r="H200" s="164"/>
      <c r="I200" s="116" t="s">
        <v>517</v>
      </c>
      <c r="J200" s="116" t="str">
        <f>VLOOKUP(I200,Presupuesto!$B$11:$C$565,2,0)</f>
        <v>AGUINALDO Y DECIMO CUARTO MES</v>
      </c>
      <c r="K200" s="98" t="str">
        <f t="shared" ref="K200:K246" si="5">$K$77</f>
        <v>Posgrado</v>
      </c>
      <c r="L200" s="98" t="s">
        <v>412</v>
      </c>
    </row>
    <row r="201" spans="3:12" ht="15.75" thickBot="1" x14ac:dyDescent="0.3">
      <c r="C201" s="172" t="s">
        <v>59</v>
      </c>
      <c r="D201" s="163"/>
      <c r="E201" s="154">
        <v>0</v>
      </c>
      <c r="F201" s="117">
        <f>IF(E199&lt;6,"",((E199-6)/12)*(G199/E199))</f>
        <v>0</v>
      </c>
      <c r="G201" s="97">
        <f>F201</f>
        <v>0</v>
      </c>
      <c r="H201" s="164"/>
      <c r="I201" s="101" t="s">
        <v>520</v>
      </c>
      <c r="J201" s="101" t="str">
        <f>VLOOKUP(I201,Presupuesto!$B$11:$C$565,2,0)</f>
        <v>DECIMOCUARTO MES</v>
      </c>
      <c r="K201" s="98" t="str">
        <f t="shared" si="5"/>
        <v>Posgrado</v>
      </c>
      <c r="L201" s="98" t="s">
        <v>395</v>
      </c>
    </row>
    <row r="202" spans="3:12" ht="15.75" thickBot="1" x14ac:dyDescent="0.3">
      <c r="C202" s="137" t="s">
        <v>484</v>
      </c>
      <c r="D202" s="199"/>
      <c r="E202" s="152">
        <v>12</v>
      </c>
      <c r="F202" s="303">
        <f>HLOOKUP($C202,$BZ$2:$CM$3,2,0)</f>
        <v>39703.99</v>
      </c>
      <c r="G202" s="113">
        <f>D202*E202*F202</f>
        <v>0</v>
      </c>
      <c r="H202" s="166"/>
      <c r="I202" s="114" t="s">
        <v>497</v>
      </c>
      <c r="J202" s="114" t="str">
        <f>VLOOKUP(I202,Presupuesto!$B$11:$C$565,2,0)</f>
        <v>SUELDOS Y SALARIOS PERMANENTES</v>
      </c>
      <c r="K202" s="98" t="str">
        <f t="shared" si="5"/>
        <v>Posgrado</v>
      </c>
      <c r="L202" s="98" t="s">
        <v>395</v>
      </c>
    </row>
    <row r="203" spans="3:12" x14ac:dyDescent="0.25">
      <c r="C203" s="171" t="s">
        <v>58</v>
      </c>
      <c r="D203" s="163"/>
      <c r="E203" s="154">
        <v>0</v>
      </c>
      <c r="F203" s="100">
        <f>IF(E202=0,"",(G202/E202)/12*E202)</f>
        <v>0</v>
      </c>
      <c r="G203" s="97">
        <f>F203</f>
        <v>0</v>
      </c>
      <c r="H203" s="164"/>
      <c r="I203" s="116" t="s">
        <v>517</v>
      </c>
      <c r="J203" s="116" t="str">
        <f>VLOOKUP(I203,Presupuesto!$B$11:$C$565,2,0)</f>
        <v>AGUINALDO Y DECIMO CUARTO MES</v>
      </c>
      <c r="K203" s="98" t="str">
        <f t="shared" si="5"/>
        <v>Posgrado</v>
      </c>
      <c r="L203" s="98" t="s">
        <v>395</v>
      </c>
    </row>
    <row r="204" spans="3:12" ht="15.75" thickBot="1" x14ac:dyDescent="0.3">
      <c r="C204" s="172" t="s">
        <v>59</v>
      </c>
      <c r="D204" s="163"/>
      <c r="E204" s="154">
        <v>0</v>
      </c>
      <c r="F204" s="117">
        <f>IF(E202&lt;6,"",((E202-6)/12)*(G202/E202))</f>
        <v>0</v>
      </c>
      <c r="G204" s="97">
        <f>F204</f>
        <v>0</v>
      </c>
      <c r="H204" s="164"/>
      <c r="I204" s="101" t="s">
        <v>520</v>
      </c>
      <c r="J204" s="101" t="str">
        <f>VLOOKUP(I204,Presupuesto!$B$11:$C$565,2,0)</f>
        <v>DECIMOCUARTO MES</v>
      </c>
      <c r="K204" s="98" t="str">
        <f t="shared" si="5"/>
        <v>Posgrado</v>
      </c>
      <c r="L204" s="98" t="s">
        <v>395</v>
      </c>
    </row>
    <row r="205" spans="3:12" ht="15.75" thickBot="1" x14ac:dyDescent="0.3">
      <c r="C205" s="137" t="s">
        <v>485</v>
      </c>
      <c r="D205" s="199"/>
      <c r="E205" s="152">
        <v>12</v>
      </c>
      <c r="F205" s="303">
        <f>HLOOKUP($C205,$BZ$2:$CM$3,2,0)</f>
        <v>35733.589999999997</v>
      </c>
      <c r="G205" s="113">
        <f>D205*E205*F205</f>
        <v>0</v>
      </c>
      <c r="H205" s="166"/>
      <c r="I205" s="114" t="s">
        <v>497</v>
      </c>
      <c r="J205" s="114" t="str">
        <f>VLOOKUP(I205,Presupuesto!$B$11:$C$565,2,0)</f>
        <v>SUELDOS Y SALARIOS PERMANENTES</v>
      </c>
      <c r="K205" s="98" t="str">
        <f t="shared" si="5"/>
        <v>Posgrado</v>
      </c>
      <c r="L205" s="98" t="s">
        <v>395</v>
      </c>
    </row>
    <row r="206" spans="3:12" x14ac:dyDescent="0.25">
      <c r="C206" s="171" t="s">
        <v>58</v>
      </c>
      <c r="D206" s="163"/>
      <c r="E206" s="154">
        <v>0</v>
      </c>
      <c r="F206" s="100">
        <f>IF(E205=0,"",(G205/E205)/12*E205)</f>
        <v>0</v>
      </c>
      <c r="G206" s="97">
        <f>F206</f>
        <v>0</v>
      </c>
      <c r="H206" s="164"/>
      <c r="I206" s="116" t="s">
        <v>517</v>
      </c>
      <c r="J206" s="116" t="str">
        <f>VLOOKUP(I206,Presupuesto!$B$11:$C$565,2,0)</f>
        <v>AGUINALDO Y DECIMO CUARTO MES</v>
      </c>
      <c r="K206" s="98" t="str">
        <f t="shared" si="5"/>
        <v>Posgrado</v>
      </c>
      <c r="L206" s="98" t="s">
        <v>395</v>
      </c>
    </row>
    <row r="207" spans="3:12" ht="15.75" thickBot="1" x14ac:dyDescent="0.3">
      <c r="C207" s="172" t="s">
        <v>59</v>
      </c>
      <c r="D207" s="163"/>
      <c r="E207" s="154">
        <v>0</v>
      </c>
      <c r="F207" s="117">
        <f>IF(E205&lt;6,"",((E205-6)/12)*(G205/E205))</f>
        <v>0</v>
      </c>
      <c r="G207" s="97">
        <f>F207</f>
        <v>0</v>
      </c>
      <c r="H207" s="164"/>
      <c r="I207" s="101" t="s">
        <v>520</v>
      </c>
      <c r="J207" s="101" t="str">
        <f>VLOOKUP(I207,Presupuesto!$B$11:$C$565,2,0)</f>
        <v>DECIMOCUARTO MES</v>
      </c>
      <c r="K207" s="98" t="str">
        <f t="shared" si="5"/>
        <v>Posgrado</v>
      </c>
      <c r="L207" s="98" t="s">
        <v>395</v>
      </c>
    </row>
    <row r="208" spans="3:12" ht="15.75" thickBot="1" x14ac:dyDescent="0.3">
      <c r="C208" s="137" t="s">
        <v>486</v>
      </c>
      <c r="D208" s="199"/>
      <c r="E208" s="152">
        <v>12</v>
      </c>
      <c r="F208" s="303">
        <f>HLOOKUP($C208,$BZ$2:$CM$3,2,0)</f>
        <v>31763.19</v>
      </c>
      <c r="G208" s="113">
        <f>D208*E208*F208</f>
        <v>0</v>
      </c>
      <c r="H208" s="166"/>
      <c r="I208" s="114" t="s">
        <v>497</v>
      </c>
      <c r="J208" s="114" t="str">
        <f>VLOOKUP(I208,Presupuesto!$B$11:$C$565,2,0)</f>
        <v>SUELDOS Y SALARIOS PERMANENTES</v>
      </c>
      <c r="K208" s="98" t="str">
        <f t="shared" si="5"/>
        <v>Posgrado</v>
      </c>
      <c r="L208" s="98" t="s">
        <v>395</v>
      </c>
    </row>
    <row r="209" spans="3:12" x14ac:dyDescent="0.25">
      <c r="C209" s="171" t="s">
        <v>58</v>
      </c>
      <c r="D209" s="163"/>
      <c r="E209" s="154">
        <v>0</v>
      </c>
      <c r="F209" s="100">
        <f>IF(E208=0,"",(G208/E208)/12*E208)</f>
        <v>0</v>
      </c>
      <c r="G209" s="97">
        <f>F209</f>
        <v>0</v>
      </c>
      <c r="H209" s="164"/>
      <c r="I209" s="116" t="s">
        <v>517</v>
      </c>
      <c r="J209" s="116" t="str">
        <f>VLOOKUP(I209,Presupuesto!$B$11:$C$565,2,0)</f>
        <v>AGUINALDO Y DECIMO CUARTO MES</v>
      </c>
      <c r="K209" s="98" t="str">
        <f t="shared" si="5"/>
        <v>Posgrado</v>
      </c>
      <c r="L209" s="98" t="s">
        <v>395</v>
      </c>
    </row>
    <row r="210" spans="3:12" ht="15.75" thickBot="1" x14ac:dyDescent="0.3">
      <c r="C210" s="172" t="s">
        <v>59</v>
      </c>
      <c r="D210" s="163"/>
      <c r="E210" s="154">
        <v>0</v>
      </c>
      <c r="F210" s="117">
        <f>IF(E208&lt;6,"",((E208-6)/12)*(G208/E208))</f>
        <v>0</v>
      </c>
      <c r="G210" s="97">
        <f>F210</f>
        <v>0</v>
      </c>
      <c r="H210" s="164"/>
      <c r="I210" s="101" t="s">
        <v>520</v>
      </c>
      <c r="J210" s="101" t="str">
        <f>VLOOKUP(I210,Presupuesto!$B$11:$C$565,2,0)</f>
        <v>DECIMOCUARTO MES</v>
      </c>
      <c r="K210" s="98" t="str">
        <f t="shared" si="5"/>
        <v>Posgrado</v>
      </c>
      <c r="L210" s="98" t="s">
        <v>395</v>
      </c>
    </row>
    <row r="211" spans="3:12" ht="15.75" thickBot="1" x14ac:dyDescent="0.3">
      <c r="C211" s="137" t="s">
        <v>487</v>
      </c>
      <c r="D211" s="199"/>
      <c r="E211" s="152">
        <v>12</v>
      </c>
      <c r="F211" s="303">
        <f>HLOOKUP($C211,$BZ$2:$CM$3,2,0)</f>
        <v>29777.99</v>
      </c>
      <c r="G211" s="113">
        <f>D211*E211*F211</f>
        <v>0</v>
      </c>
      <c r="H211" s="166"/>
      <c r="I211" s="114" t="s">
        <v>497</v>
      </c>
      <c r="J211" s="114" t="str">
        <f>VLOOKUP(I211,Presupuesto!$B$11:$C$565,2,0)</f>
        <v>SUELDOS Y SALARIOS PERMANENTES</v>
      </c>
      <c r="K211" s="98" t="str">
        <f t="shared" si="5"/>
        <v>Posgrado</v>
      </c>
      <c r="L211" s="98" t="s">
        <v>395</v>
      </c>
    </row>
    <row r="212" spans="3:12" x14ac:dyDescent="0.25">
      <c r="C212" s="171" t="s">
        <v>58</v>
      </c>
      <c r="D212" s="163"/>
      <c r="E212" s="154">
        <v>0</v>
      </c>
      <c r="F212" s="100">
        <f>IF(E211=0,"",(G211/E211)/12*E211)</f>
        <v>0</v>
      </c>
      <c r="G212" s="97">
        <f>F212</f>
        <v>0</v>
      </c>
      <c r="H212" s="164"/>
      <c r="I212" s="116" t="s">
        <v>517</v>
      </c>
      <c r="J212" s="116" t="str">
        <f>VLOOKUP(I212,Presupuesto!$B$11:$C$565,2,0)</f>
        <v>AGUINALDO Y DECIMO CUARTO MES</v>
      </c>
      <c r="K212" s="98" t="str">
        <f t="shared" si="5"/>
        <v>Posgrado</v>
      </c>
      <c r="L212" s="98" t="s">
        <v>395</v>
      </c>
    </row>
    <row r="213" spans="3:12" ht="15.75" thickBot="1" x14ac:dyDescent="0.3">
      <c r="C213" s="172" t="s">
        <v>59</v>
      </c>
      <c r="D213" s="163"/>
      <c r="E213" s="154">
        <v>0</v>
      </c>
      <c r="F213" s="117">
        <f>IF(E211&lt;6,"",((E211-6)/12)*(G211/E211))</f>
        <v>0</v>
      </c>
      <c r="G213" s="97">
        <f>F213</f>
        <v>0</v>
      </c>
      <c r="H213" s="164"/>
      <c r="I213" s="101" t="s">
        <v>520</v>
      </c>
      <c r="J213" s="101" t="str">
        <f>VLOOKUP(I213,Presupuesto!$B$11:$C$565,2,0)</f>
        <v>DECIMOCUARTO MES</v>
      </c>
      <c r="K213" s="98" t="str">
        <f t="shared" si="5"/>
        <v>Posgrado</v>
      </c>
      <c r="L213" s="98" t="s">
        <v>395</v>
      </c>
    </row>
    <row r="214" spans="3:12" ht="15.75" thickBot="1" x14ac:dyDescent="0.3">
      <c r="C214" s="137" t="s">
        <v>488</v>
      </c>
      <c r="D214" s="199"/>
      <c r="E214" s="152">
        <v>12</v>
      </c>
      <c r="F214" s="303">
        <f>HLOOKUP($C214,$BZ$2:$CM$3,2,0)</f>
        <v>27792.79</v>
      </c>
      <c r="G214" s="113">
        <f>D214*E214*F214</f>
        <v>0</v>
      </c>
      <c r="H214" s="166"/>
      <c r="I214" s="114" t="s">
        <v>497</v>
      </c>
      <c r="J214" s="114" t="str">
        <f>VLOOKUP(I214,Presupuesto!$B$11:$C$565,2,0)</f>
        <v>SUELDOS Y SALARIOS PERMANENTES</v>
      </c>
      <c r="K214" s="98" t="str">
        <f t="shared" si="5"/>
        <v>Posgrado</v>
      </c>
      <c r="L214" s="98" t="s">
        <v>395</v>
      </c>
    </row>
    <row r="215" spans="3:12" x14ac:dyDescent="0.25">
      <c r="C215" s="171" t="s">
        <v>58</v>
      </c>
      <c r="D215" s="163"/>
      <c r="E215" s="154">
        <v>0</v>
      </c>
      <c r="F215" s="100">
        <f>IF(E214=0,"",(G214/E214)/12*E214)</f>
        <v>0</v>
      </c>
      <c r="G215" s="97">
        <f>F215</f>
        <v>0</v>
      </c>
      <c r="H215" s="164"/>
      <c r="I215" s="116" t="s">
        <v>517</v>
      </c>
      <c r="J215" s="116" t="str">
        <f>VLOOKUP(I215,Presupuesto!$B$11:$C$565,2,0)</f>
        <v>AGUINALDO Y DECIMO CUARTO MES</v>
      </c>
      <c r="K215" s="98" t="str">
        <f t="shared" si="5"/>
        <v>Posgrado</v>
      </c>
      <c r="L215" s="98" t="s">
        <v>395</v>
      </c>
    </row>
    <row r="216" spans="3:12" ht="15.75" thickBot="1" x14ac:dyDescent="0.3">
      <c r="C216" s="172" t="s">
        <v>59</v>
      </c>
      <c r="D216" s="163"/>
      <c r="E216" s="154">
        <v>0</v>
      </c>
      <c r="F216" s="117">
        <f>IF(E214&lt;6,"",((E214-6)/12)*(G214/E214))</f>
        <v>0</v>
      </c>
      <c r="G216" s="97">
        <f>F216</f>
        <v>0</v>
      </c>
      <c r="H216" s="164"/>
      <c r="I216" s="101" t="s">
        <v>520</v>
      </c>
      <c r="J216" s="101" t="str">
        <f>VLOOKUP(I216,Presupuesto!$B$11:$C$565,2,0)</f>
        <v>DECIMOCUARTO MES</v>
      </c>
      <c r="K216" s="98" t="str">
        <f t="shared" si="5"/>
        <v>Posgrado</v>
      </c>
      <c r="L216" s="98" t="s">
        <v>395</v>
      </c>
    </row>
    <row r="217" spans="3:12" ht="15.75" thickBot="1" x14ac:dyDescent="0.3">
      <c r="C217" s="137" t="s">
        <v>489</v>
      </c>
      <c r="D217" s="199"/>
      <c r="E217" s="152">
        <v>12</v>
      </c>
      <c r="F217" s="303">
        <f>HLOOKUP($C217,$BZ$2:$CM$3,2,0)</f>
        <v>18859.39</v>
      </c>
      <c r="G217" s="113">
        <f>D217*E217*F217</f>
        <v>0</v>
      </c>
      <c r="H217" s="166"/>
      <c r="I217" s="114" t="s">
        <v>497</v>
      </c>
      <c r="J217" s="114" t="str">
        <f>VLOOKUP(I217,Presupuesto!$B$11:$C$565,2,0)</f>
        <v>SUELDOS Y SALARIOS PERMANENTES</v>
      </c>
      <c r="K217" s="98" t="str">
        <f t="shared" si="5"/>
        <v>Posgrado</v>
      </c>
      <c r="L217" s="98" t="s">
        <v>395</v>
      </c>
    </row>
    <row r="218" spans="3:12" x14ac:dyDescent="0.25">
      <c r="C218" s="171" t="s">
        <v>58</v>
      </c>
      <c r="D218" s="163"/>
      <c r="E218" s="154">
        <v>0</v>
      </c>
      <c r="F218" s="100">
        <f>IF(E217=0,"",(G217/E217)/12*E217)</f>
        <v>0</v>
      </c>
      <c r="G218" s="97">
        <f>F218</f>
        <v>0</v>
      </c>
      <c r="H218" s="164"/>
      <c r="I218" s="116" t="s">
        <v>517</v>
      </c>
      <c r="J218" s="116" t="str">
        <f>VLOOKUP(I218,Presupuesto!$B$11:$C$565,2,0)</f>
        <v>AGUINALDO Y DECIMO CUARTO MES</v>
      </c>
      <c r="K218" s="98" t="str">
        <f t="shared" si="5"/>
        <v>Posgrado</v>
      </c>
      <c r="L218" s="98" t="s">
        <v>395</v>
      </c>
    </row>
    <row r="219" spans="3:12" ht="15.75" thickBot="1" x14ac:dyDescent="0.3">
      <c r="C219" s="172" t="s">
        <v>59</v>
      </c>
      <c r="D219" s="163"/>
      <c r="E219" s="154">
        <v>0</v>
      </c>
      <c r="F219" s="117">
        <f>IF(E217&lt;6,"",((E217-6)/12)*(G217/E217))</f>
        <v>0</v>
      </c>
      <c r="G219" s="97">
        <f>F219</f>
        <v>0</v>
      </c>
      <c r="H219" s="164"/>
      <c r="I219" s="101" t="s">
        <v>520</v>
      </c>
      <c r="J219" s="101" t="str">
        <f>VLOOKUP(I219,Presupuesto!$B$11:$C$565,2,0)</f>
        <v>DECIMOCUARTO MES</v>
      </c>
      <c r="K219" s="98" t="str">
        <f t="shared" si="5"/>
        <v>Posgrado</v>
      </c>
      <c r="L219" s="98" t="s">
        <v>395</v>
      </c>
    </row>
    <row r="220" spans="3:12" ht="15.75" thickBot="1" x14ac:dyDescent="0.3">
      <c r="C220" s="137" t="s">
        <v>490</v>
      </c>
      <c r="D220" s="199"/>
      <c r="E220" s="152">
        <v>12</v>
      </c>
      <c r="F220" s="303">
        <f>HLOOKUP($C220,$BZ$2:$CM$3,2,0)</f>
        <v>17866.8</v>
      </c>
      <c r="G220" s="113">
        <f>D220*E220*F220</f>
        <v>0</v>
      </c>
      <c r="H220" s="166"/>
      <c r="I220" s="114" t="s">
        <v>497</v>
      </c>
      <c r="J220" s="114" t="str">
        <f>VLOOKUP(I220,Presupuesto!$B$11:$C$565,2,0)</f>
        <v>SUELDOS Y SALARIOS PERMANENTES</v>
      </c>
      <c r="K220" s="98" t="str">
        <f t="shared" si="5"/>
        <v>Posgrado</v>
      </c>
      <c r="L220" s="98" t="s">
        <v>395</v>
      </c>
    </row>
    <row r="221" spans="3:12" x14ac:dyDescent="0.25">
      <c r="C221" s="171" t="s">
        <v>58</v>
      </c>
      <c r="D221" s="163"/>
      <c r="E221" s="154">
        <v>0</v>
      </c>
      <c r="F221" s="100">
        <f>IF(E220=0,"",(G220/E220)/12*E220)</f>
        <v>0</v>
      </c>
      <c r="G221" s="97">
        <f>F221</f>
        <v>0</v>
      </c>
      <c r="H221" s="164"/>
      <c r="I221" s="116" t="s">
        <v>517</v>
      </c>
      <c r="J221" s="116" t="str">
        <f>VLOOKUP(I221,Presupuesto!$B$11:$C$565,2,0)</f>
        <v>AGUINALDO Y DECIMO CUARTO MES</v>
      </c>
      <c r="K221" s="98" t="str">
        <f t="shared" si="5"/>
        <v>Posgrado</v>
      </c>
      <c r="L221" s="98" t="s">
        <v>395</v>
      </c>
    </row>
    <row r="222" spans="3:12" ht="15.75" thickBot="1" x14ac:dyDescent="0.3">
      <c r="C222" s="172" t="s">
        <v>59</v>
      </c>
      <c r="D222" s="163"/>
      <c r="E222" s="154">
        <v>0</v>
      </c>
      <c r="F222" s="117">
        <f>IF(E220&lt;6,"",((E220-6)/12)*(G220/E220))</f>
        <v>0</v>
      </c>
      <c r="G222" s="97">
        <f>F222</f>
        <v>0</v>
      </c>
      <c r="H222" s="164"/>
      <c r="I222" s="101" t="s">
        <v>520</v>
      </c>
      <c r="J222" s="101" t="str">
        <f>VLOOKUP(I222,Presupuesto!$B$11:$C$565,2,0)</f>
        <v>DECIMOCUARTO MES</v>
      </c>
      <c r="K222" s="98" t="str">
        <f t="shared" si="5"/>
        <v>Posgrado</v>
      </c>
      <c r="L222" s="98" t="s">
        <v>395</v>
      </c>
    </row>
    <row r="223" spans="3:12" ht="15.75" thickBot="1" x14ac:dyDescent="0.3">
      <c r="C223" s="137" t="s">
        <v>491</v>
      </c>
      <c r="D223" s="199"/>
      <c r="E223" s="152">
        <v>12</v>
      </c>
      <c r="F223" s="303">
        <f>HLOOKUP($C223,$BZ$2:$CM$3,2,0)</f>
        <v>13896.4</v>
      </c>
      <c r="G223" s="113">
        <f>D223*E223*F223</f>
        <v>0</v>
      </c>
      <c r="H223" s="166"/>
      <c r="I223" s="114" t="s">
        <v>497</v>
      </c>
      <c r="J223" s="114" t="str">
        <f>VLOOKUP(I223,Presupuesto!$B$11:$C$565,2,0)</f>
        <v>SUELDOS Y SALARIOS PERMANENTES</v>
      </c>
      <c r="K223" s="98" t="str">
        <f t="shared" si="5"/>
        <v>Posgrado</v>
      </c>
      <c r="L223" s="98" t="s">
        <v>395</v>
      </c>
    </row>
    <row r="224" spans="3:12" x14ac:dyDescent="0.25">
      <c r="C224" s="171" t="s">
        <v>58</v>
      </c>
      <c r="D224" s="163"/>
      <c r="E224" s="154">
        <v>0</v>
      </c>
      <c r="F224" s="100">
        <f>IF(E223=0,"",(G223/E223)/12*E223)</f>
        <v>0</v>
      </c>
      <c r="G224" s="97">
        <f>F224</f>
        <v>0</v>
      </c>
      <c r="H224" s="164"/>
      <c r="I224" s="116" t="s">
        <v>517</v>
      </c>
      <c r="J224" s="116" t="str">
        <f>VLOOKUP(I224,Presupuesto!$B$11:$C$565,2,0)</f>
        <v>AGUINALDO Y DECIMO CUARTO MES</v>
      </c>
      <c r="K224" s="98" t="str">
        <f t="shared" si="5"/>
        <v>Posgrado</v>
      </c>
      <c r="L224" s="98" t="s">
        <v>395</v>
      </c>
    </row>
    <row r="225" spans="3:12" ht="15.75" thickBot="1" x14ac:dyDescent="0.3">
      <c r="C225" s="172" t="s">
        <v>59</v>
      </c>
      <c r="D225" s="163"/>
      <c r="E225" s="154">
        <v>0</v>
      </c>
      <c r="F225" s="117">
        <f>IF(E223&lt;6,"",((E223-6)/12)*(G223/E223))</f>
        <v>0</v>
      </c>
      <c r="G225" s="97">
        <f>F225</f>
        <v>0</v>
      </c>
      <c r="H225" s="164"/>
      <c r="I225" s="101" t="s">
        <v>520</v>
      </c>
      <c r="J225" s="101" t="str">
        <f>VLOOKUP(I225,Presupuesto!$B$11:$C$565,2,0)</f>
        <v>DECIMOCUARTO MES</v>
      </c>
      <c r="K225" s="98" t="str">
        <f t="shared" si="5"/>
        <v>Posgrado</v>
      </c>
      <c r="L225" s="98" t="s">
        <v>395</v>
      </c>
    </row>
    <row r="226" spans="3:12" ht="15.75" thickBot="1" x14ac:dyDescent="0.3">
      <c r="C226" s="137" t="s">
        <v>492</v>
      </c>
      <c r="D226" s="199"/>
      <c r="E226" s="152">
        <v>12</v>
      </c>
      <c r="F226" s="303">
        <f>HLOOKUP($C226,$BZ$2:$CM$3,2,0)</f>
        <v>15004.09</v>
      </c>
      <c r="G226" s="113">
        <f>D226*E226*F226</f>
        <v>0</v>
      </c>
      <c r="H226" s="166"/>
      <c r="I226" s="114" t="s">
        <v>497</v>
      </c>
      <c r="J226" s="114" t="str">
        <f>VLOOKUP(I226,Presupuesto!$B$11:$C$565,2,0)</f>
        <v>SUELDOS Y SALARIOS PERMANENTES</v>
      </c>
      <c r="K226" s="98" t="str">
        <f t="shared" si="5"/>
        <v>Posgrado</v>
      </c>
      <c r="L226" s="98" t="s">
        <v>395</v>
      </c>
    </row>
    <row r="227" spans="3:12" x14ac:dyDescent="0.25">
      <c r="C227" s="171" t="s">
        <v>58</v>
      </c>
      <c r="D227" s="163"/>
      <c r="E227" s="154">
        <v>0</v>
      </c>
      <c r="F227" s="100">
        <f>IF(E226=0,"",(G226/E226)/12*E226)</f>
        <v>0</v>
      </c>
      <c r="G227" s="97">
        <f>F227</f>
        <v>0</v>
      </c>
      <c r="H227" s="164"/>
      <c r="I227" s="116" t="s">
        <v>517</v>
      </c>
      <c r="J227" s="116" t="str">
        <f>VLOOKUP(I227,Presupuesto!$B$11:$C$565,2,0)</f>
        <v>AGUINALDO Y DECIMO CUARTO MES</v>
      </c>
      <c r="K227" s="98" t="str">
        <f t="shared" si="5"/>
        <v>Posgrado</v>
      </c>
      <c r="L227" s="98" t="s">
        <v>395</v>
      </c>
    </row>
    <row r="228" spans="3:12" ht="15.75" thickBot="1" x14ac:dyDescent="0.3">
      <c r="C228" s="172" t="s">
        <v>59</v>
      </c>
      <c r="D228" s="163"/>
      <c r="E228" s="154">
        <v>0</v>
      </c>
      <c r="F228" s="117">
        <f>IF(E226&lt;6,"",((E226-6)/12)*(G226/E226))</f>
        <v>0</v>
      </c>
      <c r="G228" s="97">
        <f>F228</f>
        <v>0</v>
      </c>
      <c r="H228" s="164"/>
      <c r="I228" s="101" t="s">
        <v>520</v>
      </c>
      <c r="J228" s="101" t="str">
        <f>VLOOKUP(I228,Presupuesto!$B$11:$C$565,2,0)</f>
        <v>DECIMOCUARTO MES</v>
      </c>
      <c r="K228" s="98" t="str">
        <f t="shared" si="5"/>
        <v>Posgrado</v>
      </c>
      <c r="L228" s="98" t="s">
        <v>395</v>
      </c>
    </row>
    <row r="229" spans="3:12" ht="15.75" thickBot="1" x14ac:dyDescent="0.3">
      <c r="C229" s="137" t="s">
        <v>493</v>
      </c>
      <c r="D229" s="199"/>
      <c r="E229" s="152">
        <v>12</v>
      </c>
      <c r="F229" s="303">
        <f>HLOOKUP($C229,$BZ$2:$CM$3,2,0)</f>
        <v>13238.9</v>
      </c>
      <c r="G229" s="113">
        <f>D229*E229*F229</f>
        <v>0</v>
      </c>
      <c r="H229" s="166"/>
      <c r="I229" s="114" t="s">
        <v>497</v>
      </c>
      <c r="J229" s="114" t="str">
        <f>VLOOKUP(I229,Presupuesto!$B$11:$C$565,2,0)</f>
        <v>SUELDOS Y SALARIOS PERMANENTES</v>
      </c>
      <c r="K229" s="98" t="str">
        <f t="shared" si="5"/>
        <v>Posgrado</v>
      </c>
      <c r="L229" s="98" t="s">
        <v>395</v>
      </c>
    </row>
    <row r="230" spans="3:12" x14ac:dyDescent="0.25">
      <c r="C230" s="171" t="s">
        <v>58</v>
      </c>
      <c r="D230" s="163"/>
      <c r="E230" s="154">
        <v>0</v>
      </c>
      <c r="F230" s="100">
        <f>IF(E229=0,"",(G229/E229)/12*E229)</f>
        <v>0</v>
      </c>
      <c r="G230" s="97">
        <f>F230</f>
        <v>0</v>
      </c>
      <c r="H230" s="164"/>
      <c r="I230" s="116" t="s">
        <v>517</v>
      </c>
      <c r="J230" s="116" t="str">
        <f>VLOOKUP(I230,Presupuesto!$B$11:$C$565,2,0)</f>
        <v>AGUINALDO Y DECIMO CUARTO MES</v>
      </c>
      <c r="K230" s="98" t="str">
        <f t="shared" si="5"/>
        <v>Posgrado</v>
      </c>
      <c r="L230" s="98" t="s">
        <v>395</v>
      </c>
    </row>
    <row r="231" spans="3:12" ht="15.75" thickBot="1" x14ac:dyDescent="0.3">
      <c r="C231" s="172" t="s">
        <v>59</v>
      </c>
      <c r="D231" s="163"/>
      <c r="E231" s="154">
        <v>0</v>
      </c>
      <c r="F231" s="117">
        <f>IF(E229&lt;6,"",((E229-6)/12)*(G229/E229))</f>
        <v>0</v>
      </c>
      <c r="G231" s="97">
        <f>F231</f>
        <v>0</v>
      </c>
      <c r="H231" s="164"/>
      <c r="I231" s="101" t="s">
        <v>520</v>
      </c>
      <c r="J231" s="101" t="str">
        <f>VLOOKUP(I231,Presupuesto!$B$11:$C$565,2,0)</f>
        <v>DECIMOCUARTO MES</v>
      </c>
      <c r="K231" s="98" t="str">
        <f t="shared" si="5"/>
        <v>Posgrado</v>
      </c>
      <c r="L231" s="98" t="s">
        <v>395</v>
      </c>
    </row>
    <row r="232" spans="3:12" ht="15.75" thickBot="1" x14ac:dyDescent="0.3">
      <c r="C232" s="137" t="s">
        <v>494</v>
      </c>
      <c r="D232" s="199"/>
      <c r="E232" s="152">
        <v>12</v>
      </c>
      <c r="F232" s="303">
        <f>HLOOKUP($C232,$BZ$2:$CM$3,2,0)</f>
        <v>12356.31</v>
      </c>
      <c r="G232" s="113">
        <f>D232*E232*F232</f>
        <v>0</v>
      </c>
      <c r="H232" s="166"/>
      <c r="I232" s="114" t="s">
        <v>497</v>
      </c>
      <c r="J232" s="114" t="str">
        <f>VLOOKUP(I232,Presupuesto!$B$11:$C$565,2,0)</f>
        <v>SUELDOS Y SALARIOS PERMANENTES</v>
      </c>
      <c r="K232" s="98" t="str">
        <f t="shared" si="5"/>
        <v>Posgrado</v>
      </c>
      <c r="L232" s="98" t="s">
        <v>395</v>
      </c>
    </row>
    <row r="233" spans="3:12" x14ac:dyDescent="0.25">
      <c r="C233" s="171" t="s">
        <v>58</v>
      </c>
      <c r="D233" s="163"/>
      <c r="E233" s="154">
        <v>0</v>
      </c>
      <c r="F233" s="100">
        <f>IF(E232=0,"",(G232/E232)/12*E232)</f>
        <v>0</v>
      </c>
      <c r="G233" s="97">
        <f>F233</f>
        <v>0</v>
      </c>
      <c r="H233" s="164"/>
      <c r="I233" s="116" t="s">
        <v>517</v>
      </c>
      <c r="J233" s="116" t="str">
        <f>VLOOKUP(I233,Presupuesto!$B$11:$C$565,2,0)</f>
        <v>AGUINALDO Y DECIMO CUARTO MES</v>
      </c>
      <c r="K233" s="98" t="str">
        <f t="shared" si="5"/>
        <v>Posgrado</v>
      </c>
      <c r="L233" s="98" t="s">
        <v>395</v>
      </c>
    </row>
    <row r="234" spans="3:12" ht="15.75" thickBot="1" x14ac:dyDescent="0.3">
      <c r="C234" s="172" t="s">
        <v>59</v>
      </c>
      <c r="D234" s="163"/>
      <c r="E234" s="154">
        <v>0</v>
      </c>
      <c r="F234" s="117">
        <f>IF(E232&lt;6,"",((E232-6)/12)*(G232/E232))</f>
        <v>0</v>
      </c>
      <c r="G234" s="97">
        <f>F234</f>
        <v>0</v>
      </c>
      <c r="H234" s="164"/>
      <c r="I234" s="101" t="s">
        <v>520</v>
      </c>
      <c r="J234" s="101" t="str">
        <f>VLOOKUP(I234,Presupuesto!$B$11:$C$565,2,0)</f>
        <v>DECIMOCUARTO MES</v>
      </c>
      <c r="K234" s="98" t="str">
        <f t="shared" si="5"/>
        <v>Posgrado</v>
      </c>
      <c r="L234" s="98" t="s">
        <v>395</v>
      </c>
    </row>
    <row r="235" spans="3:12" ht="15.75" thickBot="1" x14ac:dyDescent="0.3">
      <c r="C235" s="137" t="s">
        <v>495</v>
      </c>
      <c r="D235" s="199"/>
      <c r="E235" s="152">
        <v>12</v>
      </c>
      <c r="F235" s="303">
        <f>HLOOKUP($C235,$BZ$2:$CM$3,2,0)</f>
        <v>463.22</v>
      </c>
      <c r="G235" s="113">
        <f>D235*E235*F235</f>
        <v>0</v>
      </c>
      <c r="H235" s="166"/>
      <c r="I235" s="114" t="s">
        <v>497</v>
      </c>
      <c r="J235" s="114" t="str">
        <f>VLOOKUP(I235,Presupuesto!$B$11:$C$565,2,0)</f>
        <v>SUELDOS Y SALARIOS PERMANENTES</v>
      </c>
      <c r="K235" s="98" t="str">
        <f t="shared" si="5"/>
        <v>Posgrado</v>
      </c>
      <c r="L235" s="98" t="s">
        <v>395</v>
      </c>
    </row>
    <row r="236" spans="3:12" x14ac:dyDescent="0.25">
      <c r="C236" s="171" t="s">
        <v>58</v>
      </c>
      <c r="D236" s="163"/>
      <c r="E236" s="154">
        <v>0</v>
      </c>
      <c r="F236" s="100">
        <f>IF(E235=0,"",(G235/E235)/12*E235)</f>
        <v>0</v>
      </c>
      <c r="G236" s="97">
        <f>F236</f>
        <v>0</v>
      </c>
      <c r="H236" s="164"/>
      <c r="I236" s="116" t="s">
        <v>517</v>
      </c>
      <c r="J236" s="116" t="str">
        <f>VLOOKUP(I236,Presupuesto!$B$11:$C$565,2,0)</f>
        <v>AGUINALDO Y DECIMO CUARTO MES</v>
      </c>
      <c r="K236" s="98" t="str">
        <f t="shared" si="5"/>
        <v>Posgrado</v>
      </c>
      <c r="L236" s="98" t="s">
        <v>395</v>
      </c>
    </row>
    <row r="237" spans="3:12" ht="15.75" thickBot="1" x14ac:dyDescent="0.3">
      <c r="C237" s="172" t="s">
        <v>59</v>
      </c>
      <c r="D237" s="163"/>
      <c r="E237" s="154">
        <v>0</v>
      </c>
      <c r="F237" s="117">
        <f>IF(E235&lt;6,"",((E235-6)/12)*(G235/E235))</f>
        <v>0</v>
      </c>
      <c r="G237" s="97">
        <f>F237</f>
        <v>0</v>
      </c>
      <c r="H237" s="164"/>
      <c r="I237" s="101" t="s">
        <v>520</v>
      </c>
      <c r="J237" s="101" t="str">
        <f>VLOOKUP(I237,Presupuesto!$B$11:$C$565,2,0)</f>
        <v>DECIMOCUARTO MES</v>
      </c>
      <c r="K237" s="98" t="str">
        <f t="shared" si="5"/>
        <v>Posgrado</v>
      </c>
      <c r="L237" s="98" t="s">
        <v>395</v>
      </c>
    </row>
    <row r="238" spans="3:12" ht="15.75" thickBot="1" x14ac:dyDescent="0.3">
      <c r="C238" s="137" t="s">
        <v>496</v>
      </c>
      <c r="D238" s="199"/>
      <c r="E238" s="152">
        <v>12</v>
      </c>
      <c r="F238" s="303">
        <f>HLOOKUP($C238,$BZ$2:$CM$3,2,0)</f>
        <v>2007.3</v>
      </c>
      <c r="G238" s="113">
        <f>D238*E238*F238</f>
        <v>0</v>
      </c>
      <c r="H238" s="166"/>
      <c r="I238" s="114" t="s">
        <v>497</v>
      </c>
      <c r="J238" s="114" t="str">
        <f>VLOOKUP(I238,Presupuesto!$B$11:$C$565,2,0)</f>
        <v>SUELDOS Y SALARIOS PERMANENTES</v>
      </c>
      <c r="K238" s="98" t="str">
        <f t="shared" si="5"/>
        <v>Posgrado</v>
      </c>
      <c r="L238" s="98" t="s">
        <v>395</v>
      </c>
    </row>
    <row r="239" spans="3:12" x14ac:dyDescent="0.25">
      <c r="C239" s="171" t="s">
        <v>58</v>
      </c>
      <c r="D239" s="163"/>
      <c r="E239" s="154">
        <v>0</v>
      </c>
      <c r="F239" s="100">
        <f>IF(E238=0,"",(G238/E238)/12*E238)</f>
        <v>0</v>
      </c>
      <c r="G239" s="97">
        <f>F239</f>
        <v>0</v>
      </c>
      <c r="H239" s="164"/>
      <c r="I239" s="116" t="s">
        <v>517</v>
      </c>
      <c r="J239" s="116" t="str">
        <f>VLOOKUP(I239,Presupuesto!$B$11:$C$565,2,0)</f>
        <v>AGUINALDO Y DECIMO CUARTO MES</v>
      </c>
      <c r="K239" s="98" t="str">
        <f t="shared" si="5"/>
        <v>Posgrado</v>
      </c>
      <c r="L239" s="98" t="s">
        <v>395</v>
      </c>
    </row>
    <row r="240" spans="3:12" ht="15.75" thickBot="1" x14ac:dyDescent="0.3">
      <c r="C240" s="172" t="s">
        <v>59</v>
      </c>
      <c r="D240" s="163"/>
      <c r="E240" s="154">
        <v>0</v>
      </c>
      <c r="F240" s="117">
        <f>IF(E238&lt;6,"",((E238-6)/12)*(G238/E238))</f>
        <v>0</v>
      </c>
      <c r="G240" s="97">
        <f>F240</f>
        <v>0</v>
      </c>
      <c r="H240" s="164"/>
      <c r="I240" s="101" t="s">
        <v>520</v>
      </c>
      <c r="J240" s="101" t="str">
        <f>VLOOKUP(I240,Presupuesto!$B$11:$C$565,2,0)</f>
        <v>DECIMOCUARTO MES</v>
      </c>
      <c r="K240" s="98" t="str">
        <f t="shared" si="5"/>
        <v>Posgrado</v>
      </c>
      <c r="L240" s="98" t="s">
        <v>395</v>
      </c>
    </row>
    <row r="241" spans="3:12" ht="15.75" thickBot="1" x14ac:dyDescent="0.3">
      <c r="C241" s="140" t="s">
        <v>83</v>
      </c>
      <c r="D241" s="199"/>
      <c r="E241" s="152">
        <v>12</v>
      </c>
      <c r="F241" s="139">
        <v>30000</v>
      </c>
      <c r="G241" s="113">
        <f>D241*E241*F241</f>
        <v>0</v>
      </c>
      <c r="H241" s="166"/>
      <c r="I241" s="114" t="s">
        <v>565</v>
      </c>
      <c r="J241" s="114" t="str">
        <f>VLOOKUP(I241,Presupuesto!$B$11:$C$565,2,0)</f>
        <v>CONTRATOS ESPECIALES</v>
      </c>
      <c r="K241" s="98" t="str">
        <f t="shared" si="5"/>
        <v>Posgrado</v>
      </c>
      <c r="L241" s="98" t="s">
        <v>395</v>
      </c>
    </row>
    <row r="242" spans="3:12" x14ac:dyDescent="0.25">
      <c r="C242" s="171" t="s">
        <v>58</v>
      </c>
      <c r="D242" s="163"/>
      <c r="E242" s="154">
        <v>0</v>
      </c>
      <c r="F242" s="117">
        <f>IF(E241=0,"",(G241/E241)/12*E241)</f>
        <v>0</v>
      </c>
      <c r="G242" s="97">
        <f>F242</f>
        <v>0</v>
      </c>
      <c r="H242" s="164"/>
      <c r="I242" s="101" t="s">
        <v>565</v>
      </c>
      <c r="J242" s="101" t="str">
        <f>VLOOKUP(I242,Presupuesto!$B$11:$C$565,2,0)</f>
        <v>CONTRATOS ESPECIALES</v>
      </c>
      <c r="K242" s="98" t="str">
        <f t="shared" si="5"/>
        <v>Posgrado</v>
      </c>
      <c r="L242" s="98" t="s">
        <v>394</v>
      </c>
    </row>
    <row r="243" spans="3:12" ht="15.75" thickBot="1" x14ac:dyDescent="0.3">
      <c r="C243" s="172" t="s">
        <v>59</v>
      </c>
      <c r="D243" s="163"/>
      <c r="E243" s="154">
        <v>0</v>
      </c>
      <c r="F243" s="100">
        <f>IF(E241&lt;6,"",((E241-6)/12)*(G241/E241))</f>
        <v>0</v>
      </c>
      <c r="G243" s="97">
        <f>F243</f>
        <v>0</v>
      </c>
      <c r="H243" s="164"/>
      <c r="I243" s="101" t="s">
        <v>565</v>
      </c>
      <c r="J243" s="101" t="str">
        <f>VLOOKUP(I243,Presupuesto!$B$11:$C$565,2,0)</f>
        <v>CONTRATOS ESPECIALES</v>
      </c>
      <c r="K243" s="98" t="str">
        <f t="shared" si="5"/>
        <v>Posgrado</v>
      </c>
      <c r="L243" s="98" t="s">
        <v>399</v>
      </c>
    </row>
    <row r="244" spans="3:12" ht="15.75" thickBot="1" x14ac:dyDescent="0.3">
      <c r="C244" s="140" t="s">
        <v>60</v>
      </c>
      <c r="D244" s="199"/>
      <c r="E244" s="152">
        <v>12</v>
      </c>
      <c r="F244" s="118">
        <v>30000</v>
      </c>
      <c r="G244" s="113">
        <f>D244*E244*F244</f>
        <v>0</v>
      </c>
      <c r="H244" s="166"/>
      <c r="I244" s="114" t="s">
        <v>706</v>
      </c>
      <c r="J244" s="114" t="str">
        <f>VLOOKUP(I244,Presupuesto!$B$11:$C$565,2,0)</f>
        <v>OTROS SERVICIOS TECNICOS Y PROFESIONALES</v>
      </c>
      <c r="K244" s="98" t="str">
        <f t="shared" si="5"/>
        <v>Posgrado</v>
      </c>
      <c r="L244" s="98" t="s">
        <v>394</v>
      </c>
    </row>
    <row r="245" spans="3:12" x14ac:dyDescent="0.25">
      <c r="C245" s="171" t="s">
        <v>58</v>
      </c>
      <c r="D245" s="163"/>
      <c r="E245" s="154">
        <v>0</v>
      </c>
      <c r="F245" s="100">
        <v>0</v>
      </c>
      <c r="G245" s="97">
        <f>F245</f>
        <v>0</v>
      </c>
      <c r="H245" s="164"/>
      <c r="I245" s="101" t="s">
        <v>706</v>
      </c>
      <c r="J245" s="101" t="str">
        <f>VLOOKUP(I245,Presupuesto!$B$11:$C$565,2,0)</f>
        <v>OTROS SERVICIOS TECNICOS Y PROFESIONALES</v>
      </c>
      <c r="K245" s="98" t="str">
        <f t="shared" si="5"/>
        <v>Posgrado</v>
      </c>
      <c r="L245" s="98" t="s">
        <v>394</v>
      </c>
    </row>
    <row r="246" spans="3:12" ht="15.75" thickBot="1" x14ac:dyDescent="0.3">
      <c r="C246" s="172" t="s">
        <v>59</v>
      </c>
      <c r="D246" s="163"/>
      <c r="E246" s="154">
        <v>0</v>
      </c>
      <c r="F246" s="100">
        <v>0</v>
      </c>
      <c r="G246" s="97">
        <f>F246</f>
        <v>0</v>
      </c>
      <c r="H246" s="164"/>
      <c r="I246" s="101" t="s">
        <v>706</v>
      </c>
      <c r="J246" s="101" t="str">
        <f>VLOOKUP(I246,Presupuesto!$B$11:$C$565,2,0)</f>
        <v>OTROS SERVICIOS TECNICOS Y PROFESIONALES</v>
      </c>
      <c r="K246" s="98" t="str">
        <f t="shared" si="5"/>
        <v>Posgrado</v>
      </c>
      <c r="L246" s="98" t="s">
        <v>394</v>
      </c>
    </row>
    <row r="247" spans="3:12" ht="15.75" thickBot="1" x14ac:dyDescent="0.3">
      <c r="C247" s="140" t="s">
        <v>61</v>
      </c>
      <c r="D247" s="199">
        <v>6</v>
      </c>
      <c r="E247" s="152">
        <v>9</v>
      </c>
      <c r="F247" s="118">
        <v>15000</v>
      </c>
      <c r="G247" s="113">
        <f>D247*E247*F247</f>
        <v>810000</v>
      </c>
      <c r="H247" s="166" t="s">
        <v>1519</v>
      </c>
      <c r="I247" s="114" t="s">
        <v>497</v>
      </c>
      <c r="J247" s="114" t="str">
        <f>VLOOKUP(I247,Presupuesto!$B$11:$C$565,2,0)</f>
        <v>SUELDOS Y SALARIOS PERMANENTES</v>
      </c>
      <c r="K247" s="98" t="s">
        <v>1365</v>
      </c>
      <c r="L247" s="98" t="s">
        <v>394</v>
      </c>
    </row>
    <row r="248" spans="3:12" x14ac:dyDescent="0.25">
      <c r="C248" s="171" t="s">
        <v>58</v>
      </c>
      <c r="D248" s="169"/>
      <c r="E248" s="131">
        <v>0</v>
      </c>
      <c r="F248" s="119">
        <f>IF(E247=0,"",(G247/E247)/12*E247)</f>
        <v>67500</v>
      </c>
      <c r="G248" s="120">
        <f>F248</f>
        <v>67500</v>
      </c>
      <c r="H248" s="164" t="s">
        <v>1519</v>
      </c>
      <c r="I248" s="101" t="s">
        <v>517</v>
      </c>
      <c r="J248" s="101" t="str">
        <f>VLOOKUP(I248,Presupuesto!$B$11:$C$565,2,0)</f>
        <v>AGUINALDO Y DECIMO CUARTO MES</v>
      </c>
      <c r="K248" s="98" t="s">
        <v>1365</v>
      </c>
      <c r="L248" s="98" t="s">
        <v>398</v>
      </c>
    </row>
    <row r="249" spans="3:12" ht="15.75" thickBot="1" x14ac:dyDescent="0.3">
      <c r="C249" s="173" t="s">
        <v>59</v>
      </c>
      <c r="D249" s="162"/>
      <c r="E249" s="132">
        <v>0</v>
      </c>
      <c r="F249" s="105">
        <f>IF(E247&lt;6,"",((E247-6)/12)*(G247/E247))</f>
        <v>22500</v>
      </c>
      <c r="G249" s="105">
        <f>F249</f>
        <v>22500</v>
      </c>
      <c r="H249" s="162" t="s">
        <v>1519</v>
      </c>
      <c r="I249" s="106" t="s">
        <v>520</v>
      </c>
      <c r="J249" s="124" t="str">
        <f>VLOOKUP(I249,Presupuesto!$B$11:$C$565,2,0)</f>
        <v>DECIMOCUARTO MES</v>
      </c>
      <c r="K249" s="106" t="s">
        <v>1365</v>
      </c>
      <c r="L249" s="124" t="s">
        <v>404</v>
      </c>
    </row>
    <row r="250" spans="3:12" ht="15.75" thickBot="1" x14ac:dyDescent="0.3">
      <c r="C250" s="125" t="s">
        <v>1549</v>
      </c>
      <c r="D250" s="470"/>
      <c r="E250" s="125"/>
      <c r="F250" s="540">
        <f>IF(E247=0,"",(G247/E247)/12*E247)</f>
        <v>67500</v>
      </c>
      <c r="G250" s="541">
        <f>F250</f>
        <v>67500</v>
      </c>
      <c r="H250" s="162" t="s">
        <v>1519</v>
      </c>
      <c r="I250" s="106" t="s">
        <v>257</v>
      </c>
      <c r="J250" s="124" t="str">
        <f>VLOOKUP(I250,Presupuesto!$B$11:$C$565,2,0)</f>
        <v>COMPLEMENTO (VACACIONES) (11600-00)</v>
      </c>
      <c r="K250" s="106" t="s">
        <v>1365</v>
      </c>
      <c r="L250" s="124" t="s">
        <v>404</v>
      </c>
    </row>
    <row r="252" spans="3:12" s="466" customFormat="1" ht="15.75" thickBot="1" x14ac:dyDescent="0.3">
      <c r="D252" s="453"/>
      <c r="H252" s="453"/>
    </row>
    <row r="253" spans="3:12" ht="15.75" thickBot="1" x14ac:dyDescent="0.3">
      <c r="C253" s="69" t="s">
        <v>43</v>
      </c>
      <c r="D253" s="30">
        <f>SUM(G260:G311)</f>
        <v>967500</v>
      </c>
      <c r="E253" s="93"/>
      <c r="F253" s="93"/>
      <c r="G253" s="93"/>
      <c r="H253" s="76"/>
      <c r="I253" s="76"/>
      <c r="J253" s="76"/>
      <c r="K253" s="153"/>
      <c r="L253" s="466"/>
    </row>
    <row r="254" spans="3:12" x14ac:dyDescent="0.25">
      <c r="C254" s="466"/>
      <c r="D254" s="31"/>
      <c r="E254" s="93"/>
      <c r="F254" s="93"/>
      <c r="G254" s="93"/>
      <c r="H254" s="76"/>
      <c r="I254" s="76"/>
      <c r="J254" s="76"/>
      <c r="K254" s="153"/>
      <c r="L254" s="466"/>
    </row>
    <row r="255" spans="3:12" x14ac:dyDescent="0.25">
      <c r="C255" s="466"/>
      <c r="D255" s="31"/>
      <c r="E255" s="93"/>
      <c r="F255" s="93"/>
      <c r="G255" s="93"/>
      <c r="H255" s="76"/>
      <c r="I255" s="76"/>
      <c r="J255" s="76"/>
      <c r="K255" s="153"/>
      <c r="L255" s="466"/>
    </row>
    <row r="256" spans="3:12" ht="15.75" x14ac:dyDescent="0.25">
      <c r="C256" s="202" t="s">
        <v>392</v>
      </c>
      <c r="D256" s="368" t="s">
        <v>1534</v>
      </c>
      <c r="E256" s="93"/>
      <c r="F256" s="93"/>
      <c r="G256" s="93"/>
      <c r="H256" s="76"/>
      <c r="I256" s="76"/>
      <c r="J256" s="76"/>
      <c r="K256" s="153"/>
      <c r="L256" s="466"/>
    </row>
    <row r="257" spans="3:12" ht="18.75" x14ac:dyDescent="0.25">
      <c r="C257" s="211" t="str">
        <f>IFERROR(VLOOKUP(D256,'1. Desarrollo e Innov. Curricu.'!$E:$F,2,FALSE),IFERROR(VLOOKUP(D256,'2. Investigación Científica'!$E:$F,2,FALSE),IFERROR(VLOOKUP(D256,'3. Vinculación Univ. Sociedad'!$E:$F,2,FALSE),IFERROR(VLOOKUP(D256,'4. Docencia y Profesorado Univ.'!$E:$F,2,FALSE),IFERROR(VLOOKUP(D256,'5. Estudiantes y Graduados'!$E:$F,2,FALSE),IFERROR(VLOOKUP(D256,'11. Gestion Administrativa'!$E:$F,2,FALSE),IFERROR(VLOOKUP(D256,'13. Gestión Académica'!$E:$F,2,FALSE),IFERROR(VLOOKUP(D256,'8. Asegura. de la Calid. y M'!$E:$F,2,FALSE),IFERROR(VLOOKUP(D256,'6. Gestión del Conocimiento'!$E:$F,2,FALSE),IFERROR(VLOOKUP(D256,'15. Gobernabilidad y Proceso...'!$E:$F,2,FALSE),IFERROR(VLOOKUP(D256,'12. Gestión del Talento Humano'!$E:$F,2,FALSE),IFERROR(VLOOKUP(D256,'14. Internacional... de la E.S.'!$E:$F,2,FALSE),IFERROR(VLOOKUP(D256,'10. Posgrado'!$E:$F,2,FALSE),IFERROR(VLOOKUP(D256,'17. Gestión TIC'!$E:$F,2,FALSE),IFERROR(VLOOKUP(D256,'16. Desa. del Sistema Educ.Sup.'!$E:$F,2,FALSE),IFERROR(VLOOKUP(D256,'9. Cultura de Inno. Insti...'!$E:$F,2,FALSE),VLOOKUP(D256,'7. Lo Esencial de la Reforma U.'!$E:$F,2,0)))))))))))))))))</f>
        <v xml:space="preserve">1. Fortalecimiento del Departamento de Contabilidad por medio de la contratación de personal.                              </v>
      </c>
      <c r="D257" s="31"/>
      <c r="E257" s="93"/>
      <c r="F257" s="93"/>
      <c r="G257" s="93"/>
      <c r="H257" s="76"/>
      <c r="I257" s="76"/>
      <c r="J257" s="76"/>
      <c r="K257" s="153"/>
      <c r="L257" s="466"/>
    </row>
    <row r="258" spans="3:12" ht="15.75" thickBot="1" x14ac:dyDescent="0.3">
      <c r="C258" s="177"/>
      <c r="D258" s="31"/>
      <c r="E258" s="93"/>
      <c r="F258" s="93"/>
      <c r="G258" s="93"/>
      <c r="H258" s="76"/>
      <c r="I258" s="76"/>
      <c r="J258" s="76"/>
      <c r="K258" s="153"/>
      <c r="L258" s="466"/>
    </row>
    <row r="259" spans="3:12" ht="30.75" thickBot="1" x14ac:dyDescent="0.3">
      <c r="C259" s="134" t="s">
        <v>44</v>
      </c>
      <c r="D259" s="138" t="s">
        <v>55</v>
      </c>
      <c r="E259" s="170" t="s">
        <v>56</v>
      </c>
      <c r="F259" s="138" t="s">
        <v>57</v>
      </c>
      <c r="G259" s="135" t="s">
        <v>27</v>
      </c>
      <c r="H259" s="133" t="s">
        <v>131</v>
      </c>
      <c r="I259" s="136" t="s">
        <v>46</v>
      </c>
      <c r="J259" s="136" t="s">
        <v>132</v>
      </c>
      <c r="K259" s="136" t="s">
        <v>410</v>
      </c>
      <c r="L259" s="136" t="s">
        <v>411</v>
      </c>
    </row>
    <row r="260" spans="3:12" ht="15.75" thickBot="1" x14ac:dyDescent="0.3">
      <c r="C260" s="137" t="s">
        <v>483</v>
      </c>
      <c r="D260" s="199"/>
      <c r="E260" s="152">
        <v>12</v>
      </c>
      <c r="F260" s="303">
        <f>HLOOKUP($C260,$BZ$2:$CM$3,2,0)</f>
        <v>43674.39</v>
      </c>
      <c r="G260" s="113">
        <f>D260*E260*F260</f>
        <v>0</v>
      </c>
      <c r="H260" s="166"/>
      <c r="I260" s="114" t="s">
        <v>497</v>
      </c>
      <c r="J260" s="114" t="str">
        <f>VLOOKUP(I260,Presupuesto!$B$11:$C$565,2,0)</f>
        <v>SUELDOS Y SALARIOS PERMANENTES</v>
      </c>
      <c r="K260" s="219" t="s">
        <v>1459</v>
      </c>
      <c r="L260" s="98" t="s">
        <v>394</v>
      </c>
    </row>
    <row r="261" spans="3:12" x14ac:dyDescent="0.25">
      <c r="C261" s="171" t="s">
        <v>58</v>
      </c>
      <c r="D261" s="163"/>
      <c r="E261" s="154">
        <v>0</v>
      </c>
      <c r="F261" s="100">
        <f>IF(E260=0,"",(G260/E260)/12*E260)</f>
        <v>0</v>
      </c>
      <c r="G261" s="97">
        <f>F261</f>
        <v>0</v>
      </c>
      <c r="H261" s="164"/>
      <c r="I261" s="116" t="s">
        <v>517</v>
      </c>
      <c r="J261" s="116" t="str">
        <f>VLOOKUP(I261,Presupuesto!$B$11:$C$565,2,0)</f>
        <v>AGUINALDO Y DECIMO CUARTO MES</v>
      </c>
      <c r="K261" s="98" t="str">
        <f t="shared" ref="K261:K307" si="6">$K$77</f>
        <v>Posgrado</v>
      </c>
      <c r="L261" s="98" t="s">
        <v>412</v>
      </c>
    </row>
    <row r="262" spans="3:12" ht="15.75" thickBot="1" x14ac:dyDescent="0.3">
      <c r="C262" s="172" t="s">
        <v>59</v>
      </c>
      <c r="D262" s="163"/>
      <c r="E262" s="154">
        <v>0</v>
      </c>
      <c r="F262" s="117">
        <f>IF(E260&lt;6,"",((E260-6)/12)*(G260/E260))</f>
        <v>0</v>
      </c>
      <c r="G262" s="97">
        <f>F262</f>
        <v>0</v>
      </c>
      <c r="H262" s="164"/>
      <c r="I262" s="101" t="s">
        <v>520</v>
      </c>
      <c r="J262" s="101" t="str">
        <f>VLOOKUP(I262,Presupuesto!$B$11:$C$565,2,0)</f>
        <v>DECIMOCUARTO MES</v>
      </c>
      <c r="K262" s="98" t="str">
        <f t="shared" si="6"/>
        <v>Posgrado</v>
      </c>
      <c r="L262" s="98" t="s">
        <v>395</v>
      </c>
    </row>
    <row r="263" spans="3:12" ht="15.75" thickBot="1" x14ac:dyDescent="0.3">
      <c r="C263" s="137" t="s">
        <v>484</v>
      </c>
      <c r="D263" s="199"/>
      <c r="E263" s="152">
        <v>12</v>
      </c>
      <c r="F263" s="303">
        <f>HLOOKUP($C263,$BZ$2:$CM$3,2,0)</f>
        <v>39703.99</v>
      </c>
      <c r="G263" s="113">
        <f>D263*E263*F263</f>
        <v>0</v>
      </c>
      <c r="H263" s="166"/>
      <c r="I263" s="114" t="s">
        <v>497</v>
      </c>
      <c r="J263" s="114" t="str">
        <f>VLOOKUP(I263,Presupuesto!$B$11:$C$565,2,0)</f>
        <v>SUELDOS Y SALARIOS PERMANENTES</v>
      </c>
      <c r="K263" s="98" t="str">
        <f t="shared" si="6"/>
        <v>Posgrado</v>
      </c>
      <c r="L263" s="98" t="s">
        <v>395</v>
      </c>
    </row>
    <row r="264" spans="3:12" x14ac:dyDescent="0.25">
      <c r="C264" s="171" t="s">
        <v>58</v>
      </c>
      <c r="D264" s="163"/>
      <c r="E264" s="154">
        <v>0</v>
      </c>
      <c r="F264" s="100">
        <f>IF(E263=0,"",(G263/E263)/12*E263)</f>
        <v>0</v>
      </c>
      <c r="G264" s="97">
        <f>F264</f>
        <v>0</v>
      </c>
      <c r="H264" s="164"/>
      <c r="I264" s="116" t="s">
        <v>517</v>
      </c>
      <c r="J264" s="116" t="str">
        <f>VLOOKUP(I264,Presupuesto!$B$11:$C$565,2,0)</f>
        <v>AGUINALDO Y DECIMO CUARTO MES</v>
      </c>
      <c r="K264" s="98" t="str">
        <f t="shared" si="6"/>
        <v>Posgrado</v>
      </c>
      <c r="L264" s="98" t="s">
        <v>395</v>
      </c>
    </row>
    <row r="265" spans="3:12" ht="15.75" thickBot="1" x14ac:dyDescent="0.3">
      <c r="C265" s="172" t="s">
        <v>59</v>
      </c>
      <c r="D265" s="163"/>
      <c r="E265" s="154">
        <v>0</v>
      </c>
      <c r="F265" s="117">
        <f>IF(E263&lt;6,"",((E263-6)/12)*(G263/E263))</f>
        <v>0</v>
      </c>
      <c r="G265" s="97">
        <f>F265</f>
        <v>0</v>
      </c>
      <c r="H265" s="164"/>
      <c r="I265" s="101" t="s">
        <v>520</v>
      </c>
      <c r="J265" s="101" t="str">
        <f>VLOOKUP(I265,Presupuesto!$B$11:$C$565,2,0)</f>
        <v>DECIMOCUARTO MES</v>
      </c>
      <c r="K265" s="98" t="str">
        <f t="shared" si="6"/>
        <v>Posgrado</v>
      </c>
      <c r="L265" s="98" t="s">
        <v>395</v>
      </c>
    </row>
    <row r="266" spans="3:12" ht="15.75" thickBot="1" x14ac:dyDescent="0.3">
      <c r="C266" s="137" t="s">
        <v>485</v>
      </c>
      <c r="D266" s="199"/>
      <c r="E266" s="152">
        <v>12</v>
      </c>
      <c r="F266" s="303">
        <f>HLOOKUP($C266,$BZ$2:$CM$3,2,0)</f>
        <v>35733.589999999997</v>
      </c>
      <c r="G266" s="113">
        <f>D266*E266*F266</f>
        <v>0</v>
      </c>
      <c r="H266" s="166"/>
      <c r="I266" s="114" t="s">
        <v>497</v>
      </c>
      <c r="J266" s="114" t="str">
        <f>VLOOKUP(I266,Presupuesto!$B$11:$C$565,2,0)</f>
        <v>SUELDOS Y SALARIOS PERMANENTES</v>
      </c>
      <c r="K266" s="98" t="str">
        <f t="shared" si="6"/>
        <v>Posgrado</v>
      </c>
      <c r="L266" s="98" t="s">
        <v>395</v>
      </c>
    </row>
    <row r="267" spans="3:12" x14ac:dyDescent="0.25">
      <c r="C267" s="171" t="s">
        <v>58</v>
      </c>
      <c r="D267" s="163"/>
      <c r="E267" s="154">
        <v>0</v>
      </c>
      <c r="F267" s="100">
        <f>IF(E266=0,"",(G266/E266)/12*E266)</f>
        <v>0</v>
      </c>
      <c r="G267" s="97">
        <f>F267</f>
        <v>0</v>
      </c>
      <c r="H267" s="164"/>
      <c r="I267" s="116" t="s">
        <v>517</v>
      </c>
      <c r="J267" s="116" t="str">
        <f>VLOOKUP(I267,Presupuesto!$B$11:$C$565,2,0)</f>
        <v>AGUINALDO Y DECIMO CUARTO MES</v>
      </c>
      <c r="K267" s="98" t="str">
        <f t="shared" si="6"/>
        <v>Posgrado</v>
      </c>
      <c r="L267" s="98" t="s">
        <v>395</v>
      </c>
    </row>
    <row r="268" spans="3:12" ht="15.75" thickBot="1" x14ac:dyDescent="0.3">
      <c r="C268" s="172" t="s">
        <v>59</v>
      </c>
      <c r="D268" s="163"/>
      <c r="E268" s="154">
        <v>0</v>
      </c>
      <c r="F268" s="117">
        <f>IF(E266&lt;6,"",((E266-6)/12)*(G266/E266))</f>
        <v>0</v>
      </c>
      <c r="G268" s="97">
        <f>F268</f>
        <v>0</v>
      </c>
      <c r="H268" s="164"/>
      <c r="I268" s="101" t="s">
        <v>520</v>
      </c>
      <c r="J268" s="101" t="str">
        <f>VLOOKUP(I268,Presupuesto!$B$11:$C$565,2,0)</f>
        <v>DECIMOCUARTO MES</v>
      </c>
      <c r="K268" s="98" t="str">
        <f t="shared" si="6"/>
        <v>Posgrado</v>
      </c>
      <c r="L268" s="98" t="s">
        <v>395</v>
      </c>
    </row>
    <row r="269" spans="3:12" ht="15.75" thickBot="1" x14ac:dyDescent="0.3">
      <c r="C269" s="137" t="s">
        <v>486</v>
      </c>
      <c r="D269" s="199"/>
      <c r="E269" s="152">
        <v>12</v>
      </c>
      <c r="F269" s="303">
        <f>HLOOKUP($C269,$BZ$2:$CM$3,2,0)</f>
        <v>31763.19</v>
      </c>
      <c r="G269" s="113">
        <f>D269*E269*F269</f>
        <v>0</v>
      </c>
      <c r="H269" s="166"/>
      <c r="I269" s="114" t="s">
        <v>497</v>
      </c>
      <c r="J269" s="114" t="str">
        <f>VLOOKUP(I269,Presupuesto!$B$11:$C$565,2,0)</f>
        <v>SUELDOS Y SALARIOS PERMANENTES</v>
      </c>
      <c r="K269" s="98" t="str">
        <f t="shared" si="6"/>
        <v>Posgrado</v>
      </c>
      <c r="L269" s="98" t="s">
        <v>395</v>
      </c>
    </row>
    <row r="270" spans="3:12" x14ac:dyDescent="0.25">
      <c r="C270" s="171" t="s">
        <v>58</v>
      </c>
      <c r="D270" s="163"/>
      <c r="E270" s="154">
        <v>0</v>
      </c>
      <c r="F270" s="100">
        <f>IF(E269=0,"",(G269/E269)/12*E269)</f>
        <v>0</v>
      </c>
      <c r="G270" s="97">
        <f>F270</f>
        <v>0</v>
      </c>
      <c r="H270" s="164"/>
      <c r="I270" s="116" t="s">
        <v>517</v>
      </c>
      <c r="J270" s="116" t="str">
        <f>VLOOKUP(I270,Presupuesto!$B$11:$C$565,2,0)</f>
        <v>AGUINALDO Y DECIMO CUARTO MES</v>
      </c>
      <c r="K270" s="98" t="str">
        <f t="shared" si="6"/>
        <v>Posgrado</v>
      </c>
      <c r="L270" s="98" t="s">
        <v>395</v>
      </c>
    </row>
    <row r="271" spans="3:12" ht="15.75" thickBot="1" x14ac:dyDescent="0.3">
      <c r="C271" s="172" t="s">
        <v>59</v>
      </c>
      <c r="D271" s="163"/>
      <c r="E271" s="154">
        <v>0</v>
      </c>
      <c r="F271" s="117">
        <f>IF(E269&lt;6,"",((E269-6)/12)*(G269/E269))</f>
        <v>0</v>
      </c>
      <c r="G271" s="97">
        <f>F271</f>
        <v>0</v>
      </c>
      <c r="H271" s="164"/>
      <c r="I271" s="101" t="s">
        <v>520</v>
      </c>
      <c r="J271" s="101" t="str">
        <f>VLOOKUP(I271,Presupuesto!$B$11:$C$565,2,0)</f>
        <v>DECIMOCUARTO MES</v>
      </c>
      <c r="K271" s="98" t="str">
        <f t="shared" si="6"/>
        <v>Posgrado</v>
      </c>
      <c r="L271" s="98" t="s">
        <v>395</v>
      </c>
    </row>
    <row r="272" spans="3:12" ht="15.75" thickBot="1" x14ac:dyDescent="0.3">
      <c r="C272" s="137" t="s">
        <v>487</v>
      </c>
      <c r="D272" s="199"/>
      <c r="E272" s="152">
        <v>12</v>
      </c>
      <c r="F272" s="303">
        <f>HLOOKUP($C272,$BZ$2:$CM$3,2,0)</f>
        <v>29777.99</v>
      </c>
      <c r="G272" s="113">
        <f>D272*E272*F272</f>
        <v>0</v>
      </c>
      <c r="H272" s="166"/>
      <c r="I272" s="114" t="s">
        <v>497</v>
      </c>
      <c r="J272" s="114" t="str">
        <f>VLOOKUP(I272,Presupuesto!$B$11:$C$565,2,0)</f>
        <v>SUELDOS Y SALARIOS PERMANENTES</v>
      </c>
      <c r="K272" s="98" t="str">
        <f t="shared" si="6"/>
        <v>Posgrado</v>
      </c>
      <c r="L272" s="98" t="s">
        <v>395</v>
      </c>
    </row>
    <row r="273" spans="3:12" x14ac:dyDescent="0.25">
      <c r="C273" s="171" t="s">
        <v>58</v>
      </c>
      <c r="D273" s="163"/>
      <c r="E273" s="154">
        <v>0</v>
      </c>
      <c r="F273" s="100">
        <f>IF(E272=0,"",(G272/E272)/12*E272)</f>
        <v>0</v>
      </c>
      <c r="G273" s="97">
        <f>F273</f>
        <v>0</v>
      </c>
      <c r="H273" s="164"/>
      <c r="I273" s="116" t="s">
        <v>517</v>
      </c>
      <c r="J273" s="116" t="str">
        <f>VLOOKUP(I273,Presupuesto!$B$11:$C$565,2,0)</f>
        <v>AGUINALDO Y DECIMO CUARTO MES</v>
      </c>
      <c r="K273" s="98" t="str">
        <f t="shared" si="6"/>
        <v>Posgrado</v>
      </c>
      <c r="L273" s="98" t="s">
        <v>395</v>
      </c>
    </row>
    <row r="274" spans="3:12" ht="15.75" thickBot="1" x14ac:dyDescent="0.3">
      <c r="C274" s="172" t="s">
        <v>59</v>
      </c>
      <c r="D274" s="163"/>
      <c r="E274" s="154">
        <v>0</v>
      </c>
      <c r="F274" s="117">
        <f>IF(E272&lt;6,"",((E272-6)/12)*(G272/E272))</f>
        <v>0</v>
      </c>
      <c r="G274" s="97">
        <f>F274</f>
        <v>0</v>
      </c>
      <c r="H274" s="164"/>
      <c r="I274" s="101" t="s">
        <v>520</v>
      </c>
      <c r="J274" s="101" t="str">
        <f>VLOOKUP(I274,Presupuesto!$B$11:$C$565,2,0)</f>
        <v>DECIMOCUARTO MES</v>
      </c>
      <c r="K274" s="98" t="str">
        <f t="shared" si="6"/>
        <v>Posgrado</v>
      </c>
      <c r="L274" s="98" t="s">
        <v>395</v>
      </c>
    </row>
    <row r="275" spans="3:12" ht="15.75" thickBot="1" x14ac:dyDescent="0.3">
      <c r="C275" s="137" t="s">
        <v>488</v>
      </c>
      <c r="D275" s="199"/>
      <c r="E275" s="152">
        <v>12</v>
      </c>
      <c r="F275" s="303">
        <f>HLOOKUP($C275,$BZ$2:$CM$3,2,0)</f>
        <v>27792.79</v>
      </c>
      <c r="G275" s="113">
        <f>D275*E275*F275</f>
        <v>0</v>
      </c>
      <c r="H275" s="166"/>
      <c r="I275" s="114" t="s">
        <v>497</v>
      </c>
      <c r="J275" s="114" t="str">
        <f>VLOOKUP(I275,Presupuesto!$B$11:$C$565,2,0)</f>
        <v>SUELDOS Y SALARIOS PERMANENTES</v>
      </c>
      <c r="K275" s="98" t="str">
        <f t="shared" si="6"/>
        <v>Posgrado</v>
      </c>
      <c r="L275" s="98" t="s">
        <v>395</v>
      </c>
    </row>
    <row r="276" spans="3:12" x14ac:dyDescent="0.25">
      <c r="C276" s="171" t="s">
        <v>58</v>
      </c>
      <c r="D276" s="163"/>
      <c r="E276" s="154">
        <v>0</v>
      </c>
      <c r="F276" s="100">
        <f>IF(E275=0,"",(G275/E275)/12*E275)</f>
        <v>0</v>
      </c>
      <c r="G276" s="97">
        <f>F276</f>
        <v>0</v>
      </c>
      <c r="H276" s="164"/>
      <c r="I276" s="116" t="s">
        <v>517</v>
      </c>
      <c r="J276" s="116" t="str">
        <f>VLOOKUP(I276,Presupuesto!$B$11:$C$565,2,0)</f>
        <v>AGUINALDO Y DECIMO CUARTO MES</v>
      </c>
      <c r="K276" s="98" t="str">
        <f t="shared" si="6"/>
        <v>Posgrado</v>
      </c>
      <c r="L276" s="98" t="s">
        <v>395</v>
      </c>
    </row>
    <row r="277" spans="3:12" ht="15.75" thickBot="1" x14ac:dyDescent="0.3">
      <c r="C277" s="172" t="s">
        <v>59</v>
      </c>
      <c r="D277" s="163"/>
      <c r="E277" s="154">
        <v>0</v>
      </c>
      <c r="F277" s="117">
        <f>IF(E275&lt;6,"",((E275-6)/12)*(G275/E275))</f>
        <v>0</v>
      </c>
      <c r="G277" s="97">
        <f>F277</f>
        <v>0</v>
      </c>
      <c r="H277" s="164"/>
      <c r="I277" s="101" t="s">
        <v>520</v>
      </c>
      <c r="J277" s="101" t="str">
        <f>VLOOKUP(I277,Presupuesto!$B$11:$C$565,2,0)</f>
        <v>DECIMOCUARTO MES</v>
      </c>
      <c r="K277" s="98" t="str">
        <f t="shared" si="6"/>
        <v>Posgrado</v>
      </c>
      <c r="L277" s="98" t="s">
        <v>395</v>
      </c>
    </row>
    <row r="278" spans="3:12" ht="15.75" thickBot="1" x14ac:dyDescent="0.3">
      <c r="C278" s="137" t="s">
        <v>489</v>
      </c>
      <c r="D278" s="199"/>
      <c r="E278" s="152">
        <v>12</v>
      </c>
      <c r="F278" s="303">
        <f>HLOOKUP($C278,$BZ$2:$CM$3,2,0)</f>
        <v>18859.39</v>
      </c>
      <c r="G278" s="113">
        <f>D278*E278*F278</f>
        <v>0</v>
      </c>
      <c r="H278" s="166"/>
      <c r="I278" s="114" t="s">
        <v>497</v>
      </c>
      <c r="J278" s="114" t="str">
        <f>VLOOKUP(I278,Presupuesto!$B$11:$C$565,2,0)</f>
        <v>SUELDOS Y SALARIOS PERMANENTES</v>
      </c>
      <c r="K278" s="98" t="str">
        <f t="shared" si="6"/>
        <v>Posgrado</v>
      </c>
      <c r="L278" s="98" t="s">
        <v>395</v>
      </c>
    </row>
    <row r="279" spans="3:12" x14ac:dyDescent="0.25">
      <c r="C279" s="171" t="s">
        <v>58</v>
      </c>
      <c r="D279" s="163"/>
      <c r="E279" s="154">
        <v>0</v>
      </c>
      <c r="F279" s="100">
        <f>IF(E278=0,"",(G278/E278)/12*E278)</f>
        <v>0</v>
      </c>
      <c r="G279" s="97">
        <f>F279</f>
        <v>0</v>
      </c>
      <c r="H279" s="164"/>
      <c r="I279" s="116" t="s">
        <v>517</v>
      </c>
      <c r="J279" s="116" t="str">
        <f>VLOOKUP(I279,Presupuesto!$B$11:$C$565,2,0)</f>
        <v>AGUINALDO Y DECIMO CUARTO MES</v>
      </c>
      <c r="K279" s="98" t="str">
        <f t="shared" si="6"/>
        <v>Posgrado</v>
      </c>
      <c r="L279" s="98" t="s">
        <v>395</v>
      </c>
    </row>
    <row r="280" spans="3:12" ht="15.75" thickBot="1" x14ac:dyDescent="0.3">
      <c r="C280" s="172" t="s">
        <v>59</v>
      </c>
      <c r="D280" s="163"/>
      <c r="E280" s="154">
        <v>0</v>
      </c>
      <c r="F280" s="117">
        <f>IF(E278&lt;6,"",((E278-6)/12)*(G278/E278))</f>
        <v>0</v>
      </c>
      <c r="G280" s="97">
        <f>F280</f>
        <v>0</v>
      </c>
      <c r="H280" s="164"/>
      <c r="I280" s="101" t="s">
        <v>520</v>
      </c>
      <c r="J280" s="101" t="str">
        <f>VLOOKUP(I280,Presupuesto!$B$11:$C$565,2,0)</f>
        <v>DECIMOCUARTO MES</v>
      </c>
      <c r="K280" s="98" t="str">
        <f t="shared" si="6"/>
        <v>Posgrado</v>
      </c>
      <c r="L280" s="98" t="s">
        <v>395</v>
      </c>
    </row>
    <row r="281" spans="3:12" ht="15.75" thickBot="1" x14ac:dyDescent="0.3">
      <c r="C281" s="137" t="s">
        <v>490</v>
      </c>
      <c r="D281" s="199"/>
      <c r="E281" s="152">
        <v>12</v>
      </c>
      <c r="F281" s="303">
        <f>HLOOKUP($C281,$BZ$2:$CM$3,2,0)</f>
        <v>17866.8</v>
      </c>
      <c r="G281" s="113">
        <f>D281*E281*F281</f>
        <v>0</v>
      </c>
      <c r="H281" s="166"/>
      <c r="I281" s="114" t="s">
        <v>497</v>
      </c>
      <c r="J281" s="114" t="str">
        <f>VLOOKUP(I281,Presupuesto!$B$11:$C$565,2,0)</f>
        <v>SUELDOS Y SALARIOS PERMANENTES</v>
      </c>
      <c r="K281" s="98" t="str">
        <f t="shared" si="6"/>
        <v>Posgrado</v>
      </c>
      <c r="L281" s="98" t="s">
        <v>395</v>
      </c>
    </row>
    <row r="282" spans="3:12" x14ac:dyDescent="0.25">
      <c r="C282" s="171" t="s">
        <v>58</v>
      </c>
      <c r="D282" s="163"/>
      <c r="E282" s="154">
        <v>0</v>
      </c>
      <c r="F282" s="100">
        <f>IF(E281=0,"",(G281/E281)/12*E281)</f>
        <v>0</v>
      </c>
      <c r="G282" s="97">
        <f>F282</f>
        <v>0</v>
      </c>
      <c r="H282" s="164"/>
      <c r="I282" s="116" t="s">
        <v>517</v>
      </c>
      <c r="J282" s="116" t="str">
        <f>VLOOKUP(I282,Presupuesto!$B$11:$C$565,2,0)</f>
        <v>AGUINALDO Y DECIMO CUARTO MES</v>
      </c>
      <c r="K282" s="98" t="str">
        <f t="shared" si="6"/>
        <v>Posgrado</v>
      </c>
      <c r="L282" s="98" t="s">
        <v>395</v>
      </c>
    </row>
    <row r="283" spans="3:12" ht="15.75" thickBot="1" x14ac:dyDescent="0.3">
      <c r="C283" s="172" t="s">
        <v>59</v>
      </c>
      <c r="D283" s="163"/>
      <c r="E283" s="154">
        <v>0</v>
      </c>
      <c r="F283" s="117">
        <f>IF(E281&lt;6,"",((E281-6)/12)*(G281/E281))</f>
        <v>0</v>
      </c>
      <c r="G283" s="97">
        <f>F283</f>
        <v>0</v>
      </c>
      <c r="H283" s="164"/>
      <c r="I283" s="101" t="s">
        <v>520</v>
      </c>
      <c r="J283" s="101" t="str">
        <f>VLOOKUP(I283,Presupuesto!$B$11:$C$565,2,0)</f>
        <v>DECIMOCUARTO MES</v>
      </c>
      <c r="K283" s="98" t="str">
        <f t="shared" si="6"/>
        <v>Posgrado</v>
      </c>
      <c r="L283" s="98" t="s">
        <v>395</v>
      </c>
    </row>
    <row r="284" spans="3:12" ht="15.75" thickBot="1" x14ac:dyDescent="0.3">
      <c r="C284" s="137" t="s">
        <v>491</v>
      </c>
      <c r="D284" s="199"/>
      <c r="E284" s="152">
        <v>12</v>
      </c>
      <c r="F284" s="303">
        <f>HLOOKUP($C284,$BZ$2:$CM$3,2,0)</f>
        <v>13896.4</v>
      </c>
      <c r="G284" s="113">
        <f>D284*E284*F284</f>
        <v>0</v>
      </c>
      <c r="H284" s="166"/>
      <c r="I284" s="114" t="s">
        <v>497</v>
      </c>
      <c r="J284" s="114" t="str">
        <f>VLOOKUP(I284,Presupuesto!$B$11:$C$565,2,0)</f>
        <v>SUELDOS Y SALARIOS PERMANENTES</v>
      </c>
      <c r="K284" s="98" t="str">
        <f t="shared" si="6"/>
        <v>Posgrado</v>
      </c>
      <c r="L284" s="98" t="s">
        <v>395</v>
      </c>
    </row>
    <row r="285" spans="3:12" x14ac:dyDescent="0.25">
      <c r="C285" s="171" t="s">
        <v>58</v>
      </c>
      <c r="D285" s="163"/>
      <c r="E285" s="154">
        <v>0</v>
      </c>
      <c r="F285" s="100">
        <f>IF(E284=0,"",(G284/E284)/12*E284)</f>
        <v>0</v>
      </c>
      <c r="G285" s="97">
        <f>F285</f>
        <v>0</v>
      </c>
      <c r="H285" s="164"/>
      <c r="I285" s="116" t="s">
        <v>517</v>
      </c>
      <c r="J285" s="116" t="str">
        <f>VLOOKUP(I285,Presupuesto!$B$11:$C$565,2,0)</f>
        <v>AGUINALDO Y DECIMO CUARTO MES</v>
      </c>
      <c r="K285" s="98" t="str">
        <f t="shared" si="6"/>
        <v>Posgrado</v>
      </c>
      <c r="L285" s="98" t="s">
        <v>395</v>
      </c>
    </row>
    <row r="286" spans="3:12" ht="15.75" thickBot="1" x14ac:dyDescent="0.3">
      <c r="C286" s="172" t="s">
        <v>59</v>
      </c>
      <c r="D286" s="163"/>
      <c r="E286" s="154">
        <v>0</v>
      </c>
      <c r="F286" s="117">
        <f>IF(E284&lt;6,"",((E284-6)/12)*(G284/E284))</f>
        <v>0</v>
      </c>
      <c r="G286" s="97">
        <f>F286</f>
        <v>0</v>
      </c>
      <c r="H286" s="164"/>
      <c r="I286" s="101" t="s">
        <v>520</v>
      </c>
      <c r="J286" s="101" t="str">
        <f>VLOOKUP(I286,Presupuesto!$B$11:$C$565,2,0)</f>
        <v>DECIMOCUARTO MES</v>
      </c>
      <c r="K286" s="98" t="str">
        <f t="shared" si="6"/>
        <v>Posgrado</v>
      </c>
      <c r="L286" s="98" t="s">
        <v>395</v>
      </c>
    </row>
    <row r="287" spans="3:12" ht="15.75" thickBot="1" x14ac:dyDescent="0.3">
      <c r="C287" s="137" t="s">
        <v>492</v>
      </c>
      <c r="D287" s="199"/>
      <c r="E287" s="152">
        <v>12</v>
      </c>
      <c r="F287" s="303">
        <f>HLOOKUP($C287,$BZ$2:$CM$3,2,0)</f>
        <v>15004.09</v>
      </c>
      <c r="G287" s="113">
        <f>D287*E287*F287</f>
        <v>0</v>
      </c>
      <c r="H287" s="166"/>
      <c r="I287" s="114" t="s">
        <v>497</v>
      </c>
      <c r="J287" s="114" t="str">
        <f>VLOOKUP(I287,Presupuesto!$B$11:$C$565,2,0)</f>
        <v>SUELDOS Y SALARIOS PERMANENTES</v>
      </c>
      <c r="K287" s="98" t="str">
        <f t="shared" si="6"/>
        <v>Posgrado</v>
      </c>
      <c r="L287" s="98" t="s">
        <v>395</v>
      </c>
    </row>
    <row r="288" spans="3:12" x14ac:dyDescent="0.25">
      <c r="C288" s="171" t="s">
        <v>58</v>
      </c>
      <c r="D288" s="163"/>
      <c r="E288" s="154">
        <v>0</v>
      </c>
      <c r="F288" s="100">
        <f>IF(E287=0,"",(G287/E287)/12*E287)</f>
        <v>0</v>
      </c>
      <c r="G288" s="97">
        <f>F288</f>
        <v>0</v>
      </c>
      <c r="H288" s="164"/>
      <c r="I288" s="116" t="s">
        <v>517</v>
      </c>
      <c r="J288" s="116" t="str">
        <f>VLOOKUP(I288,Presupuesto!$B$11:$C$565,2,0)</f>
        <v>AGUINALDO Y DECIMO CUARTO MES</v>
      </c>
      <c r="K288" s="98" t="str">
        <f t="shared" si="6"/>
        <v>Posgrado</v>
      </c>
      <c r="L288" s="98" t="s">
        <v>395</v>
      </c>
    </row>
    <row r="289" spans="3:12" ht="15.75" thickBot="1" x14ac:dyDescent="0.3">
      <c r="C289" s="172" t="s">
        <v>59</v>
      </c>
      <c r="D289" s="163"/>
      <c r="E289" s="154">
        <v>0</v>
      </c>
      <c r="F289" s="117">
        <f>IF(E287&lt;6,"",((E287-6)/12)*(G287/E287))</f>
        <v>0</v>
      </c>
      <c r="G289" s="97">
        <f>F289</f>
        <v>0</v>
      </c>
      <c r="H289" s="164"/>
      <c r="I289" s="101" t="s">
        <v>520</v>
      </c>
      <c r="J289" s="101" t="str">
        <f>VLOOKUP(I289,Presupuesto!$B$11:$C$565,2,0)</f>
        <v>DECIMOCUARTO MES</v>
      </c>
      <c r="K289" s="98" t="str">
        <f t="shared" si="6"/>
        <v>Posgrado</v>
      </c>
      <c r="L289" s="98" t="s">
        <v>395</v>
      </c>
    </row>
    <row r="290" spans="3:12" ht="15.75" thickBot="1" x14ac:dyDescent="0.3">
      <c r="C290" s="137" t="s">
        <v>493</v>
      </c>
      <c r="D290" s="199"/>
      <c r="E290" s="152">
        <v>12</v>
      </c>
      <c r="F290" s="303">
        <f>HLOOKUP($C290,$BZ$2:$CM$3,2,0)</f>
        <v>13238.9</v>
      </c>
      <c r="G290" s="113">
        <f>D290*E290*F290</f>
        <v>0</v>
      </c>
      <c r="H290" s="166"/>
      <c r="I290" s="114" t="s">
        <v>497</v>
      </c>
      <c r="J290" s="114" t="str">
        <f>VLOOKUP(I290,Presupuesto!$B$11:$C$565,2,0)</f>
        <v>SUELDOS Y SALARIOS PERMANENTES</v>
      </c>
      <c r="K290" s="98" t="str">
        <f t="shared" si="6"/>
        <v>Posgrado</v>
      </c>
      <c r="L290" s="98" t="s">
        <v>395</v>
      </c>
    </row>
    <row r="291" spans="3:12" x14ac:dyDescent="0.25">
      <c r="C291" s="171" t="s">
        <v>58</v>
      </c>
      <c r="D291" s="163"/>
      <c r="E291" s="154">
        <v>0</v>
      </c>
      <c r="F291" s="100">
        <f>IF(E290=0,"",(G290/E290)/12*E290)</f>
        <v>0</v>
      </c>
      <c r="G291" s="97">
        <f>F291</f>
        <v>0</v>
      </c>
      <c r="H291" s="164"/>
      <c r="I291" s="116" t="s">
        <v>517</v>
      </c>
      <c r="J291" s="116" t="str">
        <f>VLOOKUP(I291,Presupuesto!$B$11:$C$565,2,0)</f>
        <v>AGUINALDO Y DECIMO CUARTO MES</v>
      </c>
      <c r="K291" s="98" t="str">
        <f t="shared" si="6"/>
        <v>Posgrado</v>
      </c>
      <c r="L291" s="98" t="s">
        <v>395</v>
      </c>
    </row>
    <row r="292" spans="3:12" ht="15.75" thickBot="1" x14ac:dyDescent="0.3">
      <c r="C292" s="172" t="s">
        <v>59</v>
      </c>
      <c r="D292" s="163"/>
      <c r="E292" s="154">
        <v>0</v>
      </c>
      <c r="F292" s="117">
        <f>IF(E290&lt;6,"",((E290-6)/12)*(G290/E290))</f>
        <v>0</v>
      </c>
      <c r="G292" s="97">
        <f>F292</f>
        <v>0</v>
      </c>
      <c r="H292" s="164"/>
      <c r="I292" s="101" t="s">
        <v>520</v>
      </c>
      <c r="J292" s="101" t="str">
        <f>VLOOKUP(I292,Presupuesto!$B$11:$C$565,2,0)</f>
        <v>DECIMOCUARTO MES</v>
      </c>
      <c r="K292" s="98" t="str">
        <f t="shared" si="6"/>
        <v>Posgrado</v>
      </c>
      <c r="L292" s="98" t="s">
        <v>395</v>
      </c>
    </row>
    <row r="293" spans="3:12" ht="15.75" thickBot="1" x14ac:dyDescent="0.3">
      <c r="C293" s="137" t="s">
        <v>494</v>
      </c>
      <c r="D293" s="199"/>
      <c r="E293" s="152">
        <v>12</v>
      </c>
      <c r="F293" s="303">
        <f>HLOOKUP($C293,$BZ$2:$CM$3,2,0)</f>
        <v>12356.31</v>
      </c>
      <c r="G293" s="113">
        <f>D293*E293*F293</f>
        <v>0</v>
      </c>
      <c r="H293" s="166"/>
      <c r="I293" s="114" t="s">
        <v>497</v>
      </c>
      <c r="J293" s="114" t="str">
        <f>VLOOKUP(I293,Presupuesto!$B$11:$C$565,2,0)</f>
        <v>SUELDOS Y SALARIOS PERMANENTES</v>
      </c>
      <c r="K293" s="98" t="str">
        <f t="shared" si="6"/>
        <v>Posgrado</v>
      </c>
      <c r="L293" s="98" t="s">
        <v>395</v>
      </c>
    </row>
    <row r="294" spans="3:12" x14ac:dyDescent="0.25">
      <c r="C294" s="171" t="s">
        <v>58</v>
      </c>
      <c r="D294" s="163"/>
      <c r="E294" s="154">
        <v>0</v>
      </c>
      <c r="F294" s="100">
        <f>IF(E293=0,"",(G293/E293)/12*E293)</f>
        <v>0</v>
      </c>
      <c r="G294" s="97">
        <f>F294</f>
        <v>0</v>
      </c>
      <c r="H294" s="164"/>
      <c r="I294" s="116" t="s">
        <v>517</v>
      </c>
      <c r="J294" s="116" t="str">
        <f>VLOOKUP(I294,Presupuesto!$B$11:$C$565,2,0)</f>
        <v>AGUINALDO Y DECIMO CUARTO MES</v>
      </c>
      <c r="K294" s="98" t="str">
        <f t="shared" si="6"/>
        <v>Posgrado</v>
      </c>
      <c r="L294" s="98" t="s">
        <v>395</v>
      </c>
    </row>
    <row r="295" spans="3:12" ht="15.75" thickBot="1" x14ac:dyDescent="0.3">
      <c r="C295" s="172" t="s">
        <v>59</v>
      </c>
      <c r="D295" s="163"/>
      <c r="E295" s="154">
        <v>0</v>
      </c>
      <c r="F295" s="117">
        <f>IF(E293&lt;6,"",((E293-6)/12)*(G293/E293))</f>
        <v>0</v>
      </c>
      <c r="G295" s="97">
        <f>F295</f>
        <v>0</v>
      </c>
      <c r="H295" s="164"/>
      <c r="I295" s="101" t="s">
        <v>520</v>
      </c>
      <c r="J295" s="101" t="str">
        <f>VLOOKUP(I295,Presupuesto!$B$11:$C$565,2,0)</f>
        <v>DECIMOCUARTO MES</v>
      </c>
      <c r="K295" s="98" t="str">
        <f t="shared" si="6"/>
        <v>Posgrado</v>
      </c>
      <c r="L295" s="98" t="s">
        <v>395</v>
      </c>
    </row>
    <row r="296" spans="3:12" ht="15.75" thickBot="1" x14ac:dyDescent="0.3">
      <c r="C296" s="137" t="s">
        <v>495</v>
      </c>
      <c r="D296" s="199"/>
      <c r="E296" s="152">
        <v>12</v>
      </c>
      <c r="F296" s="303">
        <f>HLOOKUP($C296,$BZ$2:$CM$3,2,0)</f>
        <v>463.22</v>
      </c>
      <c r="G296" s="113">
        <f>D296*E296*F296</f>
        <v>0</v>
      </c>
      <c r="H296" s="166"/>
      <c r="I296" s="114" t="s">
        <v>497</v>
      </c>
      <c r="J296" s="114" t="str">
        <f>VLOOKUP(I296,Presupuesto!$B$11:$C$565,2,0)</f>
        <v>SUELDOS Y SALARIOS PERMANENTES</v>
      </c>
      <c r="K296" s="98" t="str">
        <f t="shared" si="6"/>
        <v>Posgrado</v>
      </c>
      <c r="L296" s="98" t="s">
        <v>395</v>
      </c>
    </row>
    <row r="297" spans="3:12" x14ac:dyDescent="0.25">
      <c r="C297" s="171" t="s">
        <v>58</v>
      </c>
      <c r="D297" s="163"/>
      <c r="E297" s="154">
        <v>0</v>
      </c>
      <c r="F297" s="100">
        <f>IF(E296=0,"",(G296/E296)/12*E296)</f>
        <v>0</v>
      </c>
      <c r="G297" s="97">
        <f>F297</f>
        <v>0</v>
      </c>
      <c r="H297" s="164"/>
      <c r="I297" s="116" t="s">
        <v>517</v>
      </c>
      <c r="J297" s="116" t="str">
        <f>VLOOKUP(I297,Presupuesto!$B$11:$C$565,2,0)</f>
        <v>AGUINALDO Y DECIMO CUARTO MES</v>
      </c>
      <c r="K297" s="98" t="str">
        <f t="shared" si="6"/>
        <v>Posgrado</v>
      </c>
      <c r="L297" s="98" t="s">
        <v>395</v>
      </c>
    </row>
    <row r="298" spans="3:12" ht="15.75" thickBot="1" x14ac:dyDescent="0.3">
      <c r="C298" s="172" t="s">
        <v>59</v>
      </c>
      <c r="D298" s="163"/>
      <c r="E298" s="154">
        <v>0</v>
      </c>
      <c r="F298" s="117">
        <f>IF(E296&lt;6,"",((E296-6)/12)*(G296/E296))</f>
        <v>0</v>
      </c>
      <c r="G298" s="97">
        <f>F298</f>
        <v>0</v>
      </c>
      <c r="H298" s="164"/>
      <c r="I298" s="101" t="s">
        <v>520</v>
      </c>
      <c r="J298" s="101" t="str">
        <f>VLOOKUP(I298,Presupuesto!$B$11:$C$565,2,0)</f>
        <v>DECIMOCUARTO MES</v>
      </c>
      <c r="K298" s="98" t="str">
        <f t="shared" si="6"/>
        <v>Posgrado</v>
      </c>
      <c r="L298" s="98" t="s">
        <v>395</v>
      </c>
    </row>
    <row r="299" spans="3:12" ht="15.75" thickBot="1" x14ac:dyDescent="0.3">
      <c r="C299" s="137" t="s">
        <v>496</v>
      </c>
      <c r="D299" s="199"/>
      <c r="E299" s="152">
        <v>12</v>
      </c>
      <c r="F299" s="303">
        <f>HLOOKUP($C299,$BZ$2:$CM$3,2,0)</f>
        <v>2007.3</v>
      </c>
      <c r="G299" s="113">
        <f>D299*E299*F299</f>
        <v>0</v>
      </c>
      <c r="H299" s="166"/>
      <c r="I299" s="114" t="s">
        <v>497</v>
      </c>
      <c r="J299" s="114" t="str">
        <f>VLOOKUP(I299,Presupuesto!$B$11:$C$565,2,0)</f>
        <v>SUELDOS Y SALARIOS PERMANENTES</v>
      </c>
      <c r="K299" s="98" t="str">
        <f t="shared" si="6"/>
        <v>Posgrado</v>
      </c>
      <c r="L299" s="98" t="s">
        <v>395</v>
      </c>
    </row>
    <row r="300" spans="3:12" x14ac:dyDescent="0.25">
      <c r="C300" s="171" t="s">
        <v>58</v>
      </c>
      <c r="D300" s="163"/>
      <c r="E300" s="154">
        <v>0</v>
      </c>
      <c r="F300" s="100">
        <f>IF(E299=0,"",(G299/E299)/12*E299)</f>
        <v>0</v>
      </c>
      <c r="G300" s="97">
        <f>F300</f>
        <v>0</v>
      </c>
      <c r="H300" s="164"/>
      <c r="I300" s="116" t="s">
        <v>517</v>
      </c>
      <c r="J300" s="116" t="str">
        <f>VLOOKUP(I300,Presupuesto!$B$11:$C$565,2,0)</f>
        <v>AGUINALDO Y DECIMO CUARTO MES</v>
      </c>
      <c r="K300" s="98" t="str">
        <f t="shared" si="6"/>
        <v>Posgrado</v>
      </c>
      <c r="L300" s="98" t="s">
        <v>395</v>
      </c>
    </row>
    <row r="301" spans="3:12" ht="15.75" thickBot="1" x14ac:dyDescent="0.3">
      <c r="C301" s="172" t="s">
        <v>59</v>
      </c>
      <c r="D301" s="163"/>
      <c r="E301" s="154">
        <v>0</v>
      </c>
      <c r="F301" s="117">
        <f>IF(E299&lt;6,"",((E299-6)/12)*(G299/E299))</f>
        <v>0</v>
      </c>
      <c r="G301" s="97">
        <f>F301</f>
        <v>0</v>
      </c>
      <c r="H301" s="164"/>
      <c r="I301" s="101" t="s">
        <v>520</v>
      </c>
      <c r="J301" s="101" t="str">
        <f>VLOOKUP(I301,Presupuesto!$B$11:$C$565,2,0)</f>
        <v>DECIMOCUARTO MES</v>
      </c>
      <c r="K301" s="98" t="str">
        <f t="shared" si="6"/>
        <v>Posgrado</v>
      </c>
      <c r="L301" s="98" t="s">
        <v>395</v>
      </c>
    </row>
    <row r="302" spans="3:12" ht="15.75" thickBot="1" x14ac:dyDescent="0.3">
      <c r="C302" s="140" t="s">
        <v>83</v>
      </c>
      <c r="D302" s="199"/>
      <c r="E302" s="152">
        <v>12</v>
      </c>
      <c r="F302" s="139">
        <v>30000</v>
      </c>
      <c r="G302" s="113">
        <f>D302*E302*F302</f>
        <v>0</v>
      </c>
      <c r="H302" s="166"/>
      <c r="I302" s="114" t="s">
        <v>565</v>
      </c>
      <c r="J302" s="114" t="str">
        <f>VLOOKUP(I302,Presupuesto!$B$11:$C$565,2,0)</f>
        <v>CONTRATOS ESPECIALES</v>
      </c>
      <c r="K302" s="98" t="str">
        <f t="shared" si="6"/>
        <v>Posgrado</v>
      </c>
      <c r="L302" s="98" t="s">
        <v>395</v>
      </c>
    </row>
    <row r="303" spans="3:12" x14ac:dyDescent="0.25">
      <c r="C303" s="171" t="s">
        <v>58</v>
      </c>
      <c r="D303" s="163"/>
      <c r="E303" s="154">
        <v>0</v>
      </c>
      <c r="F303" s="117">
        <f>IF(E302=0,"",(G302/E302)/12*E302)</f>
        <v>0</v>
      </c>
      <c r="G303" s="97">
        <f>F303</f>
        <v>0</v>
      </c>
      <c r="H303" s="164"/>
      <c r="I303" s="101" t="s">
        <v>565</v>
      </c>
      <c r="J303" s="101" t="str">
        <f>VLOOKUP(I303,Presupuesto!$B$11:$C$565,2,0)</f>
        <v>CONTRATOS ESPECIALES</v>
      </c>
      <c r="K303" s="98" t="str">
        <f t="shared" si="6"/>
        <v>Posgrado</v>
      </c>
      <c r="L303" s="98" t="s">
        <v>394</v>
      </c>
    </row>
    <row r="304" spans="3:12" ht="15.75" thickBot="1" x14ac:dyDescent="0.3">
      <c r="C304" s="172" t="s">
        <v>59</v>
      </c>
      <c r="D304" s="163"/>
      <c r="E304" s="154">
        <v>0</v>
      </c>
      <c r="F304" s="100">
        <f>IF(E302&lt;6,"",((E302-6)/12)*(G302/E302))</f>
        <v>0</v>
      </c>
      <c r="G304" s="97">
        <f>F304</f>
        <v>0</v>
      </c>
      <c r="H304" s="164"/>
      <c r="I304" s="101" t="s">
        <v>565</v>
      </c>
      <c r="J304" s="101" t="str">
        <f>VLOOKUP(I304,Presupuesto!$B$11:$C$565,2,0)</f>
        <v>CONTRATOS ESPECIALES</v>
      </c>
      <c r="K304" s="98" t="str">
        <f t="shared" si="6"/>
        <v>Posgrado</v>
      </c>
      <c r="L304" s="98" t="s">
        <v>399</v>
      </c>
    </row>
    <row r="305" spans="3:12" ht="15.75" thickBot="1" x14ac:dyDescent="0.3">
      <c r="C305" s="140" t="s">
        <v>60</v>
      </c>
      <c r="D305" s="199"/>
      <c r="E305" s="152">
        <v>12</v>
      </c>
      <c r="F305" s="118">
        <v>30000</v>
      </c>
      <c r="G305" s="113">
        <f>D305*E305*F305</f>
        <v>0</v>
      </c>
      <c r="H305" s="166"/>
      <c r="I305" s="114" t="s">
        <v>706</v>
      </c>
      <c r="J305" s="114" t="str">
        <f>VLOOKUP(I305,Presupuesto!$B$11:$C$565,2,0)</f>
        <v>OTROS SERVICIOS TECNICOS Y PROFESIONALES</v>
      </c>
      <c r="K305" s="98" t="str">
        <f t="shared" si="6"/>
        <v>Posgrado</v>
      </c>
      <c r="L305" s="98" t="s">
        <v>394</v>
      </c>
    </row>
    <row r="306" spans="3:12" x14ac:dyDescent="0.25">
      <c r="C306" s="171" t="s">
        <v>58</v>
      </c>
      <c r="D306" s="163"/>
      <c r="E306" s="154">
        <v>0</v>
      </c>
      <c r="F306" s="100">
        <v>0</v>
      </c>
      <c r="G306" s="97">
        <f>F306</f>
        <v>0</v>
      </c>
      <c r="H306" s="164"/>
      <c r="I306" s="101" t="s">
        <v>706</v>
      </c>
      <c r="J306" s="101" t="str">
        <f>VLOOKUP(I306,Presupuesto!$B$11:$C$565,2,0)</f>
        <v>OTROS SERVICIOS TECNICOS Y PROFESIONALES</v>
      </c>
      <c r="K306" s="98" t="str">
        <f t="shared" si="6"/>
        <v>Posgrado</v>
      </c>
      <c r="L306" s="98" t="s">
        <v>394</v>
      </c>
    </row>
    <row r="307" spans="3:12" ht="15.75" thickBot="1" x14ac:dyDescent="0.3">
      <c r="C307" s="172" t="s">
        <v>59</v>
      </c>
      <c r="D307" s="163"/>
      <c r="E307" s="154">
        <v>0</v>
      </c>
      <c r="F307" s="100">
        <v>0</v>
      </c>
      <c r="G307" s="97">
        <f>F307</f>
        <v>0</v>
      </c>
      <c r="H307" s="164"/>
      <c r="I307" s="101" t="s">
        <v>706</v>
      </c>
      <c r="J307" s="101" t="str">
        <f>VLOOKUP(I307,Presupuesto!$B$11:$C$565,2,0)</f>
        <v>OTROS SERVICIOS TECNICOS Y PROFESIONALES</v>
      </c>
      <c r="K307" s="98" t="str">
        <f t="shared" si="6"/>
        <v>Posgrado</v>
      </c>
      <c r="L307" s="98" t="s">
        <v>394</v>
      </c>
    </row>
    <row r="308" spans="3:12" ht="15.75" thickBot="1" x14ac:dyDescent="0.3">
      <c r="C308" s="140" t="s">
        <v>61</v>
      </c>
      <c r="D308" s="199">
        <v>5</v>
      </c>
      <c r="E308" s="152">
        <v>9</v>
      </c>
      <c r="F308" s="118">
        <v>18000</v>
      </c>
      <c r="G308" s="113">
        <f>D308*E308*F308</f>
        <v>810000</v>
      </c>
      <c r="H308" s="166" t="s">
        <v>1519</v>
      </c>
      <c r="I308" s="114" t="s">
        <v>497</v>
      </c>
      <c r="J308" s="114" t="str">
        <f>VLOOKUP(I308,Presupuesto!$B$11:$C$565,2,0)</f>
        <v>SUELDOS Y SALARIOS PERMANENTES</v>
      </c>
      <c r="K308" s="98" t="s">
        <v>1365</v>
      </c>
      <c r="L308" s="98" t="s">
        <v>394</v>
      </c>
    </row>
    <row r="309" spans="3:12" x14ac:dyDescent="0.25">
      <c r="C309" s="171" t="s">
        <v>58</v>
      </c>
      <c r="D309" s="169"/>
      <c r="E309" s="131">
        <v>0</v>
      </c>
      <c r="F309" s="119">
        <f>IF(E308=0,"",(G308/E308)/12*E308)</f>
        <v>67500</v>
      </c>
      <c r="G309" s="120">
        <f>F309</f>
        <v>67500</v>
      </c>
      <c r="H309" s="164" t="s">
        <v>1519</v>
      </c>
      <c r="I309" s="101" t="s">
        <v>517</v>
      </c>
      <c r="J309" s="101" t="str">
        <f>VLOOKUP(I309,Presupuesto!$B$11:$C$565,2,0)</f>
        <v>AGUINALDO Y DECIMO CUARTO MES</v>
      </c>
      <c r="K309" s="98" t="s">
        <v>1365</v>
      </c>
      <c r="L309" s="98" t="s">
        <v>398</v>
      </c>
    </row>
    <row r="310" spans="3:12" ht="15.75" thickBot="1" x14ac:dyDescent="0.3">
      <c r="C310" s="173" t="s">
        <v>59</v>
      </c>
      <c r="D310" s="162"/>
      <c r="E310" s="132">
        <v>0</v>
      </c>
      <c r="F310" s="105">
        <f>IF(E308&lt;6,"",((E308-6)/12)*(G308/E308))</f>
        <v>22500</v>
      </c>
      <c r="G310" s="105">
        <f>F310</f>
        <v>22500</v>
      </c>
      <c r="H310" s="162" t="s">
        <v>1519</v>
      </c>
      <c r="I310" s="106" t="s">
        <v>520</v>
      </c>
      <c r="J310" s="124" t="str">
        <f>VLOOKUP(I310,Presupuesto!$B$11:$C$565,2,0)</f>
        <v>DECIMOCUARTO MES</v>
      </c>
      <c r="K310" s="106" t="s">
        <v>1365</v>
      </c>
      <c r="L310" s="124" t="s">
        <v>404</v>
      </c>
    </row>
    <row r="311" spans="3:12" ht="15.75" thickBot="1" x14ac:dyDescent="0.3">
      <c r="C311" s="125" t="s">
        <v>1549</v>
      </c>
      <c r="D311" s="470"/>
      <c r="E311" s="125"/>
      <c r="F311" s="540">
        <f>IF(E308=0,"",(G308/E308)/12*E308)</f>
        <v>67500</v>
      </c>
      <c r="G311" s="541">
        <f>F311</f>
        <v>67500</v>
      </c>
      <c r="H311" s="162" t="s">
        <v>1519</v>
      </c>
      <c r="I311" s="106" t="s">
        <v>257</v>
      </c>
      <c r="J311" s="124" t="str">
        <f>VLOOKUP(I311,Presupuesto!$B$11:$C$565,2,0)</f>
        <v>COMPLEMENTO (VACACIONES) (11600-00)</v>
      </c>
      <c r="K311" s="106" t="s">
        <v>1365</v>
      </c>
      <c r="L311" s="124" t="s">
        <v>404</v>
      </c>
    </row>
    <row r="313" spans="3:12" ht="15.75" thickBot="1" x14ac:dyDescent="0.3">
      <c r="K313" s="153"/>
    </row>
    <row r="314" spans="3:12" s="466" customFormat="1" ht="15.75" thickBot="1" x14ac:dyDescent="0.3">
      <c r="C314" s="69" t="s">
        <v>43</v>
      </c>
      <c r="D314" s="30">
        <f>SUM(G321:G372)</f>
        <v>245000</v>
      </c>
      <c r="E314" s="93"/>
      <c r="F314" s="93"/>
      <c r="G314" s="93"/>
      <c r="H314" s="76"/>
      <c r="I314" s="76"/>
      <c r="J314" s="76"/>
      <c r="K314" s="153"/>
    </row>
    <row r="315" spans="3:12" x14ac:dyDescent="0.25">
      <c r="C315" s="466"/>
      <c r="D315" s="31"/>
      <c r="E315" s="93"/>
      <c r="F315" s="93"/>
      <c r="G315" s="93"/>
      <c r="H315" s="76"/>
      <c r="I315" s="76"/>
      <c r="J315" s="76"/>
      <c r="K315" s="153"/>
      <c r="L315" s="466"/>
    </row>
    <row r="316" spans="3:12" x14ac:dyDescent="0.25">
      <c r="C316" s="466"/>
      <c r="D316" s="31"/>
      <c r="E316" s="93"/>
      <c r="F316" s="93"/>
      <c r="G316" s="93"/>
      <c r="H316" s="76"/>
      <c r="I316" s="76"/>
      <c r="J316" s="76"/>
      <c r="K316" s="153"/>
      <c r="L316" s="466"/>
    </row>
    <row r="317" spans="3:12" ht="15.75" x14ac:dyDescent="0.25">
      <c r="C317" s="202" t="s">
        <v>392</v>
      </c>
      <c r="D317" s="368" t="s">
        <v>1534</v>
      </c>
      <c r="E317" s="93"/>
      <c r="F317" s="93"/>
      <c r="G317" s="93"/>
      <c r="H317" s="76"/>
      <c r="I317" s="76"/>
      <c r="J317" s="76"/>
      <c r="K317" s="153"/>
      <c r="L317" s="466"/>
    </row>
    <row r="318" spans="3:12" ht="18.75" x14ac:dyDescent="0.25">
      <c r="C318" s="211" t="str">
        <f>IFERROR(VLOOKUP(D317,'1. Desarrollo e Innov. Curricu.'!$E:$F,2,FALSE),IFERROR(VLOOKUP(D317,'2. Investigación Científica'!$E:$F,2,FALSE),IFERROR(VLOOKUP(D317,'3. Vinculación Univ. Sociedad'!$E:$F,2,FALSE),IFERROR(VLOOKUP(D317,'4. Docencia y Profesorado Univ.'!$E:$F,2,FALSE),IFERROR(VLOOKUP(D317,'5. Estudiantes y Graduados'!$E:$F,2,FALSE),IFERROR(VLOOKUP(D317,'11. Gestion Administrativa'!$E:$F,2,FALSE),IFERROR(VLOOKUP(D317,'13. Gestión Académica'!$E:$F,2,FALSE),IFERROR(VLOOKUP(D317,'8. Asegura. de la Calid. y M'!$E:$F,2,FALSE),IFERROR(VLOOKUP(D317,'6. Gestión del Conocimiento'!$E:$F,2,FALSE),IFERROR(VLOOKUP(D317,'15. Gobernabilidad y Proceso...'!$E:$F,2,FALSE),IFERROR(VLOOKUP(D317,'12. Gestión del Talento Humano'!$E:$F,2,FALSE),IFERROR(VLOOKUP(D317,'14. Internacional... de la E.S.'!$E:$F,2,FALSE),IFERROR(VLOOKUP(D317,'10. Posgrado'!$E:$F,2,FALSE),IFERROR(VLOOKUP(D317,'17. Gestión TIC'!$E:$F,2,FALSE),IFERROR(VLOOKUP(D317,'16. Desa. del Sistema Educ.Sup.'!$E:$F,2,FALSE),IFERROR(VLOOKUP(D317,'9. Cultura de Inno. Insti...'!$E:$F,2,FALSE),VLOOKUP(D317,'7. Lo Esencial de la Reforma U.'!$E:$F,2,0)))))))))))))))))</f>
        <v xml:space="preserve">1. Fortalecimiento del Departamento de Contabilidad por medio de la contratación de personal.                              </v>
      </c>
      <c r="D318" s="31"/>
      <c r="E318" s="93"/>
      <c r="F318" s="93"/>
      <c r="G318" s="93"/>
      <c r="H318" s="76"/>
      <c r="I318" s="76"/>
      <c r="J318" s="76"/>
      <c r="K318" s="153"/>
      <c r="L318" s="466"/>
    </row>
    <row r="319" spans="3:12" ht="15.75" thickBot="1" x14ac:dyDescent="0.3">
      <c r="C319" s="177"/>
      <c r="D319" s="31"/>
      <c r="E319" s="93"/>
      <c r="F319" s="93"/>
      <c r="G319" s="93"/>
      <c r="H319" s="76"/>
      <c r="I319" s="76"/>
      <c r="J319" s="76"/>
      <c r="K319" s="153"/>
      <c r="L319" s="466"/>
    </row>
    <row r="320" spans="3:12" ht="30.75" thickBot="1" x14ac:dyDescent="0.3">
      <c r="C320" s="134" t="s">
        <v>44</v>
      </c>
      <c r="D320" s="138" t="s">
        <v>55</v>
      </c>
      <c r="E320" s="170" t="s">
        <v>56</v>
      </c>
      <c r="F320" s="138" t="s">
        <v>57</v>
      </c>
      <c r="G320" s="135" t="s">
        <v>27</v>
      </c>
      <c r="H320" s="133" t="s">
        <v>131</v>
      </c>
      <c r="I320" s="136" t="s">
        <v>46</v>
      </c>
      <c r="J320" s="136" t="s">
        <v>132</v>
      </c>
      <c r="K320" s="136" t="s">
        <v>410</v>
      </c>
      <c r="L320" s="136" t="s">
        <v>411</v>
      </c>
    </row>
    <row r="321" spans="3:12" ht="15.75" thickBot="1" x14ac:dyDescent="0.3">
      <c r="C321" s="137" t="s">
        <v>483</v>
      </c>
      <c r="D321" s="199"/>
      <c r="E321" s="152">
        <v>12</v>
      </c>
      <c r="F321" s="303">
        <f>HLOOKUP($C321,$BZ$2:$CM$3,2,0)</f>
        <v>43674.39</v>
      </c>
      <c r="G321" s="113">
        <f>D321*E321*F321</f>
        <v>0</v>
      </c>
      <c r="H321" s="166"/>
      <c r="I321" s="114" t="s">
        <v>497</v>
      </c>
      <c r="J321" s="114" t="str">
        <f>VLOOKUP(I321,Presupuesto!$B$11:$C$565,2,0)</f>
        <v>SUELDOS Y SALARIOS PERMANENTES</v>
      </c>
      <c r="K321" s="219" t="s">
        <v>1459</v>
      </c>
      <c r="L321" s="98" t="s">
        <v>394</v>
      </c>
    </row>
    <row r="322" spans="3:12" x14ac:dyDescent="0.25">
      <c r="C322" s="171" t="s">
        <v>58</v>
      </c>
      <c r="D322" s="163"/>
      <c r="E322" s="154">
        <v>0</v>
      </c>
      <c r="F322" s="100">
        <f>IF(E321=0,"",(G321/E321)/12*E321)</f>
        <v>0</v>
      </c>
      <c r="G322" s="97">
        <f>F322</f>
        <v>0</v>
      </c>
      <c r="H322" s="164"/>
      <c r="I322" s="116" t="s">
        <v>517</v>
      </c>
      <c r="J322" s="116" t="str">
        <f>VLOOKUP(I322,Presupuesto!$B$11:$C$565,2,0)</f>
        <v>AGUINALDO Y DECIMO CUARTO MES</v>
      </c>
      <c r="K322" s="98" t="str">
        <f t="shared" ref="K322:K368" si="7">$K$77</f>
        <v>Posgrado</v>
      </c>
      <c r="L322" s="98" t="s">
        <v>412</v>
      </c>
    </row>
    <row r="323" spans="3:12" ht="15.75" thickBot="1" x14ac:dyDescent="0.3">
      <c r="C323" s="172" t="s">
        <v>59</v>
      </c>
      <c r="D323" s="163"/>
      <c r="E323" s="154">
        <v>0</v>
      </c>
      <c r="F323" s="117">
        <f>IF(E321&lt;6,"",((E321-6)/12)*(G321/E321))</f>
        <v>0</v>
      </c>
      <c r="G323" s="97">
        <f>F323</f>
        <v>0</v>
      </c>
      <c r="H323" s="164"/>
      <c r="I323" s="101" t="s">
        <v>520</v>
      </c>
      <c r="J323" s="101" t="str">
        <f>VLOOKUP(I323,Presupuesto!$B$11:$C$565,2,0)</f>
        <v>DECIMOCUARTO MES</v>
      </c>
      <c r="K323" s="98" t="str">
        <f t="shared" si="7"/>
        <v>Posgrado</v>
      </c>
      <c r="L323" s="98" t="s">
        <v>395</v>
      </c>
    </row>
    <row r="324" spans="3:12" ht="15.75" thickBot="1" x14ac:dyDescent="0.3">
      <c r="C324" s="137" t="s">
        <v>484</v>
      </c>
      <c r="D324" s="199"/>
      <c r="E324" s="152">
        <v>12</v>
      </c>
      <c r="F324" s="303">
        <f>HLOOKUP($C324,$BZ$2:$CM$3,2,0)</f>
        <v>39703.99</v>
      </c>
      <c r="G324" s="113">
        <f>D324*E324*F324</f>
        <v>0</v>
      </c>
      <c r="H324" s="166"/>
      <c r="I324" s="114" t="s">
        <v>497</v>
      </c>
      <c r="J324" s="114" t="str">
        <f>VLOOKUP(I324,Presupuesto!$B$11:$C$565,2,0)</f>
        <v>SUELDOS Y SALARIOS PERMANENTES</v>
      </c>
      <c r="K324" s="98" t="str">
        <f t="shared" si="7"/>
        <v>Posgrado</v>
      </c>
      <c r="L324" s="98" t="s">
        <v>395</v>
      </c>
    </row>
    <row r="325" spans="3:12" x14ac:dyDescent="0.25">
      <c r="C325" s="171" t="s">
        <v>58</v>
      </c>
      <c r="D325" s="163"/>
      <c r="E325" s="154">
        <v>0</v>
      </c>
      <c r="F325" s="100">
        <f>IF(E324=0,"",(G324/E324)/12*E324)</f>
        <v>0</v>
      </c>
      <c r="G325" s="97">
        <f>F325</f>
        <v>0</v>
      </c>
      <c r="H325" s="164"/>
      <c r="I325" s="116" t="s">
        <v>517</v>
      </c>
      <c r="J325" s="116" t="str">
        <f>VLOOKUP(I325,Presupuesto!$B$11:$C$565,2,0)</f>
        <v>AGUINALDO Y DECIMO CUARTO MES</v>
      </c>
      <c r="K325" s="98" t="str">
        <f t="shared" si="7"/>
        <v>Posgrado</v>
      </c>
      <c r="L325" s="98" t="s">
        <v>395</v>
      </c>
    </row>
    <row r="326" spans="3:12" ht="15.75" thickBot="1" x14ac:dyDescent="0.3">
      <c r="C326" s="172" t="s">
        <v>59</v>
      </c>
      <c r="D326" s="163"/>
      <c r="E326" s="154">
        <v>0</v>
      </c>
      <c r="F326" s="117">
        <f>IF(E324&lt;6,"",((E324-6)/12)*(G324/E324))</f>
        <v>0</v>
      </c>
      <c r="G326" s="97">
        <f>F326</f>
        <v>0</v>
      </c>
      <c r="H326" s="164"/>
      <c r="I326" s="101" t="s">
        <v>520</v>
      </c>
      <c r="J326" s="101" t="str">
        <f>VLOOKUP(I326,Presupuesto!$B$11:$C$565,2,0)</f>
        <v>DECIMOCUARTO MES</v>
      </c>
      <c r="K326" s="98" t="str">
        <f t="shared" si="7"/>
        <v>Posgrado</v>
      </c>
      <c r="L326" s="98" t="s">
        <v>395</v>
      </c>
    </row>
    <row r="327" spans="3:12" ht="15.75" thickBot="1" x14ac:dyDescent="0.3">
      <c r="C327" s="137" t="s">
        <v>485</v>
      </c>
      <c r="D327" s="199"/>
      <c r="E327" s="152">
        <v>12</v>
      </c>
      <c r="F327" s="303">
        <f>HLOOKUP($C327,$BZ$2:$CM$3,2,0)</f>
        <v>35733.589999999997</v>
      </c>
      <c r="G327" s="113">
        <f>D327*E327*F327</f>
        <v>0</v>
      </c>
      <c r="H327" s="166"/>
      <c r="I327" s="114" t="s">
        <v>497</v>
      </c>
      <c r="J327" s="114" t="str">
        <f>VLOOKUP(I327,Presupuesto!$B$11:$C$565,2,0)</f>
        <v>SUELDOS Y SALARIOS PERMANENTES</v>
      </c>
      <c r="K327" s="98" t="str">
        <f t="shared" si="7"/>
        <v>Posgrado</v>
      </c>
      <c r="L327" s="98" t="s">
        <v>395</v>
      </c>
    </row>
    <row r="328" spans="3:12" x14ac:dyDescent="0.25">
      <c r="C328" s="171" t="s">
        <v>58</v>
      </c>
      <c r="D328" s="163"/>
      <c r="E328" s="154">
        <v>0</v>
      </c>
      <c r="F328" s="100">
        <f>IF(E327=0,"",(G327/E327)/12*E327)</f>
        <v>0</v>
      </c>
      <c r="G328" s="97">
        <f>F328</f>
        <v>0</v>
      </c>
      <c r="H328" s="164"/>
      <c r="I328" s="116" t="s">
        <v>517</v>
      </c>
      <c r="J328" s="116" t="str">
        <f>VLOOKUP(I328,Presupuesto!$B$11:$C$565,2,0)</f>
        <v>AGUINALDO Y DECIMO CUARTO MES</v>
      </c>
      <c r="K328" s="98" t="str">
        <f t="shared" si="7"/>
        <v>Posgrado</v>
      </c>
      <c r="L328" s="98" t="s">
        <v>395</v>
      </c>
    </row>
    <row r="329" spans="3:12" ht="15.75" thickBot="1" x14ac:dyDescent="0.3">
      <c r="C329" s="172" t="s">
        <v>59</v>
      </c>
      <c r="D329" s="163"/>
      <c r="E329" s="154">
        <v>0</v>
      </c>
      <c r="F329" s="117">
        <f>IF(E327&lt;6,"",((E327-6)/12)*(G327/E327))</f>
        <v>0</v>
      </c>
      <c r="G329" s="97">
        <f>F329</f>
        <v>0</v>
      </c>
      <c r="H329" s="164"/>
      <c r="I329" s="101" t="s">
        <v>520</v>
      </c>
      <c r="J329" s="101" t="str">
        <f>VLOOKUP(I329,Presupuesto!$B$11:$C$565,2,0)</f>
        <v>DECIMOCUARTO MES</v>
      </c>
      <c r="K329" s="98" t="str">
        <f t="shared" si="7"/>
        <v>Posgrado</v>
      </c>
      <c r="L329" s="98" t="s">
        <v>395</v>
      </c>
    </row>
    <row r="330" spans="3:12" ht="15.75" thickBot="1" x14ac:dyDescent="0.3">
      <c r="C330" s="137" t="s">
        <v>486</v>
      </c>
      <c r="D330" s="199"/>
      <c r="E330" s="152">
        <v>12</v>
      </c>
      <c r="F330" s="303">
        <f>HLOOKUP($C330,$BZ$2:$CM$3,2,0)</f>
        <v>31763.19</v>
      </c>
      <c r="G330" s="113">
        <f>D330*E330*F330</f>
        <v>0</v>
      </c>
      <c r="H330" s="166"/>
      <c r="I330" s="114" t="s">
        <v>497</v>
      </c>
      <c r="J330" s="114" t="str">
        <f>VLOOKUP(I330,Presupuesto!$B$11:$C$565,2,0)</f>
        <v>SUELDOS Y SALARIOS PERMANENTES</v>
      </c>
      <c r="K330" s="98" t="str">
        <f t="shared" si="7"/>
        <v>Posgrado</v>
      </c>
      <c r="L330" s="98" t="s">
        <v>395</v>
      </c>
    </row>
    <row r="331" spans="3:12" x14ac:dyDescent="0.25">
      <c r="C331" s="171" t="s">
        <v>58</v>
      </c>
      <c r="D331" s="163"/>
      <c r="E331" s="154">
        <v>0</v>
      </c>
      <c r="F331" s="100">
        <f>IF(E330=0,"",(G330/E330)/12*E330)</f>
        <v>0</v>
      </c>
      <c r="G331" s="97">
        <f>F331</f>
        <v>0</v>
      </c>
      <c r="H331" s="164"/>
      <c r="I331" s="116" t="s">
        <v>517</v>
      </c>
      <c r="J331" s="116" t="str">
        <f>VLOOKUP(I331,Presupuesto!$B$11:$C$565,2,0)</f>
        <v>AGUINALDO Y DECIMO CUARTO MES</v>
      </c>
      <c r="K331" s="98" t="str">
        <f t="shared" si="7"/>
        <v>Posgrado</v>
      </c>
      <c r="L331" s="98" t="s">
        <v>395</v>
      </c>
    </row>
    <row r="332" spans="3:12" ht="15.75" thickBot="1" x14ac:dyDescent="0.3">
      <c r="C332" s="172" t="s">
        <v>59</v>
      </c>
      <c r="D332" s="163"/>
      <c r="E332" s="154">
        <v>0</v>
      </c>
      <c r="F332" s="117">
        <f>IF(E330&lt;6,"",((E330-6)/12)*(G330/E330))</f>
        <v>0</v>
      </c>
      <c r="G332" s="97">
        <f>F332</f>
        <v>0</v>
      </c>
      <c r="H332" s="164"/>
      <c r="I332" s="101" t="s">
        <v>520</v>
      </c>
      <c r="J332" s="101" t="str">
        <f>VLOOKUP(I332,Presupuesto!$B$11:$C$565,2,0)</f>
        <v>DECIMOCUARTO MES</v>
      </c>
      <c r="K332" s="98" t="str">
        <f t="shared" si="7"/>
        <v>Posgrado</v>
      </c>
      <c r="L332" s="98" t="s">
        <v>395</v>
      </c>
    </row>
    <row r="333" spans="3:12" ht="15.75" thickBot="1" x14ac:dyDescent="0.3">
      <c r="C333" s="137" t="s">
        <v>487</v>
      </c>
      <c r="D333" s="199"/>
      <c r="E333" s="152">
        <v>12</v>
      </c>
      <c r="F333" s="303">
        <f>HLOOKUP($C333,$BZ$2:$CM$3,2,0)</f>
        <v>29777.99</v>
      </c>
      <c r="G333" s="113">
        <f>D333*E333*F333</f>
        <v>0</v>
      </c>
      <c r="H333" s="166"/>
      <c r="I333" s="114" t="s">
        <v>497</v>
      </c>
      <c r="J333" s="114" t="str">
        <f>VLOOKUP(I333,Presupuesto!$B$11:$C$565,2,0)</f>
        <v>SUELDOS Y SALARIOS PERMANENTES</v>
      </c>
      <c r="K333" s="98" t="str">
        <f t="shared" si="7"/>
        <v>Posgrado</v>
      </c>
      <c r="L333" s="98" t="s">
        <v>395</v>
      </c>
    </row>
    <row r="334" spans="3:12" x14ac:dyDescent="0.25">
      <c r="C334" s="171" t="s">
        <v>58</v>
      </c>
      <c r="D334" s="163"/>
      <c r="E334" s="154">
        <v>0</v>
      </c>
      <c r="F334" s="100">
        <f>IF(E333=0,"",(G333/E333)/12*E333)</f>
        <v>0</v>
      </c>
      <c r="G334" s="97">
        <f>F334</f>
        <v>0</v>
      </c>
      <c r="H334" s="164"/>
      <c r="I334" s="116" t="s">
        <v>517</v>
      </c>
      <c r="J334" s="116" t="str">
        <f>VLOOKUP(I334,Presupuesto!$B$11:$C$565,2,0)</f>
        <v>AGUINALDO Y DECIMO CUARTO MES</v>
      </c>
      <c r="K334" s="98" t="str">
        <f t="shared" si="7"/>
        <v>Posgrado</v>
      </c>
      <c r="L334" s="98" t="s">
        <v>395</v>
      </c>
    </row>
    <row r="335" spans="3:12" ht="15.75" thickBot="1" x14ac:dyDescent="0.3">
      <c r="C335" s="172" t="s">
        <v>59</v>
      </c>
      <c r="D335" s="163"/>
      <c r="E335" s="154">
        <v>0</v>
      </c>
      <c r="F335" s="117">
        <f>IF(E333&lt;6,"",((E333-6)/12)*(G333/E333))</f>
        <v>0</v>
      </c>
      <c r="G335" s="97">
        <f>F335</f>
        <v>0</v>
      </c>
      <c r="H335" s="164"/>
      <c r="I335" s="101" t="s">
        <v>520</v>
      </c>
      <c r="J335" s="101" t="str">
        <f>VLOOKUP(I335,Presupuesto!$B$11:$C$565,2,0)</f>
        <v>DECIMOCUARTO MES</v>
      </c>
      <c r="K335" s="98" t="str">
        <f t="shared" si="7"/>
        <v>Posgrado</v>
      </c>
      <c r="L335" s="98" t="s">
        <v>395</v>
      </c>
    </row>
    <row r="336" spans="3:12" ht="15.75" thickBot="1" x14ac:dyDescent="0.3">
      <c r="C336" s="137" t="s">
        <v>488</v>
      </c>
      <c r="D336" s="199"/>
      <c r="E336" s="152">
        <v>12</v>
      </c>
      <c r="F336" s="303">
        <f>HLOOKUP($C336,$BZ$2:$CM$3,2,0)</f>
        <v>27792.79</v>
      </c>
      <c r="G336" s="113">
        <f>D336*E336*F336</f>
        <v>0</v>
      </c>
      <c r="H336" s="166"/>
      <c r="I336" s="114" t="s">
        <v>497</v>
      </c>
      <c r="J336" s="114" t="str">
        <f>VLOOKUP(I336,Presupuesto!$B$11:$C$565,2,0)</f>
        <v>SUELDOS Y SALARIOS PERMANENTES</v>
      </c>
      <c r="K336" s="98" t="str">
        <f t="shared" si="7"/>
        <v>Posgrado</v>
      </c>
      <c r="L336" s="98" t="s">
        <v>395</v>
      </c>
    </row>
    <row r="337" spans="3:12" x14ac:dyDescent="0.25">
      <c r="C337" s="171" t="s">
        <v>58</v>
      </c>
      <c r="D337" s="163"/>
      <c r="E337" s="154">
        <v>0</v>
      </c>
      <c r="F337" s="100">
        <f>IF(E336=0,"",(G336/E336)/12*E336)</f>
        <v>0</v>
      </c>
      <c r="G337" s="97">
        <f>F337</f>
        <v>0</v>
      </c>
      <c r="H337" s="164"/>
      <c r="I337" s="116" t="s">
        <v>517</v>
      </c>
      <c r="J337" s="116" t="str">
        <f>VLOOKUP(I337,Presupuesto!$B$11:$C$565,2,0)</f>
        <v>AGUINALDO Y DECIMO CUARTO MES</v>
      </c>
      <c r="K337" s="98" t="str">
        <f t="shared" si="7"/>
        <v>Posgrado</v>
      </c>
      <c r="L337" s="98" t="s">
        <v>395</v>
      </c>
    </row>
    <row r="338" spans="3:12" ht="15.75" thickBot="1" x14ac:dyDescent="0.3">
      <c r="C338" s="172" t="s">
        <v>59</v>
      </c>
      <c r="D338" s="163"/>
      <c r="E338" s="154">
        <v>0</v>
      </c>
      <c r="F338" s="117">
        <f>IF(E336&lt;6,"",((E336-6)/12)*(G336/E336))</f>
        <v>0</v>
      </c>
      <c r="G338" s="97">
        <f>F338</f>
        <v>0</v>
      </c>
      <c r="H338" s="164"/>
      <c r="I338" s="101" t="s">
        <v>520</v>
      </c>
      <c r="J338" s="101" t="str">
        <f>VLOOKUP(I338,Presupuesto!$B$11:$C$565,2,0)</f>
        <v>DECIMOCUARTO MES</v>
      </c>
      <c r="K338" s="98" t="str">
        <f t="shared" si="7"/>
        <v>Posgrado</v>
      </c>
      <c r="L338" s="98" t="s">
        <v>395</v>
      </c>
    </row>
    <row r="339" spans="3:12" ht="15.75" thickBot="1" x14ac:dyDescent="0.3">
      <c r="C339" s="137" t="s">
        <v>489</v>
      </c>
      <c r="D339" s="199"/>
      <c r="E339" s="152">
        <v>12</v>
      </c>
      <c r="F339" s="303">
        <f>HLOOKUP($C339,$BZ$2:$CM$3,2,0)</f>
        <v>18859.39</v>
      </c>
      <c r="G339" s="113">
        <f>D339*E339*F339</f>
        <v>0</v>
      </c>
      <c r="H339" s="166"/>
      <c r="I339" s="114" t="s">
        <v>497</v>
      </c>
      <c r="J339" s="114" t="str">
        <f>VLOOKUP(I339,Presupuesto!$B$11:$C$565,2,0)</f>
        <v>SUELDOS Y SALARIOS PERMANENTES</v>
      </c>
      <c r="K339" s="98" t="str">
        <f t="shared" si="7"/>
        <v>Posgrado</v>
      </c>
      <c r="L339" s="98" t="s">
        <v>395</v>
      </c>
    </row>
    <row r="340" spans="3:12" x14ac:dyDescent="0.25">
      <c r="C340" s="171" t="s">
        <v>58</v>
      </c>
      <c r="D340" s="163"/>
      <c r="E340" s="154">
        <v>0</v>
      </c>
      <c r="F340" s="100">
        <f>IF(E339=0,"",(G339/E339)/12*E339)</f>
        <v>0</v>
      </c>
      <c r="G340" s="97">
        <f>F340</f>
        <v>0</v>
      </c>
      <c r="H340" s="164"/>
      <c r="I340" s="116" t="s">
        <v>517</v>
      </c>
      <c r="J340" s="116" t="str">
        <f>VLOOKUP(I340,Presupuesto!$B$11:$C$565,2,0)</f>
        <v>AGUINALDO Y DECIMO CUARTO MES</v>
      </c>
      <c r="K340" s="98" t="str">
        <f t="shared" si="7"/>
        <v>Posgrado</v>
      </c>
      <c r="L340" s="98" t="s">
        <v>395</v>
      </c>
    </row>
    <row r="341" spans="3:12" ht="15.75" thickBot="1" x14ac:dyDescent="0.3">
      <c r="C341" s="172" t="s">
        <v>59</v>
      </c>
      <c r="D341" s="163"/>
      <c r="E341" s="154">
        <v>0</v>
      </c>
      <c r="F341" s="117">
        <f>IF(E339&lt;6,"",((E339-6)/12)*(G339/E339))</f>
        <v>0</v>
      </c>
      <c r="G341" s="97">
        <f>F341</f>
        <v>0</v>
      </c>
      <c r="H341" s="164"/>
      <c r="I341" s="101" t="s">
        <v>520</v>
      </c>
      <c r="J341" s="101" t="str">
        <f>VLOOKUP(I341,Presupuesto!$B$11:$C$565,2,0)</f>
        <v>DECIMOCUARTO MES</v>
      </c>
      <c r="K341" s="98" t="str">
        <f t="shared" si="7"/>
        <v>Posgrado</v>
      </c>
      <c r="L341" s="98" t="s">
        <v>395</v>
      </c>
    </row>
    <row r="342" spans="3:12" ht="15.75" thickBot="1" x14ac:dyDescent="0.3">
      <c r="C342" s="137" t="s">
        <v>490</v>
      </c>
      <c r="D342" s="199"/>
      <c r="E342" s="152">
        <v>12</v>
      </c>
      <c r="F342" s="303">
        <f>HLOOKUP($C342,$BZ$2:$CM$3,2,0)</f>
        <v>17866.8</v>
      </c>
      <c r="G342" s="113">
        <f>D342*E342*F342</f>
        <v>0</v>
      </c>
      <c r="H342" s="166"/>
      <c r="I342" s="114" t="s">
        <v>497</v>
      </c>
      <c r="J342" s="114" t="str">
        <f>VLOOKUP(I342,Presupuesto!$B$11:$C$565,2,0)</f>
        <v>SUELDOS Y SALARIOS PERMANENTES</v>
      </c>
      <c r="K342" s="98" t="str">
        <f t="shared" si="7"/>
        <v>Posgrado</v>
      </c>
      <c r="L342" s="98" t="s">
        <v>395</v>
      </c>
    </row>
    <row r="343" spans="3:12" x14ac:dyDescent="0.25">
      <c r="C343" s="171" t="s">
        <v>58</v>
      </c>
      <c r="D343" s="163"/>
      <c r="E343" s="154">
        <v>0</v>
      </c>
      <c r="F343" s="100">
        <f>IF(E342=0,"",(G342/E342)/12*E342)</f>
        <v>0</v>
      </c>
      <c r="G343" s="97">
        <f>F343</f>
        <v>0</v>
      </c>
      <c r="H343" s="164"/>
      <c r="I343" s="116" t="s">
        <v>517</v>
      </c>
      <c r="J343" s="116" t="str">
        <f>VLOOKUP(I343,Presupuesto!$B$11:$C$565,2,0)</f>
        <v>AGUINALDO Y DECIMO CUARTO MES</v>
      </c>
      <c r="K343" s="98" t="str">
        <f t="shared" si="7"/>
        <v>Posgrado</v>
      </c>
      <c r="L343" s="98" t="s">
        <v>395</v>
      </c>
    </row>
    <row r="344" spans="3:12" ht="15.75" thickBot="1" x14ac:dyDescent="0.3">
      <c r="C344" s="172" t="s">
        <v>59</v>
      </c>
      <c r="D344" s="163"/>
      <c r="E344" s="154">
        <v>0</v>
      </c>
      <c r="F344" s="117">
        <f>IF(E342&lt;6,"",((E342-6)/12)*(G342/E342))</f>
        <v>0</v>
      </c>
      <c r="G344" s="97">
        <f>F344</f>
        <v>0</v>
      </c>
      <c r="H344" s="164"/>
      <c r="I344" s="101" t="s">
        <v>520</v>
      </c>
      <c r="J344" s="101" t="str">
        <f>VLOOKUP(I344,Presupuesto!$B$11:$C$565,2,0)</f>
        <v>DECIMOCUARTO MES</v>
      </c>
      <c r="K344" s="98" t="str">
        <f t="shared" si="7"/>
        <v>Posgrado</v>
      </c>
      <c r="L344" s="98" t="s">
        <v>395</v>
      </c>
    </row>
    <row r="345" spans="3:12" ht="15.75" thickBot="1" x14ac:dyDescent="0.3">
      <c r="C345" s="137" t="s">
        <v>491</v>
      </c>
      <c r="D345" s="199"/>
      <c r="E345" s="152">
        <v>12</v>
      </c>
      <c r="F345" s="303">
        <f>HLOOKUP($C345,$BZ$2:$CM$3,2,0)</f>
        <v>13896.4</v>
      </c>
      <c r="G345" s="113">
        <f>D345*E345*F345</f>
        <v>0</v>
      </c>
      <c r="H345" s="166"/>
      <c r="I345" s="114" t="s">
        <v>497</v>
      </c>
      <c r="J345" s="114" t="str">
        <f>VLOOKUP(I345,Presupuesto!$B$11:$C$565,2,0)</f>
        <v>SUELDOS Y SALARIOS PERMANENTES</v>
      </c>
      <c r="K345" s="98" t="str">
        <f t="shared" si="7"/>
        <v>Posgrado</v>
      </c>
      <c r="L345" s="98" t="s">
        <v>395</v>
      </c>
    </row>
    <row r="346" spans="3:12" x14ac:dyDescent="0.25">
      <c r="C346" s="171" t="s">
        <v>58</v>
      </c>
      <c r="D346" s="163"/>
      <c r="E346" s="154">
        <v>0</v>
      </c>
      <c r="F346" s="100">
        <f>IF(E345=0,"",(G345/E345)/12*E345)</f>
        <v>0</v>
      </c>
      <c r="G346" s="97">
        <f>F346</f>
        <v>0</v>
      </c>
      <c r="H346" s="164"/>
      <c r="I346" s="116" t="s">
        <v>517</v>
      </c>
      <c r="J346" s="116" t="str">
        <f>VLOOKUP(I346,Presupuesto!$B$11:$C$565,2,0)</f>
        <v>AGUINALDO Y DECIMO CUARTO MES</v>
      </c>
      <c r="K346" s="98" t="str">
        <f t="shared" si="7"/>
        <v>Posgrado</v>
      </c>
      <c r="L346" s="98" t="s">
        <v>395</v>
      </c>
    </row>
    <row r="347" spans="3:12" ht="15.75" thickBot="1" x14ac:dyDescent="0.3">
      <c r="C347" s="172" t="s">
        <v>59</v>
      </c>
      <c r="D347" s="163"/>
      <c r="E347" s="154">
        <v>0</v>
      </c>
      <c r="F347" s="117">
        <f>IF(E345&lt;6,"",((E345-6)/12)*(G345/E345))</f>
        <v>0</v>
      </c>
      <c r="G347" s="97">
        <f>F347</f>
        <v>0</v>
      </c>
      <c r="H347" s="164"/>
      <c r="I347" s="101" t="s">
        <v>520</v>
      </c>
      <c r="J347" s="101" t="str">
        <f>VLOOKUP(I347,Presupuesto!$B$11:$C$565,2,0)</f>
        <v>DECIMOCUARTO MES</v>
      </c>
      <c r="K347" s="98" t="str">
        <f t="shared" si="7"/>
        <v>Posgrado</v>
      </c>
      <c r="L347" s="98" t="s">
        <v>395</v>
      </c>
    </row>
    <row r="348" spans="3:12" ht="15.75" thickBot="1" x14ac:dyDescent="0.3">
      <c r="C348" s="137" t="s">
        <v>492</v>
      </c>
      <c r="D348" s="199"/>
      <c r="E348" s="152">
        <v>12</v>
      </c>
      <c r="F348" s="303">
        <f>HLOOKUP($C348,$BZ$2:$CM$3,2,0)</f>
        <v>15004.09</v>
      </c>
      <c r="G348" s="113">
        <f>D348*E348*F348</f>
        <v>0</v>
      </c>
      <c r="H348" s="166"/>
      <c r="I348" s="114" t="s">
        <v>497</v>
      </c>
      <c r="J348" s="114" t="str">
        <f>VLOOKUP(I348,Presupuesto!$B$11:$C$565,2,0)</f>
        <v>SUELDOS Y SALARIOS PERMANENTES</v>
      </c>
      <c r="K348" s="98" t="str">
        <f t="shared" si="7"/>
        <v>Posgrado</v>
      </c>
      <c r="L348" s="98" t="s">
        <v>395</v>
      </c>
    </row>
    <row r="349" spans="3:12" x14ac:dyDescent="0.25">
      <c r="C349" s="171" t="s">
        <v>58</v>
      </c>
      <c r="D349" s="163"/>
      <c r="E349" s="154">
        <v>0</v>
      </c>
      <c r="F349" s="100">
        <f>IF(E348=0,"",(G348/E348)/12*E348)</f>
        <v>0</v>
      </c>
      <c r="G349" s="97">
        <f>F349</f>
        <v>0</v>
      </c>
      <c r="H349" s="164"/>
      <c r="I349" s="116" t="s">
        <v>517</v>
      </c>
      <c r="J349" s="116" t="str">
        <f>VLOOKUP(I349,Presupuesto!$B$11:$C$565,2,0)</f>
        <v>AGUINALDO Y DECIMO CUARTO MES</v>
      </c>
      <c r="K349" s="98" t="str">
        <f t="shared" si="7"/>
        <v>Posgrado</v>
      </c>
      <c r="L349" s="98" t="s">
        <v>395</v>
      </c>
    </row>
    <row r="350" spans="3:12" ht="15.75" thickBot="1" x14ac:dyDescent="0.3">
      <c r="C350" s="172" t="s">
        <v>59</v>
      </c>
      <c r="D350" s="163"/>
      <c r="E350" s="154">
        <v>0</v>
      </c>
      <c r="F350" s="117">
        <f>IF(E348&lt;6,"",((E348-6)/12)*(G348/E348))</f>
        <v>0</v>
      </c>
      <c r="G350" s="97">
        <f>F350</f>
        <v>0</v>
      </c>
      <c r="H350" s="164"/>
      <c r="I350" s="101" t="s">
        <v>520</v>
      </c>
      <c r="J350" s="101" t="str">
        <f>VLOOKUP(I350,Presupuesto!$B$11:$C$565,2,0)</f>
        <v>DECIMOCUARTO MES</v>
      </c>
      <c r="K350" s="98" t="str">
        <f t="shared" si="7"/>
        <v>Posgrado</v>
      </c>
      <c r="L350" s="98" t="s">
        <v>395</v>
      </c>
    </row>
    <row r="351" spans="3:12" ht="15.75" thickBot="1" x14ac:dyDescent="0.3">
      <c r="C351" s="137" t="s">
        <v>493</v>
      </c>
      <c r="D351" s="199"/>
      <c r="E351" s="152">
        <v>12</v>
      </c>
      <c r="F351" s="303">
        <f>HLOOKUP($C351,$BZ$2:$CM$3,2,0)</f>
        <v>13238.9</v>
      </c>
      <c r="G351" s="113">
        <f>D351*E351*F351</f>
        <v>0</v>
      </c>
      <c r="H351" s="166"/>
      <c r="I351" s="114" t="s">
        <v>497</v>
      </c>
      <c r="J351" s="114" t="str">
        <f>VLOOKUP(I351,Presupuesto!$B$11:$C$565,2,0)</f>
        <v>SUELDOS Y SALARIOS PERMANENTES</v>
      </c>
      <c r="K351" s="98" t="str">
        <f t="shared" si="7"/>
        <v>Posgrado</v>
      </c>
      <c r="L351" s="98" t="s">
        <v>395</v>
      </c>
    </row>
    <row r="352" spans="3:12" x14ac:dyDescent="0.25">
      <c r="C352" s="171" t="s">
        <v>58</v>
      </c>
      <c r="D352" s="163"/>
      <c r="E352" s="154">
        <v>0</v>
      </c>
      <c r="F352" s="100">
        <f>IF(E351=0,"",(G351/E351)/12*E351)</f>
        <v>0</v>
      </c>
      <c r="G352" s="97">
        <f>F352</f>
        <v>0</v>
      </c>
      <c r="H352" s="164"/>
      <c r="I352" s="116" t="s">
        <v>517</v>
      </c>
      <c r="J352" s="116" t="str">
        <f>VLOOKUP(I352,Presupuesto!$B$11:$C$565,2,0)</f>
        <v>AGUINALDO Y DECIMO CUARTO MES</v>
      </c>
      <c r="K352" s="98" t="str">
        <f t="shared" si="7"/>
        <v>Posgrado</v>
      </c>
      <c r="L352" s="98" t="s">
        <v>395</v>
      </c>
    </row>
    <row r="353" spans="3:12" ht="15.75" thickBot="1" x14ac:dyDescent="0.3">
      <c r="C353" s="172" t="s">
        <v>59</v>
      </c>
      <c r="D353" s="163"/>
      <c r="E353" s="154">
        <v>0</v>
      </c>
      <c r="F353" s="117">
        <f>IF(E351&lt;6,"",((E351-6)/12)*(G351/E351))</f>
        <v>0</v>
      </c>
      <c r="G353" s="97">
        <f>F353</f>
        <v>0</v>
      </c>
      <c r="H353" s="164"/>
      <c r="I353" s="101" t="s">
        <v>520</v>
      </c>
      <c r="J353" s="101" t="str">
        <f>VLOOKUP(I353,Presupuesto!$B$11:$C$565,2,0)</f>
        <v>DECIMOCUARTO MES</v>
      </c>
      <c r="K353" s="98" t="str">
        <f t="shared" si="7"/>
        <v>Posgrado</v>
      </c>
      <c r="L353" s="98" t="s">
        <v>395</v>
      </c>
    </row>
    <row r="354" spans="3:12" ht="15.75" thickBot="1" x14ac:dyDescent="0.3">
      <c r="C354" s="137" t="s">
        <v>494</v>
      </c>
      <c r="D354" s="199"/>
      <c r="E354" s="152">
        <v>12</v>
      </c>
      <c r="F354" s="303">
        <f>HLOOKUP($C354,$BZ$2:$CM$3,2,0)</f>
        <v>12356.31</v>
      </c>
      <c r="G354" s="113">
        <f>D354*E354*F354</f>
        <v>0</v>
      </c>
      <c r="H354" s="166"/>
      <c r="I354" s="114" t="s">
        <v>497</v>
      </c>
      <c r="J354" s="114" t="str">
        <f>VLOOKUP(I354,Presupuesto!$B$11:$C$565,2,0)</f>
        <v>SUELDOS Y SALARIOS PERMANENTES</v>
      </c>
      <c r="K354" s="98" t="str">
        <f t="shared" si="7"/>
        <v>Posgrado</v>
      </c>
      <c r="L354" s="98" t="s">
        <v>395</v>
      </c>
    </row>
    <row r="355" spans="3:12" x14ac:dyDescent="0.25">
      <c r="C355" s="171" t="s">
        <v>58</v>
      </c>
      <c r="D355" s="163"/>
      <c r="E355" s="154">
        <v>0</v>
      </c>
      <c r="F355" s="100">
        <f>IF(E354=0,"",(G354/E354)/12*E354)</f>
        <v>0</v>
      </c>
      <c r="G355" s="97">
        <f>F355</f>
        <v>0</v>
      </c>
      <c r="H355" s="164"/>
      <c r="I355" s="116" t="s">
        <v>517</v>
      </c>
      <c r="J355" s="116" t="str">
        <f>VLOOKUP(I355,Presupuesto!$B$11:$C$565,2,0)</f>
        <v>AGUINALDO Y DECIMO CUARTO MES</v>
      </c>
      <c r="K355" s="98" t="str">
        <f t="shared" si="7"/>
        <v>Posgrado</v>
      </c>
      <c r="L355" s="98" t="s">
        <v>395</v>
      </c>
    </row>
    <row r="356" spans="3:12" ht="15.75" thickBot="1" x14ac:dyDescent="0.3">
      <c r="C356" s="172" t="s">
        <v>59</v>
      </c>
      <c r="D356" s="163"/>
      <c r="E356" s="154">
        <v>0</v>
      </c>
      <c r="F356" s="117">
        <f>IF(E354&lt;6,"",((E354-6)/12)*(G354/E354))</f>
        <v>0</v>
      </c>
      <c r="G356" s="97">
        <f>F356</f>
        <v>0</v>
      </c>
      <c r="H356" s="164"/>
      <c r="I356" s="101" t="s">
        <v>520</v>
      </c>
      <c r="J356" s="101" t="str">
        <f>VLOOKUP(I356,Presupuesto!$B$11:$C$565,2,0)</f>
        <v>DECIMOCUARTO MES</v>
      </c>
      <c r="K356" s="98" t="str">
        <f t="shared" si="7"/>
        <v>Posgrado</v>
      </c>
      <c r="L356" s="98" t="s">
        <v>395</v>
      </c>
    </row>
    <row r="357" spans="3:12" ht="15.75" thickBot="1" x14ac:dyDescent="0.3">
      <c r="C357" s="137" t="s">
        <v>495</v>
      </c>
      <c r="D357" s="199"/>
      <c r="E357" s="152">
        <v>12</v>
      </c>
      <c r="F357" s="303">
        <f>HLOOKUP($C357,$BZ$2:$CM$3,2,0)</f>
        <v>463.22</v>
      </c>
      <c r="G357" s="113">
        <f>D357*E357*F357</f>
        <v>0</v>
      </c>
      <c r="H357" s="166"/>
      <c r="I357" s="114" t="s">
        <v>497</v>
      </c>
      <c r="J357" s="114" t="str">
        <f>VLOOKUP(I357,Presupuesto!$B$11:$C$565,2,0)</f>
        <v>SUELDOS Y SALARIOS PERMANENTES</v>
      </c>
      <c r="K357" s="98" t="str">
        <f t="shared" si="7"/>
        <v>Posgrado</v>
      </c>
      <c r="L357" s="98" t="s">
        <v>395</v>
      </c>
    </row>
    <row r="358" spans="3:12" x14ac:dyDescent="0.25">
      <c r="C358" s="171" t="s">
        <v>58</v>
      </c>
      <c r="D358" s="163"/>
      <c r="E358" s="154">
        <v>0</v>
      </c>
      <c r="F358" s="100">
        <f>IF(E357=0,"",(G357/E357)/12*E357)</f>
        <v>0</v>
      </c>
      <c r="G358" s="97">
        <f>F358</f>
        <v>0</v>
      </c>
      <c r="H358" s="164"/>
      <c r="I358" s="116" t="s">
        <v>517</v>
      </c>
      <c r="J358" s="116" t="str">
        <f>VLOOKUP(I358,Presupuesto!$B$11:$C$565,2,0)</f>
        <v>AGUINALDO Y DECIMO CUARTO MES</v>
      </c>
      <c r="K358" s="98" t="str">
        <f t="shared" si="7"/>
        <v>Posgrado</v>
      </c>
      <c r="L358" s="98" t="s">
        <v>395</v>
      </c>
    </row>
    <row r="359" spans="3:12" ht="15.75" thickBot="1" x14ac:dyDescent="0.3">
      <c r="C359" s="172" t="s">
        <v>59</v>
      </c>
      <c r="D359" s="163"/>
      <c r="E359" s="154">
        <v>0</v>
      </c>
      <c r="F359" s="117">
        <f>IF(E357&lt;6,"",((E357-6)/12)*(G357/E357))</f>
        <v>0</v>
      </c>
      <c r="G359" s="97">
        <f>F359</f>
        <v>0</v>
      </c>
      <c r="H359" s="164"/>
      <c r="I359" s="101" t="s">
        <v>520</v>
      </c>
      <c r="J359" s="101" t="str">
        <f>VLOOKUP(I359,Presupuesto!$B$11:$C$565,2,0)</f>
        <v>DECIMOCUARTO MES</v>
      </c>
      <c r="K359" s="98" t="str">
        <f t="shared" si="7"/>
        <v>Posgrado</v>
      </c>
      <c r="L359" s="98" t="s">
        <v>395</v>
      </c>
    </row>
    <row r="360" spans="3:12" ht="15.75" thickBot="1" x14ac:dyDescent="0.3">
      <c r="C360" s="137" t="s">
        <v>496</v>
      </c>
      <c r="D360" s="199"/>
      <c r="E360" s="152">
        <v>12</v>
      </c>
      <c r="F360" s="303">
        <f>HLOOKUP($C360,$BZ$2:$CM$3,2,0)</f>
        <v>2007.3</v>
      </c>
      <c r="G360" s="113">
        <f>D360*E360*F360</f>
        <v>0</v>
      </c>
      <c r="H360" s="166"/>
      <c r="I360" s="114" t="s">
        <v>497</v>
      </c>
      <c r="J360" s="114" t="str">
        <f>VLOOKUP(I360,Presupuesto!$B$11:$C$565,2,0)</f>
        <v>SUELDOS Y SALARIOS PERMANENTES</v>
      </c>
      <c r="K360" s="98" t="str">
        <f t="shared" si="7"/>
        <v>Posgrado</v>
      </c>
      <c r="L360" s="98" t="s">
        <v>395</v>
      </c>
    </row>
    <row r="361" spans="3:12" x14ac:dyDescent="0.25">
      <c r="C361" s="171" t="s">
        <v>58</v>
      </c>
      <c r="D361" s="163"/>
      <c r="E361" s="154">
        <v>0</v>
      </c>
      <c r="F361" s="100">
        <f>IF(E360=0,"",(G360/E360)/12*E360)</f>
        <v>0</v>
      </c>
      <c r="G361" s="97">
        <f>F361</f>
        <v>0</v>
      </c>
      <c r="H361" s="164"/>
      <c r="I361" s="116" t="s">
        <v>517</v>
      </c>
      <c r="J361" s="116" t="str">
        <f>VLOOKUP(I361,Presupuesto!$B$11:$C$565,2,0)</f>
        <v>AGUINALDO Y DECIMO CUARTO MES</v>
      </c>
      <c r="K361" s="98" t="str">
        <f t="shared" si="7"/>
        <v>Posgrado</v>
      </c>
      <c r="L361" s="98" t="s">
        <v>395</v>
      </c>
    </row>
    <row r="362" spans="3:12" ht="15.75" thickBot="1" x14ac:dyDescent="0.3">
      <c r="C362" s="172" t="s">
        <v>59</v>
      </c>
      <c r="D362" s="163"/>
      <c r="E362" s="154">
        <v>0</v>
      </c>
      <c r="F362" s="117">
        <f>IF(E360&lt;6,"",((E360-6)/12)*(G360/E360))</f>
        <v>0</v>
      </c>
      <c r="G362" s="97">
        <f>F362</f>
        <v>0</v>
      </c>
      <c r="H362" s="164"/>
      <c r="I362" s="101" t="s">
        <v>520</v>
      </c>
      <c r="J362" s="101" t="str">
        <f>VLOOKUP(I362,Presupuesto!$B$11:$C$565,2,0)</f>
        <v>DECIMOCUARTO MES</v>
      </c>
      <c r="K362" s="98" t="str">
        <f t="shared" si="7"/>
        <v>Posgrado</v>
      </c>
      <c r="L362" s="98" t="s">
        <v>395</v>
      </c>
    </row>
    <row r="363" spans="3:12" ht="15.75" thickBot="1" x14ac:dyDescent="0.3">
      <c r="C363" s="140" t="s">
        <v>83</v>
      </c>
      <c r="D363" s="199"/>
      <c r="E363" s="152">
        <v>12</v>
      </c>
      <c r="F363" s="139">
        <v>30000</v>
      </c>
      <c r="G363" s="113">
        <f>D363*E363*F363</f>
        <v>0</v>
      </c>
      <c r="H363" s="166"/>
      <c r="I363" s="114" t="s">
        <v>565</v>
      </c>
      <c r="J363" s="114" t="str">
        <f>VLOOKUP(I363,Presupuesto!$B$11:$C$565,2,0)</f>
        <v>CONTRATOS ESPECIALES</v>
      </c>
      <c r="K363" s="98" t="str">
        <f t="shared" si="7"/>
        <v>Posgrado</v>
      </c>
      <c r="L363" s="98" t="s">
        <v>395</v>
      </c>
    </row>
    <row r="364" spans="3:12" x14ac:dyDescent="0.25">
      <c r="C364" s="171" t="s">
        <v>58</v>
      </c>
      <c r="D364" s="163"/>
      <c r="E364" s="154">
        <v>0</v>
      </c>
      <c r="F364" s="117">
        <f>IF(E363=0,"",(G363/E363)/12*E363)</f>
        <v>0</v>
      </c>
      <c r="G364" s="97">
        <f>F364</f>
        <v>0</v>
      </c>
      <c r="H364" s="164"/>
      <c r="I364" s="101" t="s">
        <v>565</v>
      </c>
      <c r="J364" s="101" t="str">
        <f>VLOOKUP(I364,Presupuesto!$B$11:$C$565,2,0)</f>
        <v>CONTRATOS ESPECIALES</v>
      </c>
      <c r="K364" s="98" t="str">
        <f t="shared" si="7"/>
        <v>Posgrado</v>
      </c>
      <c r="L364" s="98" t="s">
        <v>394</v>
      </c>
    </row>
    <row r="365" spans="3:12" ht="15.75" thickBot="1" x14ac:dyDescent="0.3">
      <c r="C365" s="172" t="s">
        <v>59</v>
      </c>
      <c r="D365" s="163"/>
      <c r="E365" s="154">
        <v>0</v>
      </c>
      <c r="F365" s="100">
        <f>IF(E363&lt;6,"",((E363-6)/12)*(G363/E363))</f>
        <v>0</v>
      </c>
      <c r="G365" s="97">
        <f>F365</f>
        <v>0</v>
      </c>
      <c r="H365" s="164"/>
      <c r="I365" s="101" t="s">
        <v>565</v>
      </c>
      <c r="J365" s="101" t="str">
        <f>VLOOKUP(I365,Presupuesto!$B$11:$C$565,2,0)</f>
        <v>CONTRATOS ESPECIALES</v>
      </c>
      <c r="K365" s="98" t="str">
        <f t="shared" si="7"/>
        <v>Posgrado</v>
      </c>
      <c r="L365" s="98" t="s">
        <v>399</v>
      </c>
    </row>
    <row r="366" spans="3:12" ht="15.75" thickBot="1" x14ac:dyDescent="0.3">
      <c r="C366" s="140" t="s">
        <v>60</v>
      </c>
      <c r="D366" s="199"/>
      <c r="E366" s="152">
        <v>12</v>
      </c>
      <c r="F366" s="118">
        <v>30000</v>
      </c>
      <c r="G366" s="113">
        <f>D366*E366*F366</f>
        <v>0</v>
      </c>
      <c r="H366" s="166"/>
      <c r="I366" s="114" t="s">
        <v>706</v>
      </c>
      <c r="J366" s="114" t="str">
        <f>VLOOKUP(I366,Presupuesto!$B$11:$C$565,2,0)</f>
        <v>OTROS SERVICIOS TECNICOS Y PROFESIONALES</v>
      </c>
      <c r="K366" s="98" t="str">
        <f t="shared" si="7"/>
        <v>Posgrado</v>
      </c>
      <c r="L366" s="98" t="s">
        <v>394</v>
      </c>
    </row>
    <row r="367" spans="3:12" x14ac:dyDescent="0.25">
      <c r="C367" s="171" t="s">
        <v>58</v>
      </c>
      <c r="D367" s="163"/>
      <c r="E367" s="154">
        <v>0</v>
      </c>
      <c r="F367" s="100">
        <v>0</v>
      </c>
      <c r="G367" s="97">
        <f>F367</f>
        <v>0</v>
      </c>
      <c r="H367" s="164"/>
      <c r="I367" s="101" t="s">
        <v>706</v>
      </c>
      <c r="J367" s="101" t="str">
        <f>VLOOKUP(I367,Presupuesto!$B$11:$C$565,2,0)</f>
        <v>OTROS SERVICIOS TECNICOS Y PROFESIONALES</v>
      </c>
      <c r="K367" s="98" t="str">
        <f t="shared" si="7"/>
        <v>Posgrado</v>
      </c>
      <c r="L367" s="98" t="s">
        <v>394</v>
      </c>
    </row>
    <row r="368" spans="3:12" ht="15.75" thickBot="1" x14ac:dyDescent="0.3">
      <c r="C368" s="172" t="s">
        <v>59</v>
      </c>
      <c r="D368" s="163"/>
      <c r="E368" s="154">
        <v>0</v>
      </c>
      <c r="F368" s="100">
        <v>0</v>
      </c>
      <c r="G368" s="97">
        <f>F368</f>
        <v>0</v>
      </c>
      <c r="H368" s="164"/>
      <c r="I368" s="101" t="s">
        <v>706</v>
      </c>
      <c r="J368" s="101" t="str">
        <f>VLOOKUP(I368,Presupuesto!$B$11:$C$565,2,0)</f>
        <v>OTROS SERVICIOS TECNICOS Y PROFESIONALES</v>
      </c>
      <c r="K368" s="98" t="str">
        <f t="shared" si="7"/>
        <v>Posgrado</v>
      </c>
      <c r="L368" s="98" t="s">
        <v>394</v>
      </c>
    </row>
    <row r="369" spans="3:12" ht="15.75" thickBot="1" x14ac:dyDescent="0.3">
      <c r="C369" s="140" t="s">
        <v>61</v>
      </c>
      <c r="D369" s="199">
        <v>1</v>
      </c>
      <c r="E369" s="152">
        <v>6</v>
      </c>
      <c r="F369" s="118">
        <v>35000</v>
      </c>
      <c r="G369" s="113">
        <f>D369*E369*F369</f>
        <v>210000</v>
      </c>
      <c r="H369" s="166" t="s">
        <v>1519</v>
      </c>
      <c r="I369" s="114" t="s">
        <v>497</v>
      </c>
      <c r="J369" s="114" t="str">
        <f>VLOOKUP(I369,Presupuesto!$B$11:$C$565,2,0)</f>
        <v>SUELDOS Y SALARIOS PERMANENTES</v>
      </c>
      <c r="K369" s="98" t="s">
        <v>1365</v>
      </c>
      <c r="L369" s="98" t="s">
        <v>394</v>
      </c>
    </row>
    <row r="370" spans="3:12" x14ac:dyDescent="0.25">
      <c r="C370" s="171" t="s">
        <v>58</v>
      </c>
      <c r="D370" s="169"/>
      <c r="E370" s="131">
        <v>0</v>
      </c>
      <c r="F370" s="119">
        <f>IF(E369=0,"",(G369/E369)/12*E369)</f>
        <v>17500</v>
      </c>
      <c r="G370" s="120">
        <f>F370</f>
        <v>17500</v>
      </c>
      <c r="H370" s="164" t="s">
        <v>1519</v>
      </c>
      <c r="I370" s="101" t="s">
        <v>517</v>
      </c>
      <c r="J370" s="101" t="str">
        <f>VLOOKUP(I370,Presupuesto!$B$11:$C$565,2,0)</f>
        <v>AGUINALDO Y DECIMO CUARTO MES</v>
      </c>
      <c r="K370" s="98" t="s">
        <v>1365</v>
      </c>
      <c r="L370" s="98" t="s">
        <v>398</v>
      </c>
    </row>
    <row r="371" spans="3:12" ht="15.75" thickBot="1" x14ac:dyDescent="0.3">
      <c r="C371" s="173" t="s">
        <v>59</v>
      </c>
      <c r="D371" s="162"/>
      <c r="E371" s="132">
        <v>0</v>
      </c>
      <c r="F371" s="105">
        <f>IF(E369&lt;6,"",((E369-6)/12)*(G369/E369))</f>
        <v>0</v>
      </c>
      <c r="G371" s="105">
        <f>F371</f>
        <v>0</v>
      </c>
      <c r="H371" s="162" t="s">
        <v>1519</v>
      </c>
      <c r="I371" s="106" t="s">
        <v>520</v>
      </c>
      <c r="J371" s="124" t="str">
        <f>VLOOKUP(I371,Presupuesto!$B$11:$C$565,2,0)</f>
        <v>DECIMOCUARTO MES</v>
      </c>
      <c r="K371" s="106" t="s">
        <v>1365</v>
      </c>
      <c r="L371" s="124" t="s">
        <v>404</v>
      </c>
    </row>
    <row r="372" spans="3:12" ht="15.75" thickBot="1" x14ac:dyDescent="0.3">
      <c r="C372" s="125" t="s">
        <v>1549</v>
      </c>
      <c r="D372" s="470"/>
      <c r="E372" s="125"/>
      <c r="F372" s="540">
        <f>IF(E369=0,"",(G369/E369)/12*E369)</f>
        <v>17500</v>
      </c>
      <c r="G372" s="541">
        <f>F372</f>
        <v>17500</v>
      </c>
      <c r="H372" s="162" t="s">
        <v>1519</v>
      </c>
      <c r="I372" s="106" t="s">
        <v>257</v>
      </c>
      <c r="J372" s="124" t="str">
        <f>VLOOKUP(I372,Presupuesto!$B$11:$C$565,2,0)</f>
        <v>COMPLEMENTO (VACACIONES) (11600-00)</v>
      </c>
      <c r="K372" s="106" t="s">
        <v>1365</v>
      </c>
      <c r="L372" s="124" t="s">
        <v>404</v>
      </c>
    </row>
    <row r="374" spans="3:12" ht="15.75" thickBot="1" x14ac:dyDescent="0.3">
      <c r="K374" s="153"/>
    </row>
    <row r="375" spans="3:12" ht="15.75" thickBot="1" x14ac:dyDescent="0.3">
      <c r="C375" s="69" t="s">
        <v>43</v>
      </c>
      <c r="D375" s="30">
        <f>SUM(G382:G432)</f>
        <v>0</v>
      </c>
      <c r="E375" s="93"/>
      <c r="F375" s="93"/>
      <c r="G375" s="93"/>
      <c r="H375" s="76"/>
      <c r="I375" s="76"/>
      <c r="J375" s="76"/>
      <c r="K375" s="153"/>
    </row>
    <row r="376" spans="3:12" x14ac:dyDescent="0.25">
      <c r="D376" s="31"/>
      <c r="E376" s="93"/>
      <c r="F376" s="93"/>
      <c r="G376" s="93"/>
      <c r="H376" s="76"/>
      <c r="I376" s="76"/>
      <c r="J376" s="76"/>
      <c r="K376" s="153"/>
    </row>
    <row r="377" spans="3:12" x14ac:dyDescent="0.25">
      <c r="D377" s="31"/>
      <c r="E377" s="93"/>
      <c r="F377" s="93"/>
      <c r="G377" s="93"/>
      <c r="H377" s="76"/>
      <c r="I377" s="76"/>
      <c r="J377" s="76"/>
      <c r="K377" s="153"/>
    </row>
    <row r="378" spans="3:12" ht="15.75" x14ac:dyDescent="0.25">
      <c r="C378" s="202" t="s">
        <v>392</v>
      </c>
      <c r="D378" s="368"/>
      <c r="E378" s="93"/>
      <c r="F378" s="93"/>
      <c r="G378" s="93"/>
      <c r="H378" s="76"/>
      <c r="I378" s="76"/>
      <c r="J378" s="76"/>
      <c r="K378" s="153"/>
    </row>
    <row r="379" spans="3:12" ht="18.75" x14ac:dyDescent="0.25">
      <c r="C379" s="211" t="e">
        <f>IFERROR(VLOOKUP(D378,'1. Desarrollo e Innov. Curricu.'!$E:$F,2,FALSE),IFERROR(VLOOKUP(D378,'2. Investigación Científica'!$E:$F,2,FALSE),IFERROR(VLOOKUP(D378,'3. Vinculación Univ. Sociedad'!$E:$F,2,FALSE),IFERROR(VLOOKUP(D378,'4. Docencia y Profesorado Univ.'!$E:$F,2,FALSE),IFERROR(VLOOKUP(D378,'5. Estudiantes y Graduados'!$E:$F,2,FALSE),IFERROR(VLOOKUP(D378,'11. Gestion Administrativa'!$E:$F,2,FALSE),IFERROR(VLOOKUP(D378,'13. Gestión Académica'!$E:$F,2,FALSE),IFERROR(VLOOKUP(D378,'8. Asegura. de la Calid. y M'!$E:$F,2,FALSE),IFERROR(VLOOKUP(D378,'6. Gestión del Conocimiento'!$E:$F,2,FALSE),IFERROR(VLOOKUP(D378,'15. Gobernabilidad y Proceso...'!$E:$F,2,FALSE),IFERROR(VLOOKUP(D378,'12. Gestión del Talento Humano'!$E:$F,2,FALSE),IFERROR(VLOOKUP(D378,'14. Internacional... de la E.S.'!$E:$F,2,FALSE),IFERROR(VLOOKUP(D378,'10. Posgrado'!$E:$F,2,FALSE),IFERROR(VLOOKUP(D378,'17. Gestión TIC'!$E:$F,2,FALSE),IFERROR(VLOOKUP(D378,'16. Desa. del Sistema Educ.Sup.'!$E:$F,2,FALSE),IFERROR(VLOOKUP(D378,'9. Cultura de Inno. Insti...'!$E:$F,2,FALSE),VLOOKUP(D378,'7. Lo Esencial de la Reforma U.'!$E:$F,2,0)))))))))))))))))</f>
        <v>#N/A</v>
      </c>
      <c r="D379" s="31"/>
      <c r="E379" s="93"/>
      <c r="F379" s="93"/>
      <c r="G379" s="93"/>
      <c r="H379" s="76"/>
      <c r="I379" s="76"/>
      <c r="J379" s="76"/>
      <c r="K379" s="153"/>
    </row>
    <row r="380" spans="3:12" ht="15.75" thickBot="1" x14ac:dyDescent="0.3">
      <c r="C380" s="177"/>
      <c r="D380" s="31"/>
      <c r="E380" s="93"/>
      <c r="F380" s="93"/>
      <c r="G380" s="93"/>
      <c r="H380" s="76"/>
      <c r="I380" s="76"/>
      <c r="J380" s="76"/>
      <c r="K380" s="153"/>
    </row>
    <row r="381" spans="3:12" ht="30.75" thickBot="1" x14ac:dyDescent="0.3">
      <c r="C381" s="134" t="s">
        <v>44</v>
      </c>
      <c r="D381" s="138" t="s">
        <v>55</v>
      </c>
      <c r="E381" s="170" t="s">
        <v>56</v>
      </c>
      <c r="F381" s="138" t="s">
        <v>57</v>
      </c>
      <c r="G381" s="135" t="s">
        <v>27</v>
      </c>
      <c r="H381" s="133" t="s">
        <v>131</v>
      </c>
      <c r="I381" s="136" t="s">
        <v>46</v>
      </c>
      <c r="J381" s="136" t="s">
        <v>132</v>
      </c>
      <c r="K381" s="136" t="s">
        <v>410</v>
      </c>
      <c r="L381" s="136" t="s">
        <v>411</v>
      </c>
    </row>
    <row r="382" spans="3:12" ht="15.75" thickBot="1" x14ac:dyDescent="0.3">
      <c r="C382" s="137" t="s">
        <v>483</v>
      </c>
      <c r="D382" s="199"/>
      <c r="E382" s="152">
        <v>12</v>
      </c>
      <c r="F382" s="303">
        <f>HLOOKUP($C382,$BZ$2:$CM$3,2,0)</f>
        <v>43674.39</v>
      </c>
      <c r="G382" s="113">
        <f>D382*E382*F382</f>
        <v>0</v>
      </c>
      <c r="H382" s="166"/>
      <c r="I382" s="114" t="s">
        <v>497</v>
      </c>
      <c r="J382" s="114" t="str">
        <f>VLOOKUP(I382,Presupuesto!$B$11:$C$565,2,0)</f>
        <v>SUELDOS Y SALARIOS PERMANENTES</v>
      </c>
      <c r="K382" s="219" t="s">
        <v>1459</v>
      </c>
      <c r="L382" s="98" t="s">
        <v>394</v>
      </c>
    </row>
    <row r="383" spans="3:12" x14ac:dyDescent="0.25">
      <c r="C383" s="171" t="s">
        <v>58</v>
      </c>
      <c r="D383" s="163"/>
      <c r="E383" s="154">
        <v>0</v>
      </c>
      <c r="F383" s="100">
        <f>IF(E382=0,"",(G382/E382)/12*E382)</f>
        <v>0</v>
      </c>
      <c r="G383" s="97">
        <f>F383</f>
        <v>0</v>
      </c>
      <c r="H383" s="164"/>
      <c r="I383" s="116" t="s">
        <v>517</v>
      </c>
      <c r="J383" s="116" t="str">
        <f>VLOOKUP(I383,Presupuesto!$B$11:$C$565,2,0)</f>
        <v>AGUINALDO Y DECIMO CUARTO MES</v>
      </c>
      <c r="K383" s="98" t="str">
        <f t="shared" ref="K383:K414" si="8">$K$382</f>
        <v>Posgrado</v>
      </c>
      <c r="L383" s="98" t="s">
        <v>412</v>
      </c>
    </row>
    <row r="384" spans="3:12" ht="15.75" thickBot="1" x14ac:dyDescent="0.3">
      <c r="C384" s="172" t="s">
        <v>59</v>
      </c>
      <c r="D384" s="163"/>
      <c r="E384" s="154">
        <v>0</v>
      </c>
      <c r="F384" s="117">
        <f>IF(E382&lt;6,"",((E382-6)/12)*(G382/E382))</f>
        <v>0</v>
      </c>
      <c r="G384" s="97">
        <f>F384</f>
        <v>0</v>
      </c>
      <c r="H384" s="164"/>
      <c r="I384" s="101" t="s">
        <v>520</v>
      </c>
      <c r="J384" s="101" t="str">
        <f>VLOOKUP(I384,Presupuesto!$B$11:$C$565,2,0)</f>
        <v>DECIMOCUARTO MES</v>
      </c>
      <c r="K384" s="98" t="str">
        <f t="shared" si="8"/>
        <v>Posgrado</v>
      </c>
      <c r="L384" s="98" t="s">
        <v>395</v>
      </c>
    </row>
    <row r="385" spans="3:12" ht="15.75" thickBot="1" x14ac:dyDescent="0.3">
      <c r="C385" s="137" t="s">
        <v>484</v>
      </c>
      <c r="D385" s="199"/>
      <c r="E385" s="152">
        <v>12</v>
      </c>
      <c r="F385" s="303">
        <f>HLOOKUP($C385,$BZ$2:$CM$3,2,0)</f>
        <v>39703.99</v>
      </c>
      <c r="G385" s="113">
        <f>D385*E385*F385</f>
        <v>0</v>
      </c>
      <c r="H385" s="166"/>
      <c r="I385" s="114" t="s">
        <v>497</v>
      </c>
      <c r="J385" s="114" t="str">
        <f>VLOOKUP(I385,Presupuesto!$B$11:$C$565,2,0)</f>
        <v>SUELDOS Y SALARIOS PERMANENTES</v>
      </c>
      <c r="K385" s="98" t="str">
        <f t="shared" si="8"/>
        <v>Posgrado</v>
      </c>
      <c r="L385" s="98" t="s">
        <v>395</v>
      </c>
    </row>
    <row r="386" spans="3:12" x14ac:dyDescent="0.25">
      <c r="C386" s="171" t="s">
        <v>58</v>
      </c>
      <c r="D386" s="163"/>
      <c r="E386" s="154">
        <v>0</v>
      </c>
      <c r="F386" s="100">
        <f>IF(E385=0,"",(G385/E385)/12*E385)</f>
        <v>0</v>
      </c>
      <c r="G386" s="97">
        <f>F386</f>
        <v>0</v>
      </c>
      <c r="H386" s="164"/>
      <c r="I386" s="116" t="s">
        <v>517</v>
      </c>
      <c r="J386" s="116" t="str">
        <f>VLOOKUP(I386,Presupuesto!$B$11:$C$565,2,0)</f>
        <v>AGUINALDO Y DECIMO CUARTO MES</v>
      </c>
      <c r="K386" s="98" t="str">
        <f t="shared" si="8"/>
        <v>Posgrado</v>
      </c>
      <c r="L386" s="98" t="s">
        <v>395</v>
      </c>
    </row>
    <row r="387" spans="3:12" ht="15.75" thickBot="1" x14ac:dyDescent="0.3">
      <c r="C387" s="172" t="s">
        <v>59</v>
      </c>
      <c r="D387" s="163"/>
      <c r="E387" s="154">
        <v>0</v>
      </c>
      <c r="F387" s="117">
        <f>IF(E385&lt;6,"",((E385-6)/12)*(G385/E385))</f>
        <v>0</v>
      </c>
      <c r="G387" s="97">
        <f>F387</f>
        <v>0</v>
      </c>
      <c r="H387" s="164"/>
      <c r="I387" s="101" t="s">
        <v>520</v>
      </c>
      <c r="J387" s="101" t="str">
        <f>VLOOKUP(I387,Presupuesto!$B$11:$C$565,2,0)</f>
        <v>DECIMOCUARTO MES</v>
      </c>
      <c r="K387" s="98" t="str">
        <f t="shared" si="8"/>
        <v>Posgrado</v>
      </c>
      <c r="L387" s="98" t="s">
        <v>395</v>
      </c>
    </row>
    <row r="388" spans="3:12" ht="15.75" thickBot="1" x14ac:dyDescent="0.3">
      <c r="C388" s="137" t="s">
        <v>485</v>
      </c>
      <c r="D388" s="199"/>
      <c r="E388" s="152">
        <v>12</v>
      </c>
      <c r="F388" s="303">
        <f>HLOOKUP($C388,$BZ$2:$CM$3,2,0)</f>
        <v>35733.589999999997</v>
      </c>
      <c r="G388" s="113">
        <f>D388*E388*F388</f>
        <v>0</v>
      </c>
      <c r="H388" s="166"/>
      <c r="I388" s="114" t="s">
        <v>497</v>
      </c>
      <c r="J388" s="114" t="str">
        <f>VLOOKUP(I388,Presupuesto!$B$11:$C$565,2,0)</f>
        <v>SUELDOS Y SALARIOS PERMANENTES</v>
      </c>
      <c r="K388" s="98" t="str">
        <f t="shared" si="8"/>
        <v>Posgrado</v>
      </c>
      <c r="L388" s="98" t="s">
        <v>395</v>
      </c>
    </row>
    <row r="389" spans="3:12" x14ac:dyDescent="0.25">
      <c r="C389" s="171" t="s">
        <v>58</v>
      </c>
      <c r="D389" s="163"/>
      <c r="E389" s="154">
        <v>0</v>
      </c>
      <c r="F389" s="100">
        <f>IF(E388=0,"",(G388/E388)/12*E388)</f>
        <v>0</v>
      </c>
      <c r="G389" s="97">
        <f>F389</f>
        <v>0</v>
      </c>
      <c r="H389" s="164"/>
      <c r="I389" s="116" t="s">
        <v>517</v>
      </c>
      <c r="J389" s="116" t="str">
        <f>VLOOKUP(I389,Presupuesto!$B$11:$C$565,2,0)</f>
        <v>AGUINALDO Y DECIMO CUARTO MES</v>
      </c>
      <c r="K389" s="98" t="str">
        <f t="shared" si="8"/>
        <v>Posgrado</v>
      </c>
      <c r="L389" s="98" t="s">
        <v>395</v>
      </c>
    </row>
    <row r="390" spans="3:12" ht="15.75" thickBot="1" x14ac:dyDescent="0.3">
      <c r="C390" s="172" t="s">
        <v>59</v>
      </c>
      <c r="D390" s="163"/>
      <c r="E390" s="154">
        <v>0</v>
      </c>
      <c r="F390" s="117">
        <f>IF(E388&lt;6,"",((E388-6)/12)*(G388/E388))</f>
        <v>0</v>
      </c>
      <c r="G390" s="97">
        <f>F390</f>
        <v>0</v>
      </c>
      <c r="H390" s="164"/>
      <c r="I390" s="101" t="s">
        <v>520</v>
      </c>
      <c r="J390" s="101" t="str">
        <f>VLOOKUP(I390,Presupuesto!$B$11:$C$565,2,0)</f>
        <v>DECIMOCUARTO MES</v>
      </c>
      <c r="K390" s="98" t="str">
        <f t="shared" si="8"/>
        <v>Posgrado</v>
      </c>
      <c r="L390" s="98" t="s">
        <v>395</v>
      </c>
    </row>
    <row r="391" spans="3:12" ht="15.75" thickBot="1" x14ac:dyDescent="0.3">
      <c r="C391" s="137" t="s">
        <v>486</v>
      </c>
      <c r="D391" s="199"/>
      <c r="E391" s="152">
        <v>12</v>
      </c>
      <c r="F391" s="303">
        <f>HLOOKUP($C391,$BZ$2:$CM$3,2,0)</f>
        <v>31763.19</v>
      </c>
      <c r="G391" s="113">
        <f>D391*E391*F391</f>
        <v>0</v>
      </c>
      <c r="H391" s="166"/>
      <c r="I391" s="114" t="s">
        <v>497</v>
      </c>
      <c r="J391" s="114" t="str">
        <f>VLOOKUP(I391,Presupuesto!$B$11:$C$565,2,0)</f>
        <v>SUELDOS Y SALARIOS PERMANENTES</v>
      </c>
      <c r="K391" s="98" t="str">
        <f t="shared" si="8"/>
        <v>Posgrado</v>
      </c>
      <c r="L391" s="98" t="s">
        <v>395</v>
      </c>
    </row>
    <row r="392" spans="3:12" x14ac:dyDescent="0.25">
      <c r="C392" s="171" t="s">
        <v>58</v>
      </c>
      <c r="D392" s="163"/>
      <c r="E392" s="154">
        <v>0</v>
      </c>
      <c r="F392" s="100">
        <f>IF(E391=0,"",(G391/E391)/12*E391)</f>
        <v>0</v>
      </c>
      <c r="G392" s="97">
        <f>F392</f>
        <v>0</v>
      </c>
      <c r="H392" s="164"/>
      <c r="I392" s="116" t="s">
        <v>517</v>
      </c>
      <c r="J392" s="116" t="str">
        <f>VLOOKUP(I392,Presupuesto!$B$11:$C$565,2,0)</f>
        <v>AGUINALDO Y DECIMO CUARTO MES</v>
      </c>
      <c r="K392" s="98" t="str">
        <f t="shared" si="8"/>
        <v>Posgrado</v>
      </c>
      <c r="L392" s="98" t="s">
        <v>395</v>
      </c>
    </row>
    <row r="393" spans="3:12" ht="15.75" thickBot="1" x14ac:dyDescent="0.3">
      <c r="C393" s="172" t="s">
        <v>59</v>
      </c>
      <c r="D393" s="163"/>
      <c r="E393" s="154">
        <v>0</v>
      </c>
      <c r="F393" s="117">
        <f>IF(E391&lt;6,"",((E391-6)/12)*(G391/E391))</f>
        <v>0</v>
      </c>
      <c r="G393" s="97">
        <f>F393</f>
        <v>0</v>
      </c>
      <c r="H393" s="164"/>
      <c r="I393" s="101" t="s">
        <v>520</v>
      </c>
      <c r="J393" s="101" t="str">
        <f>VLOOKUP(I393,Presupuesto!$B$11:$C$565,2,0)</f>
        <v>DECIMOCUARTO MES</v>
      </c>
      <c r="K393" s="98" t="str">
        <f t="shared" si="8"/>
        <v>Posgrado</v>
      </c>
      <c r="L393" s="98" t="s">
        <v>395</v>
      </c>
    </row>
    <row r="394" spans="3:12" ht="15.75" thickBot="1" x14ac:dyDescent="0.3">
      <c r="C394" s="137" t="s">
        <v>487</v>
      </c>
      <c r="D394" s="199"/>
      <c r="E394" s="152">
        <v>12</v>
      </c>
      <c r="F394" s="303">
        <f>HLOOKUP($C394,$BZ$2:$CM$3,2,0)</f>
        <v>29777.99</v>
      </c>
      <c r="G394" s="113">
        <f>D394*E394*F394</f>
        <v>0</v>
      </c>
      <c r="H394" s="166"/>
      <c r="I394" s="114" t="s">
        <v>497</v>
      </c>
      <c r="J394" s="114" t="str">
        <f>VLOOKUP(I394,Presupuesto!$B$11:$C$565,2,0)</f>
        <v>SUELDOS Y SALARIOS PERMANENTES</v>
      </c>
      <c r="K394" s="98" t="str">
        <f t="shared" si="8"/>
        <v>Posgrado</v>
      </c>
      <c r="L394" s="98" t="s">
        <v>395</v>
      </c>
    </row>
    <row r="395" spans="3:12" x14ac:dyDescent="0.25">
      <c r="C395" s="171" t="s">
        <v>58</v>
      </c>
      <c r="D395" s="163"/>
      <c r="E395" s="154">
        <v>0</v>
      </c>
      <c r="F395" s="100">
        <f>IF(E394=0,"",(G394/E394)/12*E394)</f>
        <v>0</v>
      </c>
      <c r="G395" s="97">
        <f>F395</f>
        <v>0</v>
      </c>
      <c r="H395" s="164"/>
      <c r="I395" s="116" t="s">
        <v>517</v>
      </c>
      <c r="J395" s="116" t="str">
        <f>VLOOKUP(I395,Presupuesto!$B$11:$C$565,2,0)</f>
        <v>AGUINALDO Y DECIMO CUARTO MES</v>
      </c>
      <c r="K395" s="98" t="str">
        <f t="shared" si="8"/>
        <v>Posgrado</v>
      </c>
      <c r="L395" s="98" t="s">
        <v>395</v>
      </c>
    </row>
    <row r="396" spans="3:12" ht="15.75" thickBot="1" x14ac:dyDescent="0.3">
      <c r="C396" s="172" t="s">
        <v>59</v>
      </c>
      <c r="D396" s="163"/>
      <c r="E396" s="154">
        <v>0</v>
      </c>
      <c r="F396" s="117">
        <f>IF(E394&lt;6,"",((E394-6)/12)*(G394/E394))</f>
        <v>0</v>
      </c>
      <c r="G396" s="97">
        <f>F396</f>
        <v>0</v>
      </c>
      <c r="H396" s="164"/>
      <c r="I396" s="101" t="s">
        <v>520</v>
      </c>
      <c r="J396" s="101" t="str">
        <f>VLOOKUP(I396,Presupuesto!$B$11:$C$565,2,0)</f>
        <v>DECIMOCUARTO MES</v>
      </c>
      <c r="K396" s="98" t="str">
        <f t="shared" si="8"/>
        <v>Posgrado</v>
      </c>
      <c r="L396" s="98" t="s">
        <v>395</v>
      </c>
    </row>
    <row r="397" spans="3:12" ht="15.75" thickBot="1" x14ac:dyDescent="0.3">
      <c r="C397" s="137" t="s">
        <v>488</v>
      </c>
      <c r="D397" s="199"/>
      <c r="E397" s="152">
        <v>12</v>
      </c>
      <c r="F397" s="303">
        <f>HLOOKUP($C397,$BZ$2:$CM$3,2,0)</f>
        <v>27792.79</v>
      </c>
      <c r="G397" s="113">
        <f>D397*E397*F397</f>
        <v>0</v>
      </c>
      <c r="H397" s="166"/>
      <c r="I397" s="114" t="s">
        <v>497</v>
      </c>
      <c r="J397" s="114" t="str">
        <f>VLOOKUP(I397,Presupuesto!$B$11:$C$565,2,0)</f>
        <v>SUELDOS Y SALARIOS PERMANENTES</v>
      </c>
      <c r="K397" s="98" t="str">
        <f t="shared" si="8"/>
        <v>Posgrado</v>
      </c>
      <c r="L397" s="98" t="s">
        <v>395</v>
      </c>
    </row>
    <row r="398" spans="3:12" x14ac:dyDescent="0.25">
      <c r="C398" s="171" t="s">
        <v>58</v>
      </c>
      <c r="D398" s="163"/>
      <c r="E398" s="154">
        <v>0</v>
      </c>
      <c r="F398" s="100">
        <f>IF(E397=0,"",(G397/E397)/12*E397)</f>
        <v>0</v>
      </c>
      <c r="G398" s="97">
        <f>F398</f>
        <v>0</v>
      </c>
      <c r="H398" s="164"/>
      <c r="I398" s="116" t="s">
        <v>517</v>
      </c>
      <c r="J398" s="116" t="str">
        <f>VLOOKUP(I398,Presupuesto!$B$11:$C$565,2,0)</f>
        <v>AGUINALDO Y DECIMO CUARTO MES</v>
      </c>
      <c r="K398" s="98" t="str">
        <f t="shared" si="8"/>
        <v>Posgrado</v>
      </c>
      <c r="L398" s="98" t="s">
        <v>395</v>
      </c>
    </row>
    <row r="399" spans="3:12" ht="15.75" thickBot="1" x14ac:dyDescent="0.3">
      <c r="C399" s="172" t="s">
        <v>59</v>
      </c>
      <c r="D399" s="163"/>
      <c r="E399" s="154">
        <v>0</v>
      </c>
      <c r="F399" s="117">
        <f>IF(E397&lt;6,"",((E397-6)/12)*(G397/E397))</f>
        <v>0</v>
      </c>
      <c r="G399" s="97">
        <f>F399</f>
        <v>0</v>
      </c>
      <c r="H399" s="164"/>
      <c r="I399" s="101" t="s">
        <v>520</v>
      </c>
      <c r="J399" s="101" t="str">
        <f>VLOOKUP(I399,Presupuesto!$B$11:$C$565,2,0)</f>
        <v>DECIMOCUARTO MES</v>
      </c>
      <c r="K399" s="98" t="str">
        <f t="shared" si="8"/>
        <v>Posgrado</v>
      </c>
      <c r="L399" s="98" t="s">
        <v>395</v>
      </c>
    </row>
    <row r="400" spans="3:12" ht="15.75" thickBot="1" x14ac:dyDescent="0.3">
      <c r="C400" s="137" t="s">
        <v>489</v>
      </c>
      <c r="D400" s="199"/>
      <c r="E400" s="152">
        <v>12</v>
      </c>
      <c r="F400" s="303">
        <f>HLOOKUP($C400,$BZ$2:$CM$3,2,0)</f>
        <v>18859.39</v>
      </c>
      <c r="G400" s="113">
        <f>D400*E400*F400</f>
        <v>0</v>
      </c>
      <c r="H400" s="166"/>
      <c r="I400" s="114" t="s">
        <v>497</v>
      </c>
      <c r="J400" s="114" t="str">
        <f>VLOOKUP(I400,Presupuesto!$B$11:$C$565,2,0)</f>
        <v>SUELDOS Y SALARIOS PERMANENTES</v>
      </c>
      <c r="K400" s="98" t="str">
        <f t="shared" si="8"/>
        <v>Posgrado</v>
      </c>
      <c r="L400" s="98" t="s">
        <v>395</v>
      </c>
    </row>
    <row r="401" spans="3:12" x14ac:dyDescent="0.25">
      <c r="C401" s="171" t="s">
        <v>58</v>
      </c>
      <c r="D401" s="163"/>
      <c r="E401" s="154">
        <v>0</v>
      </c>
      <c r="F401" s="100">
        <f>IF(E400=0,"",(G400/E400)/12*E400)</f>
        <v>0</v>
      </c>
      <c r="G401" s="97">
        <f>F401</f>
        <v>0</v>
      </c>
      <c r="H401" s="164"/>
      <c r="I401" s="116" t="s">
        <v>517</v>
      </c>
      <c r="J401" s="116" t="str">
        <f>VLOOKUP(I401,Presupuesto!$B$11:$C$565,2,0)</f>
        <v>AGUINALDO Y DECIMO CUARTO MES</v>
      </c>
      <c r="K401" s="98" t="str">
        <f t="shared" si="8"/>
        <v>Posgrado</v>
      </c>
      <c r="L401" s="98" t="s">
        <v>395</v>
      </c>
    </row>
    <row r="402" spans="3:12" ht="15.75" thickBot="1" x14ac:dyDescent="0.3">
      <c r="C402" s="172" t="s">
        <v>59</v>
      </c>
      <c r="D402" s="163"/>
      <c r="E402" s="154">
        <v>0</v>
      </c>
      <c r="F402" s="117">
        <f>IF(E400&lt;6,"",((E400-6)/12)*(G400/E400))</f>
        <v>0</v>
      </c>
      <c r="G402" s="97">
        <f>F402</f>
        <v>0</v>
      </c>
      <c r="H402" s="164"/>
      <c r="I402" s="101" t="s">
        <v>520</v>
      </c>
      <c r="J402" s="101" t="str">
        <f>VLOOKUP(I402,Presupuesto!$B$11:$C$565,2,0)</f>
        <v>DECIMOCUARTO MES</v>
      </c>
      <c r="K402" s="98" t="str">
        <f t="shared" si="8"/>
        <v>Posgrado</v>
      </c>
      <c r="L402" s="98" t="s">
        <v>395</v>
      </c>
    </row>
    <row r="403" spans="3:12" ht="15.75" thickBot="1" x14ac:dyDescent="0.3">
      <c r="C403" s="137" t="s">
        <v>490</v>
      </c>
      <c r="D403" s="199"/>
      <c r="E403" s="152">
        <v>12</v>
      </c>
      <c r="F403" s="303">
        <f>HLOOKUP($C403,$BZ$2:$CM$3,2,0)</f>
        <v>17866.8</v>
      </c>
      <c r="G403" s="113">
        <f>D403*E403*F403</f>
        <v>0</v>
      </c>
      <c r="H403" s="166"/>
      <c r="I403" s="114" t="s">
        <v>497</v>
      </c>
      <c r="J403" s="114" t="str">
        <f>VLOOKUP(I403,Presupuesto!$B$11:$C$565,2,0)</f>
        <v>SUELDOS Y SALARIOS PERMANENTES</v>
      </c>
      <c r="K403" s="98" t="str">
        <f t="shared" si="8"/>
        <v>Posgrado</v>
      </c>
      <c r="L403" s="98" t="s">
        <v>395</v>
      </c>
    </row>
    <row r="404" spans="3:12" x14ac:dyDescent="0.25">
      <c r="C404" s="171" t="s">
        <v>58</v>
      </c>
      <c r="D404" s="163"/>
      <c r="E404" s="154">
        <v>0</v>
      </c>
      <c r="F404" s="100">
        <f>IF(E403=0,"",(G403/E403)/12*E403)</f>
        <v>0</v>
      </c>
      <c r="G404" s="97">
        <f>F404</f>
        <v>0</v>
      </c>
      <c r="H404" s="164"/>
      <c r="I404" s="116" t="s">
        <v>517</v>
      </c>
      <c r="J404" s="116" t="str">
        <f>VLOOKUP(I404,Presupuesto!$B$11:$C$565,2,0)</f>
        <v>AGUINALDO Y DECIMO CUARTO MES</v>
      </c>
      <c r="K404" s="98" t="str">
        <f t="shared" si="8"/>
        <v>Posgrado</v>
      </c>
      <c r="L404" s="98" t="s">
        <v>395</v>
      </c>
    </row>
    <row r="405" spans="3:12" ht="15.75" thickBot="1" x14ac:dyDescent="0.3">
      <c r="C405" s="172" t="s">
        <v>59</v>
      </c>
      <c r="D405" s="163"/>
      <c r="E405" s="154">
        <v>0</v>
      </c>
      <c r="F405" s="117">
        <f>IF(E403&lt;6,"",((E403-6)/12)*(G403/E403))</f>
        <v>0</v>
      </c>
      <c r="G405" s="97">
        <f>F405</f>
        <v>0</v>
      </c>
      <c r="H405" s="164"/>
      <c r="I405" s="101" t="s">
        <v>520</v>
      </c>
      <c r="J405" s="101" t="str">
        <f>VLOOKUP(I405,Presupuesto!$B$11:$C$565,2,0)</f>
        <v>DECIMOCUARTO MES</v>
      </c>
      <c r="K405" s="98" t="str">
        <f t="shared" si="8"/>
        <v>Posgrado</v>
      </c>
      <c r="L405" s="98" t="s">
        <v>395</v>
      </c>
    </row>
    <row r="406" spans="3:12" ht="15.75" thickBot="1" x14ac:dyDescent="0.3">
      <c r="C406" s="137" t="s">
        <v>491</v>
      </c>
      <c r="D406" s="199"/>
      <c r="E406" s="152">
        <v>12</v>
      </c>
      <c r="F406" s="303">
        <f>HLOOKUP($C406,$BZ$2:$CM$3,2,0)</f>
        <v>13896.4</v>
      </c>
      <c r="G406" s="113">
        <f>D406*E406*F406</f>
        <v>0</v>
      </c>
      <c r="H406" s="166"/>
      <c r="I406" s="114" t="s">
        <v>497</v>
      </c>
      <c r="J406" s="114" t="str">
        <f>VLOOKUP(I406,Presupuesto!$B$11:$C$565,2,0)</f>
        <v>SUELDOS Y SALARIOS PERMANENTES</v>
      </c>
      <c r="K406" s="98" t="str">
        <f t="shared" si="8"/>
        <v>Posgrado</v>
      </c>
      <c r="L406" s="98" t="s">
        <v>395</v>
      </c>
    </row>
    <row r="407" spans="3:12" x14ac:dyDescent="0.25">
      <c r="C407" s="171" t="s">
        <v>58</v>
      </c>
      <c r="D407" s="163"/>
      <c r="E407" s="154">
        <v>0</v>
      </c>
      <c r="F407" s="100">
        <f>IF(E406=0,"",(G406/E406)/12*E406)</f>
        <v>0</v>
      </c>
      <c r="G407" s="97">
        <f>F407</f>
        <v>0</v>
      </c>
      <c r="H407" s="164"/>
      <c r="I407" s="116" t="s">
        <v>517</v>
      </c>
      <c r="J407" s="116" t="str">
        <f>VLOOKUP(I407,Presupuesto!$B$11:$C$565,2,0)</f>
        <v>AGUINALDO Y DECIMO CUARTO MES</v>
      </c>
      <c r="K407" s="98" t="str">
        <f t="shared" si="8"/>
        <v>Posgrado</v>
      </c>
      <c r="L407" s="98" t="s">
        <v>395</v>
      </c>
    </row>
    <row r="408" spans="3:12" ht="15.75" thickBot="1" x14ac:dyDescent="0.3">
      <c r="C408" s="172" t="s">
        <v>59</v>
      </c>
      <c r="D408" s="163"/>
      <c r="E408" s="154">
        <v>0</v>
      </c>
      <c r="F408" s="117">
        <f>IF(E406&lt;6,"",((E406-6)/12)*(G406/E406))</f>
        <v>0</v>
      </c>
      <c r="G408" s="97">
        <f>F408</f>
        <v>0</v>
      </c>
      <c r="H408" s="164"/>
      <c r="I408" s="101" t="s">
        <v>520</v>
      </c>
      <c r="J408" s="101" t="str">
        <f>VLOOKUP(I408,Presupuesto!$B$11:$C$565,2,0)</f>
        <v>DECIMOCUARTO MES</v>
      </c>
      <c r="K408" s="98" t="str">
        <f t="shared" si="8"/>
        <v>Posgrado</v>
      </c>
      <c r="L408" s="98" t="s">
        <v>395</v>
      </c>
    </row>
    <row r="409" spans="3:12" ht="15.75" thickBot="1" x14ac:dyDescent="0.3">
      <c r="C409" s="137" t="s">
        <v>492</v>
      </c>
      <c r="D409" s="199"/>
      <c r="E409" s="152">
        <v>12</v>
      </c>
      <c r="F409" s="303">
        <f>HLOOKUP($C409,$BZ$2:$CM$3,2,0)</f>
        <v>15004.09</v>
      </c>
      <c r="G409" s="113">
        <f>D409*E409*F409</f>
        <v>0</v>
      </c>
      <c r="H409" s="166"/>
      <c r="I409" s="114" t="s">
        <v>497</v>
      </c>
      <c r="J409" s="114" t="str">
        <f>VLOOKUP(I409,Presupuesto!$B$11:$C$565,2,0)</f>
        <v>SUELDOS Y SALARIOS PERMANENTES</v>
      </c>
      <c r="K409" s="98" t="str">
        <f t="shared" si="8"/>
        <v>Posgrado</v>
      </c>
      <c r="L409" s="98" t="s">
        <v>395</v>
      </c>
    </row>
    <row r="410" spans="3:12" x14ac:dyDescent="0.25">
      <c r="C410" s="171" t="s">
        <v>58</v>
      </c>
      <c r="D410" s="163"/>
      <c r="E410" s="154">
        <v>0</v>
      </c>
      <c r="F410" s="100">
        <f>IF(E409=0,"",(G409/E409)/12*E409)</f>
        <v>0</v>
      </c>
      <c r="G410" s="97">
        <f>F410</f>
        <v>0</v>
      </c>
      <c r="H410" s="164"/>
      <c r="I410" s="116" t="s">
        <v>517</v>
      </c>
      <c r="J410" s="116" t="str">
        <f>VLOOKUP(I410,Presupuesto!$B$11:$C$565,2,0)</f>
        <v>AGUINALDO Y DECIMO CUARTO MES</v>
      </c>
      <c r="K410" s="98" t="str">
        <f t="shared" si="8"/>
        <v>Posgrado</v>
      </c>
      <c r="L410" s="98" t="s">
        <v>395</v>
      </c>
    </row>
    <row r="411" spans="3:12" ht="15.75" thickBot="1" x14ac:dyDescent="0.3">
      <c r="C411" s="172" t="s">
        <v>59</v>
      </c>
      <c r="D411" s="163"/>
      <c r="E411" s="154">
        <v>0</v>
      </c>
      <c r="F411" s="117">
        <f>IF(E409&lt;6,"",((E409-6)/12)*(G409/E409))</f>
        <v>0</v>
      </c>
      <c r="G411" s="97">
        <f>F411</f>
        <v>0</v>
      </c>
      <c r="H411" s="164"/>
      <c r="I411" s="101" t="s">
        <v>520</v>
      </c>
      <c r="J411" s="101" t="str">
        <f>VLOOKUP(I411,Presupuesto!$B$11:$C$565,2,0)</f>
        <v>DECIMOCUARTO MES</v>
      </c>
      <c r="K411" s="98" t="str">
        <f t="shared" si="8"/>
        <v>Posgrado</v>
      </c>
      <c r="L411" s="98" t="s">
        <v>395</v>
      </c>
    </row>
    <row r="412" spans="3:12" ht="15.75" thickBot="1" x14ac:dyDescent="0.3">
      <c r="C412" s="137" t="s">
        <v>493</v>
      </c>
      <c r="D412" s="199"/>
      <c r="E412" s="152">
        <v>12</v>
      </c>
      <c r="F412" s="303">
        <f>HLOOKUP($C412,$BZ$2:$CM$3,2,0)</f>
        <v>13238.9</v>
      </c>
      <c r="G412" s="113">
        <f>D412*E412*F412</f>
        <v>0</v>
      </c>
      <c r="H412" s="166"/>
      <c r="I412" s="114" t="s">
        <v>497</v>
      </c>
      <c r="J412" s="114" t="str">
        <f>VLOOKUP(I412,Presupuesto!$B$11:$C$565,2,0)</f>
        <v>SUELDOS Y SALARIOS PERMANENTES</v>
      </c>
      <c r="K412" s="98" t="str">
        <f t="shared" si="8"/>
        <v>Posgrado</v>
      </c>
      <c r="L412" s="98" t="s">
        <v>395</v>
      </c>
    </row>
    <row r="413" spans="3:12" x14ac:dyDescent="0.25">
      <c r="C413" s="171" t="s">
        <v>58</v>
      </c>
      <c r="D413" s="163"/>
      <c r="E413" s="154">
        <v>0</v>
      </c>
      <c r="F413" s="100">
        <f>IF(E412=0,"",(G412/E412)/12*E412)</f>
        <v>0</v>
      </c>
      <c r="G413" s="97">
        <f>F413</f>
        <v>0</v>
      </c>
      <c r="H413" s="164"/>
      <c r="I413" s="116" t="s">
        <v>517</v>
      </c>
      <c r="J413" s="116" t="str">
        <f>VLOOKUP(I413,Presupuesto!$B$11:$C$565,2,0)</f>
        <v>AGUINALDO Y DECIMO CUARTO MES</v>
      </c>
      <c r="K413" s="98" t="str">
        <f t="shared" si="8"/>
        <v>Posgrado</v>
      </c>
      <c r="L413" s="98" t="s">
        <v>395</v>
      </c>
    </row>
    <row r="414" spans="3:12" ht="15.75" thickBot="1" x14ac:dyDescent="0.3">
      <c r="C414" s="172" t="s">
        <v>59</v>
      </c>
      <c r="D414" s="163"/>
      <c r="E414" s="154">
        <v>0</v>
      </c>
      <c r="F414" s="117">
        <f>IF(E412&lt;6,"",((E412-6)/12)*(G412/E412))</f>
        <v>0</v>
      </c>
      <c r="G414" s="97">
        <f>F414</f>
        <v>0</v>
      </c>
      <c r="H414" s="164"/>
      <c r="I414" s="101" t="s">
        <v>520</v>
      </c>
      <c r="J414" s="101" t="str">
        <f>VLOOKUP(I414,Presupuesto!$B$11:$C$565,2,0)</f>
        <v>DECIMOCUARTO MES</v>
      </c>
      <c r="K414" s="98" t="str">
        <f t="shared" si="8"/>
        <v>Posgrado</v>
      </c>
      <c r="L414" s="98" t="s">
        <v>395</v>
      </c>
    </row>
    <row r="415" spans="3:12" ht="15.75" thickBot="1" x14ac:dyDescent="0.3">
      <c r="C415" s="137" t="s">
        <v>494</v>
      </c>
      <c r="D415" s="199"/>
      <c r="E415" s="152">
        <v>12</v>
      </c>
      <c r="F415" s="303">
        <f>HLOOKUP($C415,$BZ$2:$CM$3,2,0)</f>
        <v>12356.31</v>
      </c>
      <c r="G415" s="113">
        <f>D415*E415*F415</f>
        <v>0</v>
      </c>
      <c r="H415" s="166"/>
      <c r="I415" s="114" t="s">
        <v>497</v>
      </c>
      <c r="J415" s="114" t="str">
        <f>VLOOKUP(I415,Presupuesto!$B$11:$C$565,2,0)</f>
        <v>SUELDOS Y SALARIOS PERMANENTES</v>
      </c>
      <c r="K415" s="98" t="str">
        <f t="shared" ref="K415:K432" si="9">$K$382</f>
        <v>Posgrado</v>
      </c>
      <c r="L415" s="98" t="s">
        <v>395</v>
      </c>
    </row>
    <row r="416" spans="3:12" x14ac:dyDescent="0.25">
      <c r="C416" s="171" t="s">
        <v>58</v>
      </c>
      <c r="D416" s="163"/>
      <c r="E416" s="154">
        <v>0</v>
      </c>
      <c r="F416" s="100">
        <f>IF(E415=0,"",(G415/E415)/12*E415)</f>
        <v>0</v>
      </c>
      <c r="G416" s="97">
        <f>F416</f>
        <v>0</v>
      </c>
      <c r="H416" s="164"/>
      <c r="I416" s="116" t="s">
        <v>517</v>
      </c>
      <c r="J416" s="116" t="str">
        <f>VLOOKUP(I416,Presupuesto!$B$11:$C$565,2,0)</f>
        <v>AGUINALDO Y DECIMO CUARTO MES</v>
      </c>
      <c r="K416" s="98" t="str">
        <f t="shared" si="9"/>
        <v>Posgrado</v>
      </c>
      <c r="L416" s="98" t="s">
        <v>395</v>
      </c>
    </row>
    <row r="417" spans="3:12" ht="15.75" thickBot="1" x14ac:dyDescent="0.3">
      <c r="C417" s="172" t="s">
        <v>59</v>
      </c>
      <c r="D417" s="163"/>
      <c r="E417" s="154">
        <v>0</v>
      </c>
      <c r="F417" s="117">
        <f>IF(E415&lt;6,"",((E415-6)/12)*(G415/E415))</f>
        <v>0</v>
      </c>
      <c r="G417" s="97">
        <f>F417</f>
        <v>0</v>
      </c>
      <c r="H417" s="164"/>
      <c r="I417" s="101" t="s">
        <v>520</v>
      </c>
      <c r="J417" s="101" t="str">
        <f>VLOOKUP(I417,Presupuesto!$B$11:$C$565,2,0)</f>
        <v>DECIMOCUARTO MES</v>
      </c>
      <c r="K417" s="98" t="str">
        <f t="shared" si="9"/>
        <v>Posgrado</v>
      </c>
      <c r="L417" s="98" t="s">
        <v>395</v>
      </c>
    </row>
    <row r="418" spans="3:12" ht="15.75" thickBot="1" x14ac:dyDescent="0.3">
      <c r="C418" s="137" t="s">
        <v>495</v>
      </c>
      <c r="D418" s="199"/>
      <c r="E418" s="152">
        <v>12</v>
      </c>
      <c r="F418" s="303">
        <f>HLOOKUP($C418,$BZ$2:$CM$3,2,0)</f>
        <v>463.22</v>
      </c>
      <c r="G418" s="113">
        <f>D418*E418*F418</f>
        <v>0</v>
      </c>
      <c r="H418" s="166"/>
      <c r="I418" s="114" t="s">
        <v>497</v>
      </c>
      <c r="J418" s="114" t="str">
        <f>VLOOKUP(I418,Presupuesto!$B$11:$C$565,2,0)</f>
        <v>SUELDOS Y SALARIOS PERMANENTES</v>
      </c>
      <c r="K418" s="98" t="str">
        <f t="shared" si="9"/>
        <v>Posgrado</v>
      </c>
      <c r="L418" s="98" t="s">
        <v>395</v>
      </c>
    </row>
    <row r="419" spans="3:12" x14ac:dyDescent="0.25">
      <c r="C419" s="171" t="s">
        <v>58</v>
      </c>
      <c r="D419" s="163"/>
      <c r="E419" s="154">
        <v>0</v>
      </c>
      <c r="F419" s="100">
        <f>IF(E418=0,"",(G418/E418)/12*E418)</f>
        <v>0</v>
      </c>
      <c r="G419" s="97">
        <f>F419</f>
        <v>0</v>
      </c>
      <c r="H419" s="164"/>
      <c r="I419" s="116" t="s">
        <v>517</v>
      </c>
      <c r="J419" s="116" t="str">
        <f>VLOOKUP(I419,Presupuesto!$B$11:$C$565,2,0)</f>
        <v>AGUINALDO Y DECIMO CUARTO MES</v>
      </c>
      <c r="K419" s="98" t="str">
        <f t="shared" si="9"/>
        <v>Posgrado</v>
      </c>
      <c r="L419" s="98" t="s">
        <v>395</v>
      </c>
    </row>
    <row r="420" spans="3:12" ht="15.75" thickBot="1" x14ac:dyDescent="0.3">
      <c r="C420" s="172" t="s">
        <v>59</v>
      </c>
      <c r="D420" s="163"/>
      <c r="E420" s="154">
        <v>0</v>
      </c>
      <c r="F420" s="117">
        <f>IF(E418&lt;6,"",((E418-6)/12)*(G418/E418))</f>
        <v>0</v>
      </c>
      <c r="G420" s="97">
        <f>F420</f>
        <v>0</v>
      </c>
      <c r="H420" s="164"/>
      <c r="I420" s="101" t="s">
        <v>520</v>
      </c>
      <c r="J420" s="101" t="str">
        <f>VLOOKUP(I420,Presupuesto!$B$11:$C$565,2,0)</f>
        <v>DECIMOCUARTO MES</v>
      </c>
      <c r="K420" s="98" t="str">
        <f t="shared" si="9"/>
        <v>Posgrado</v>
      </c>
      <c r="L420" s="98" t="s">
        <v>395</v>
      </c>
    </row>
    <row r="421" spans="3:12" ht="15.75" thickBot="1" x14ac:dyDescent="0.3">
      <c r="C421" s="137" t="s">
        <v>496</v>
      </c>
      <c r="D421" s="199"/>
      <c r="E421" s="152">
        <v>12</v>
      </c>
      <c r="F421" s="303">
        <f>HLOOKUP($C421,$BZ$2:$CM$3,2,0)</f>
        <v>2007.3</v>
      </c>
      <c r="G421" s="113">
        <f>D421*E421*F421</f>
        <v>0</v>
      </c>
      <c r="H421" s="166"/>
      <c r="I421" s="114" t="s">
        <v>497</v>
      </c>
      <c r="J421" s="114" t="str">
        <f>VLOOKUP(I421,Presupuesto!$B$11:$C$565,2,0)</f>
        <v>SUELDOS Y SALARIOS PERMANENTES</v>
      </c>
      <c r="K421" s="98" t="str">
        <f t="shared" si="9"/>
        <v>Posgrado</v>
      </c>
      <c r="L421" s="98" t="s">
        <v>395</v>
      </c>
    </row>
    <row r="422" spans="3:12" x14ac:dyDescent="0.25">
      <c r="C422" s="171" t="s">
        <v>58</v>
      </c>
      <c r="D422" s="163"/>
      <c r="E422" s="154">
        <v>0</v>
      </c>
      <c r="F422" s="100">
        <f>IF(E421=0,"",(G421/E421)/12*E421)</f>
        <v>0</v>
      </c>
      <c r="G422" s="97">
        <f>F422</f>
        <v>0</v>
      </c>
      <c r="H422" s="164"/>
      <c r="I422" s="116" t="s">
        <v>517</v>
      </c>
      <c r="J422" s="116" t="str">
        <f>VLOOKUP(I422,Presupuesto!$B$11:$C$565,2,0)</f>
        <v>AGUINALDO Y DECIMO CUARTO MES</v>
      </c>
      <c r="K422" s="98" t="str">
        <f t="shared" si="9"/>
        <v>Posgrado</v>
      </c>
      <c r="L422" s="98" t="s">
        <v>395</v>
      </c>
    </row>
    <row r="423" spans="3:12" ht="15.75" thickBot="1" x14ac:dyDescent="0.3">
      <c r="C423" s="172" t="s">
        <v>59</v>
      </c>
      <c r="D423" s="163"/>
      <c r="E423" s="154">
        <v>0</v>
      </c>
      <c r="F423" s="117">
        <f>IF(E421&lt;6,"",((E421-6)/12)*(G421/E421))</f>
        <v>0</v>
      </c>
      <c r="G423" s="97">
        <f>F423</f>
        <v>0</v>
      </c>
      <c r="H423" s="164"/>
      <c r="I423" s="101" t="s">
        <v>520</v>
      </c>
      <c r="J423" s="101" t="str">
        <f>VLOOKUP(I423,Presupuesto!$B$11:$C$565,2,0)</f>
        <v>DECIMOCUARTO MES</v>
      </c>
      <c r="K423" s="98" t="str">
        <f t="shared" si="9"/>
        <v>Posgrado</v>
      </c>
      <c r="L423" s="98" t="s">
        <v>395</v>
      </c>
    </row>
    <row r="424" spans="3:12" ht="15.75" thickBot="1" x14ac:dyDescent="0.3">
      <c r="C424" s="140" t="s">
        <v>83</v>
      </c>
      <c r="D424" s="199"/>
      <c r="E424" s="152">
        <v>12</v>
      </c>
      <c r="F424" s="139">
        <v>30000</v>
      </c>
      <c r="G424" s="113">
        <f>D424*E424*F424</f>
        <v>0</v>
      </c>
      <c r="H424" s="166"/>
      <c r="I424" s="114" t="s">
        <v>565</v>
      </c>
      <c r="J424" s="114" t="str">
        <f>VLOOKUP(I424,Presupuesto!$B$11:$C$565,2,0)</f>
        <v>CONTRATOS ESPECIALES</v>
      </c>
      <c r="K424" s="98" t="str">
        <f t="shared" si="9"/>
        <v>Posgrado</v>
      </c>
      <c r="L424" s="98" t="s">
        <v>395</v>
      </c>
    </row>
    <row r="425" spans="3:12" x14ac:dyDescent="0.25">
      <c r="C425" s="171" t="s">
        <v>58</v>
      </c>
      <c r="D425" s="163"/>
      <c r="E425" s="154">
        <v>0</v>
      </c>
      <c r="F425" s="117">
        <f>IF(E424=0,"",(G424/E424)/12*E424)</f>
        <v>0</v>
      </c>
      <c r="G425" s="97">
        <f>F425</f>
        <v>0</v>
      </c>
      <c r="H425" s="164"/>
      <c r="I425" s="101" t="s">
        <v>565</v>
      </c>
      <c r="J425" s="101" t="str">
        <f>VLOOKUP(I425,Presupuesto!$B$11:$C$565,2,0)</f>
        <v>CONTRATOS ESPECIALES</v>
      </c>
      <c r="K425" s="98" t="str">
        <f t="shared" si="9"/>
        <v>Posgrado</v>
      </c>
      <c r="L425" s="98" t="s">
        <v>394</v>
      </c>
    </row>
    <row r="426" spans="3:12" ht="15.75" thickBot="1" x14ac:dyDescent="0.3">
      <c r="C426" s="172" t="s">
        <v>59</v>
      </c>
      <c r="D426" s="163"/>
      <c r="E426" s="154">
        <v>0</v>
      </c>
      <c r="F426" s="100">
        <f>IF(E424&lt;6,"",((E424-6)/12)*(G424/E424))</f>
        <v>0</v>
      </c>
      <c r="G426" s="97">
        <f>F426</f>
        <v>0</v>
      </c>
      <c r="H426" s="164"/>
      <c r="I426" s="101" t="s">
        <v>565</v>
      </c>
      <c r="J426" s="101" t="str">
        <f>VLOOKUP(I426,Presupuesto!$B$11:$C$565,2,0)</f>
        <v>CONTRATOS ESPECIALES</v>
      </c>
      <c r="K426" s="98" t="str">
        <f t="shared" si="9"/>
        <v>Posgrado</v>
      </c>
      <c r="L426" s="98" t="s">
        <v>399</v>
      </c>
    </row>
    <row r="427" spans="3:12" ht="15.75" thickBot="1" x14ac:dyDescent="0.3">
      <c r="C427" s="140" t="s">
        <v>60</v>
      </c>
      <c r="D427" s="199"/>
      <c r="E427" s="152">
        <v>12</v>
      </c>
      <c r="F427" s="118">
        <v>30000</v>
      </c>
      <c r="G427" s="113">
        <f>D427*E427*F427</f>
        <v>0</v>
      </c>
      <c r="H427" s="166"/>
      <c r="I427" s="114" t="s">
        <v>706</v>
      </c>
      <c r="J427" s="114" t="str">
        <f>VLOOKUP(I427,Presupuesto!$B$11:$C$565,2,0)</f>
        <v>OTROS SERVICIOS TECNICOS Y PROFESIONALES</v>
      </c>
      <c r="K427" s="98" t="str">
        <f t="shared" si="9"/>
        <v>Posgrado</v>
      </c>
      <c r="L427" s="98" t="s">
        <v>394</v>
      </c>
    </row>
    <row r="428" spans="3:12" x14ac:dyDescent="0.25">
      <c r="C428" s="171" t="s">
        <v>58</v>
      </c>
      <c r="D428" s="163"/>
      <c r="E428" s="154">
        <v>0</v>
      </c>
      <c r="F428" s="100">
        <v>0</v>
      </c>
      <c r="G428" s="97">
        <f>F428</f>
        <v>0</v>
      </c>
      <c r="H428" s="164"/>
      <c r="I428" s="101" t="s">
        <v>706</v>
      </c>
      <c r="J428" s="101" t="str">
        <f>VLOOKUP(I428,Presupuesto!$B$11:$C$565,2,0)</f>
        <v>OTROS SERVICIOS TECNICOS Y PROFESIONALES</v>
      </c>
      <c r="K428" s="98" t="str">
        <f t="shared" si="9"/>
        <v>Posgrado</v>
      </c>
      <c r="L428" s="98" t="s">
        <v>394</v>
      </c>
    </row>
    <row r="429" spans="3:12" ht="15.75" thickBot="1" x14ac:dyDescent="0.3">
      <c r="C429" s="172" t="s">
        <v>59</v>
      </c>
      <c r="D429" s="163"/>
      <c r="E429" s="154">
        <v>0</v>
      </c>
      <c r="F429" s="100">
        <v>0</v>
      </c>
      <c r="G429" s="97">
        <f>F429</f>
        <v>0</v>
      </c>
      <c r="H429" s="164"/>
      <c r="I429" s="101" t="s">
        <v>706</v>
      </c>
      <c r="J429" s="101" t="str">
        <f>VLOOKUP(I429,Presupuesto!$B$11:$C$565,2,0)</f>
        <v>OTROS SERVICIOS TECNICOS Y PROFESIONALES</v>
      </c>
      <c r="K429" s="98" t="str">
        <f t="shared" si="9"/>
        <v>Posgrado</v>
      </c>
      <c r="L429" s="98" t="s">
        <v>394</v>
      </c>
    </row>
    <row r="430" spans="3:12" ht="15.75" thickBot="1" x14ac:dyDescent="0.3">
      <c r="C430" s="140" t="s">
        <v>61</v>
      </c>
      <c r="D430" s="199"/>
      <c r="E430" s="152">
        <v>12</v>
      </c>
      <c r="F430" s="118">
        <v>30000</v>
      </c>
      <c r="G430" s="113">
        <f>D430*E430*F430</f>
        <v>0</v>
      </c>
      <c r="H430" s="166"/>
      <c r="I430" s="114" t="s">
        <v>497</v>
      </c>
      <c r="J430" s="114" t="str">
        <f>VLOOKUP(I430,Presupuesto!$B$11:$C$565,2,0)</f>
        <v>SUELDOS Y SALARIOS PERMANENTES</v>
      </c>
      <c r="K430" s="98" t="str">
        <f t="shared" si="9"/>
        <v>Posgrado</v>
      </c>
      <c r="L430" s="98" t="s">
        <v>394</v>
      </c>
    </row>
    <row r="431" spans="3:12" x14ac:dyDescent="0.25">
      <c r="C431" s="171" t="s">
        <v>58</v>
      </c>
      <c r="D431" s="169"/>
      <c r="E431" s="131">
        <v>0</v>
      </c>
      <c r="F431" s="119">
        <f>IF(E430=0,"",(G430/E430)/12*E430)</f>
        <v>0</v>
      </c>
      <c r="G431" s="120">
        <f>F431</f>
        <v>0</v>
      </c>
      <c r="H431" s="164"/>
      <c r="I431" s="101" t="s">
        <v>517</v>
      </c>
      <c r="J431" s="101" t="str">
        <f>VLOOKUP(I431,Presupuesto!$B$11:$C$565,2,0)</f>
        <v>AGUINALDO Y DECIMO CUARTO MES</v>
      </c>
      <c r="K431" s="98" t="str">
        <f t="shared" si="9"/>
        <v>Posgrado</v>
      </c>
      <c r="L431" s="98" t="s">
        <v>394</v>
      </c>
    </row>
    <row r="432" spans="3:12" ht="15.75" thickBot="1" x14ac:dyDescent="0.3">
      <c r="C432" s="173" t="s">
        <v>59</v>
      </c>
      <c r="D432" s="162"/>
      <c r="E432" s="132">
        <v>0</v>
      </c>
      <c r="F432" s="105">
        <f>IF(E430&lt;6,"",((E430-6)/12)*(G430/E430))</f>
        <v>0</v>
      </c>
      <c r="G432" s="105">
        <f>F432</f>
        <v>0</v>
      </c>
      <c r="H432" s="162"/>
      <c r="I432" s="106" t="s">
        <v>520</v>
      </c>
      <c r="J432" s="124" t="str">
        <f>VLOOKUP(I432,Presupuesto!$B$11:$C$565,2,0)</f>
        <v>DECIMOCUARTO MES</v>
      </c>
      <c r="K432" s="106" t="str">
        <f t="shared" si="9"/>
        <v>Posgrado</v>
      </c>
      <c r="L432" s="124" t="s">
        <v>394</v>
      </c>
    </row>
    <row r="434" spans="3:12" ht="15.75" thickBot="1" x14ac:dyDescent="0.3">
      <c r="K434" s="153"/>
    </row>
    <row r="435" spans="3:12" ht="15.75" thickBot="1" x14ac:dyDescent="0.3">
      <c r="C435" s="69" t="s">
        <v>43</v>
      </c>
      <c r="D435" s="30">
        <f>SUM(G442:G492)</f>
        <v>0</v>
      </c>
      <c r="E435" s="93"/>
      <c r="F435" s="93"/>
      <c r="G435" s="93"/>
      <c r="H435" s="76"/>
      <c r="I435" s="76"/>
      <c r="J435" s="76"/>
      <c r="K435" s="153"/>
    </row>
    <row r="436" spans="3:12" x14ac:dyDescent="0.25">
      <c r="D436" s="31"/>
      <c r="E436" s="93"/>
      <c r="F436" s="93"/>
      <c r="G436" s="93"/>
      <c r="H436" s="76"/>
      <c r="I436" s="76"/>
      <c r="J436" s="76"/>
      <c r="K436" s="153"/>
    </row>
    <row r="437" spans="3:12" x14ac:dyDescent="0.25">
      <c r="D437" s="31"/>
      <c r="E437" s="93"/>
      <c r="F437" s="93"/>
      <c r="G437" s="93"/>
      <c r="H437" s="76"/>
      <c r="I437" s="76"/>
      <c r="J437" s="76"/>
      <c r="K437" s="153"/>
    </row>
    <row r="438" spans="3:12" ht="15.75" x14ac:dyDescent="0.25">
      <c r="C438" s="202" t="s">
        <v>392</v>
      </c>
      <c r="D438" s="368"/>
      <c r="E438" s="93"/>
      <c r="F438" s="93"/>
      <c r="G438" s="93"/>
      <c r="H438" s="76"/>
      <c r="I438" s="76"/>
      <c r="J438" s="76"/>
      <c r="K438" s="153"/>
    </row>
    <row r="439" spans="3:12" ht="18.75" x14ac:dyDescent="0.25">
      <c r="C439" s="211" t="e">
        <f>IFERROR(VLOOKUP(D438,'1. Desarrollo e Innov. Curricu.'!$E:$F,2,FALSE),IFERROR(VLOOKUP(D438,'2. Investigación Científica'!$E:$F,2,FALSE),IFERROR(VLOOKUP(D438,'3. Vinculación Univ. Sociedad'!$E:$F,2,FALSE),IFERROR(VLOOKUP(D438,'4. Docencia y Profesorado Univ.'!$E:$F,2,FALSE),IFERROR(VLOOKUP(D438,'5. Estudiantes y Graduados'!$E:$F,2,FALSE),IFERROR(VLOOKUP(D438,'11. Gestion Administrativa'!$E:$F,2,FALSE),IFERROR(VLOOKUP(D438,'13. Gestión Académica'!$E:$F,2,FALSE),IFERROR(VLOOKUP(D438,'8. Asegura. de la Calid. y M'!$E:$F,2,FALSE),IFERROR(VLOOKUP(D438,'6. Gestión del Conocimiento'!$E:$F,2,FALSE),IFERROR(VLOOKUP(D438,'15. Gobernabilidad y Proceso...'!$E:$F,2,FALSE),IFERROR(VLOOKUP(D438,'12. Gestión del Talento Humano'!$E:$F,2,FALSE),IFERROR(VLOOKUP(D438,'14. Internacional... de la E.S.'!$E:$F,2,FALSE),IFERROR(VLOOKUP(D438,'10. Posgrado'!$E:$F,2,FALSE),IFERROR(VLOOKUP(D438,'17. Gestión TIC'!$E:$F,2,FALSE),IFERROR(VLOOKUP(D438,'16. Desa. del Sistema Educ.Sup.'!$E:$F,2,FALSE),IFERROR(VLOOKUP(D438,'9. Cultura de Inno. Insti...'!$E:$F,2,FALSE),VLOOKUP(D438,'7. Lo Esencial de la Reforma U.'!$E:$F,2,0)))))))))))))))))</f>
        <v>#N/A</v>
      </c>
      <c r="D439" s="31"/>
      <c r="E439" s="93"/>
      <c r="F439" s="93"/>
      <c r="G439" s="93"/>
      <c r="H439" s="76"/>
      <c r="I439" s="76"/>
      <c r="J439" s="76"/>
      <c r="K439" s="153"/>
    </row>
    <row r="440" spans="3:12" ht="15.75" thickBot="1" x14ac:dyDescent="0.3">
      <c r="C440" s="177"/>
      <c r="D440" s="31"/>
      <c r="E440" s="93"/>
      <c r="F440" s="93"/>
      <c r="G440" s="93"/>
      <c r="H440" s="76"/>
      <c r="I440" s="76"/>
      <c r="J440" s="76"/>
      <c r="K440" s="153"/>
    </row>
    <row r="441" spans="3:12" ht="30.75" thickBot="1" x14ac:dyDescent="0.3">
      <c r="C441" s="134" t="s">
        <v>44</v>
      </c>
      <c r="D441" s="138" t="s">
        <v>55</v>
      </c>
      <c r="E441" s="170" t="s">
        <v>56</v>
      </c>
      <c r="F441" s="138" t="s">
        <v>57</v>
      </c>
      <c r="G441" s="135" t="s">
        <v>27</v>
      </c>
      <c r="H441" s="133" t="s">
        <v>131</v>
      </c>
      <c r="I441" s="136" t="s">
        <v>46</v>
      </c>
      <c r="J441" s="136" t="s">
        <v>132</v>
      </c>
      <c r="K441" s="136" t="s">
        <v>410</v>
      </c>
      <c r="L441" s="136" t="s">
        <v>411</v>
      </c>
    </row>
    <row r="442" spans="3:12" ht="15.75" thickBot="1" x14ac:dyDescent="0.3">
      <c r="C442" s="137" t="s">
        <v>483</v>
      </c>
      <c r="D442" s="199"/>
      <c r="E442" s="152">
        <v>12</v>
      </c>
      <c r="F442" s="303">
        <f>HLOOKUP($C442,$BZ$2:$CM$3,2,0)</f>
        <v>43674.39</v>
      </c>
      <c r="G442" s="113">
        <f>D442*E442*F442</f>
        <v>0</v>
      </c>
      <c r="H442" s="166"/>
      <c r="I442" s="114" t="s">
        <v>497</v>
      </c>
      <c r="J442" s="114" t="str">
        <f>VLOOKUP(I442,Presupuesto!$B$11:$C$565,2,0)</f>
        <v>SUELDOS Y SALARIOS PERMANENTES</v>
      </c>
      <c r="K442" s="219" t="s">
        <v>1459</v>
      </c>
      <c r="L442" s="98" t="s">
        <v>394</v>
      </c>
    </row>
    <row r="443" spans="3:12" x14ac:dyDescent="0.25">
      <c r="C443" s="171" t="s">
        <v>58</v>
      </c>
      <c r="D443" s="163"/>
      <c r="E443" s="154">
        <v>0</v>
      </c>
      <c r="F443" s="100">
        <f>IF(E442=0,"",(G442/E442)/12*E442)</f>
        <v>0</v>
      </c>
      <c r="G443" s="97">
        <f>F443</f>
        <v>0</v>
      </c>
      <c r="H443" s="164"/>
      <c r="I443" s="116" t="s">
        <v>517</v>
      </c>
      <c r="J443" s="116" t="str">
        <f>VLOOKUP(I443,Presupuesto!$B$11:$C$565,2,0)</f>
        <v>AGUINALDO Y DECIMO CUARTO MES</v>
      </c>
      <c r="K443" s="98" t="str">
        <f t="shared" ref="K443:K474" si="10">$K$442</f>
        <v>Posgrado</v>
      </c>
      <c r="L443" s="98" t="s">
        <v>412</v>
      </c>
    </row>
    <row r="444" spans="3:12" ht="15.75" thickBot="1" x14ac:dyDescent="0.3">
      <c r="C444" s="172" t="s">
        <v>59</v>
      </c>
      <c r="D444" s="163"/>
      <c r="E444" s="154">
        <v>0</v>
      </c>
      <c r="F444" s="117">
        <f>IF(E442&lt;6,"",((E442-6)/12)*(G442/E442))</f>
        <v>0</v>
      </c>
      <c r="G444" s="97">
        <f>F444</f>
        <v>0</v>
      </c>
      <c r="H444" s="164"/>
      <c r="I444" s="101" t="s">
        <v>520</v>
      </c>
      <c r="J444" s="101" t="str">
        <f>VLOOKUP(I444,Presupuesto!$B$11:$C$565,2,0)</f>
        <v>DECIMOCUARTO MES</v>
      </c>
      <c r="K444" s="98" t="str">
        <f t="shared" si="10"/>
        <v>Posgrado</v>
      </c>
      <c r="L444" s="98" t="s">
        <v>395</v>
      </c>
    </row>
    <row r="445" spans="3:12" ht="15.75" thickBot="1" x14ac:dyDescent="0.3">
      <c r="C445" s="137" t="s">
        <v>484</v>
      </c>
      <c r="D445" s="199"/>
      <c r="E445" s="152">
        <v>12</v>
      </c>
      <c r="F445" s="303">
        <f>HLOOKUP($C445,$BZ$2:$CM$3,2,0)</f>
        <v>39703.99</v>
      </c>
      <c r="G445" s="113">
        <f>D445*E445*F445</f>
        <v>0</v>
      </c>
      <c r="H445" s="166"/>
      <c r="I445" s="114" t="s">
        <v>497</v>
      </c>
      <c r="J445" s="114" t="str">
        <f>VLOOKUP(I445,Presupuesto!$B$11:$C$565,2,0)</f>
        <v>SUELDOS Y SALARIOS PERMANENTES</v>
      </c>
      <c r="K445" s="98" t="str">
        <f t="shared" si="10"/>
        <v>Posgrado</v>
      </c>
      <c r="L445" s="98" t="s">
        <v>395</v>
      </c>
    </row>
    <row r="446" spans="3:12" x14ac:dyDescent="0.25">
      <c r="C446" s="171" t="s">
        <v>58</v>
      </c>
      <c r="D446" s="163"/>
      <c r="E446" s="154">
        <v>0</v>
      </c>
      <c r="F446" s="100">
        <f>IF(E445=0,"",(G445/E445)/12*E445)</f>
        <v>0</v>
      </c>
      <c r="G446" s="97">
        <f>F446</f>
        <v>0</v>
      </c>
      <c r="H446" s="164"/>
      <c r="I446" s="116" t="s">
        <v>517</v>
      </c>
      <c r="J446" s="116" t="str">
        <f>VLOOKUP(I446,Presupuesto!$B$11:$C$565,2,0)</f>
        <v>AGUINALDO Y DECIMO CUARTO MES</v>
      </c>
      <c r="K446" s="98" t="str">
        <f t="shared" si="10"/>
        <v>Posgrado</v>
      </c>
      <c r="L446" s="98" t="s">
        <v>395</v>
      </c>
    </row>
    <row r="447" spans="3:12" ht="15.75" thickBot="1" x14ac:dyDescent="0.3">
      <c r="C447" s="172" t="s">
        <v>59</v>
      </c>
      <c r="D447" s="163"/>
      <c r="E447" s="154">
        <v>0</v>
      </c>
      <c r="F447" s="117">
        <f>IF(E445&lt;6,"",((E445-6)/12)*(G445/E445))</f>
        <v>0</v>
      </c>
      <c r="G447" s="97">
        <f>F447</f>
        <v>0</v>
      </c>
      <c r="H447" s="164"/>
      <c r="I447" s="101" t="s">
        <v>520</v>
      </c>
      <c r="J447" s="101" t="str">
        <f>VLOOKUP(I447,Presupuesto!$B$11:$C$565,2,0)</f>
        <v>DECIMOCUARTO MES</v>
      </c>
      <c r="K447" s="98" t="str">
        <f t="shared" si="10"/>
        <v>Posgrado</v>
      </c>
      <c r="L447" s="98" t="s">
        <v>395</v>
      </c>
    </row>
    <row r="448" spans="3:12" ht="15.75" thickBot="1" x14ac:dyDescent="0.3">
      <c r="C448" s="137" t="s">
        <v>485</v>
      </c>
      <c r="D448" s="199"/>
      <c r="E448" s="152">
        <v>12</v>
      </c>
      <c r="F448" s="303">
        <f>HLOOKUP($C448,$BZ$2:$CM$3,2,0)</f>
        <v>35733.589999999997</v>
      </c>
      <c r="G448" s="113">
        <f>D448*E448*F448</f>
        <v>0</v>
      </c>
      <c r="H448" s="166"/>
      <c r="I448" s="114" t="s">
        <v>497</v>
      </c>
      <c r="J448" s="114" t="str">
        <f>VLOOKUP(I448,Presupuesto!$B$11:$C$565,2,0)</f>
        <v>SUELDOS Y SALARIOS PERMANENTES</v>
      </c>
      <c r="K448" s="98" t="str">
        <f t="shared" si="10"/>
        <v>Posgrado</v>
      </c>
      <c r="L448" s="98" t="s">
        <v>395</v>
      </c>
    </row>
    <row r="449" spans="3:12" x14ac:dyDescent="0.25">
      <c r="C449" s="171" t="s">
        <v>58</v>
      </c>
      <c r="D449" s="163"/>
      <c r="E449" s="154">
        <v>0</v>
      </c>
      <c r="F449" s="100">
        <f>IF(E448=0,"",(G448/E448)/12*E448)</f>
        <v>0</v>
      </c>
      <c r="G449" s="97">
        <f>F449</f>
        <v>0</v>
      </c>
      <c r="H449" s="164"/>
      <c r="I449" s="116" t="s">
        <v>517</v>
      </c>
      <c r="J449" s="116" t="str">
        <f>VLOOKUP(I449,Presupuesto!$B$11:$C$565,2,0)</f>
        <v>AGUINALDO Y DECIMO CUARTO MES</v>
      </c>
      <c r="K449" s="98" t="str">
        <f t="shared" si="10"/>
        <v>Posgrado</v>
      </c>
      <c r="L449" s="98" t="s">
        <v>395</v>
      </c>
    </row>
    <row r="450" spans="3:12" ht="15.75" thickBot="1" x14ac:dyDescent="0.3">
      <c r="C450" s="172" t="s">
        <v>59</v>
      </c>
      <c r="D450" s="163"/>
      <c r="E450" s="154">
        <v>0</v>
      </c>
      <c r="F450" s="117">
        <f>IF(E448&lt;6,"",((E448-6)/12)*(G448/E448))</f>
        <v>0</v>
      </c>
      <c r="G450" s="97">
        <f>F450</f>
        <v>0</v>
      </c>
      <c r="H450" s="164"/>
      <c r="I450" s="101" t="s">
        <v>520</v>
      </c>
      <c r="J450" s="101" t="str">
        <f>VLOOKUP(I450,Presupuesto!$B$11:$C$565,2,0)</f>
        <v>DECIMOCUARTO MES</v>
      </c>
      <c r="K450" s="98" t="str">
        <f t="shared" si="10"/>
        <v>Posgrado</v>
      </c>
      <c r="L450" s="98" t="s">
        <v>395</v>
      </c>
    </row>
    <row r="451" spans="3:12" ht="15.75" thickBot="1" x14ac:dyDescent="0.3">
      <c r="C451" s="137" t="s">
        <v>486</v>
      </c>
      <c r="D451" s="199"/>
      <c r="E451" s="152">
        <v>12</v>
      </c>
      <c r="F451" s="303">
        <f>HLOOKUP($C451,$BZ$2:$CM$3,2,0)</f>
        <v>31763.19</v>
      </c>
      <c r="G451" s="113">
        <f>D451*E451*F451</f>
        <v>0</v>
      </c>
      <c r="H451" s="166"/>
      <c r="I451" s="114" t="s">
        <v>497</v>
      </c>
      <c r="J451" s="114" t="str">
        <f>VLOOKUP(I451,Presupuesto!$B$11:$C$565,2,0)</f>
        <v>SUELDOS Y SALARIOS PERMANENTES</v>
      </c>
      <c r="K451" s="98" t="str">
        <f t="shared" si="10"/>
        <v>Posgrado</v>
      </c>
      <c r="L451" s="98" t="s">
        <v>395</v>
      </c>
    </row>
    <row r="452" spans="3:12" x14ac:dyDescent="0.25">
      <c r="C452" s="171" t="s">
        <v>58</v>
      </c>
      <c r="D452" s="163"/>
      <c r="E452" s="154">
        <v>0</v>
      </c>
      <c r="F452" s="100">
        <f>IF(E451=0,"",(G451/E451)/12*E451)</f>
        <v>0</v>
      </c>
      <c r="G452" s="97">
        <f>F452</f>
        <v>0</v>
      </c>
      <c r="H452" s="164"/>
      <c r="I452" s="116" t="s">
        <v>517</v>
      </c>
      <c r="J452" s="116" t="str">
        <f>VLOOKUP(I452,Presupuesto!$B$11:$C$565,2,0)</f>
        <v>AGUINALDO Y DECIMO CUARTO MES</v>
      </c>
      <c r="K452" s="98" t="str">
        <f t="shared" si="10"/>
        <v>Posgrado</v>
      </c>
      <c r="L452" s="98" t="s">
        <v>395</v>
      </c>
    </row>
    <row r="453" spans="3:12" ht="15.75" thickBot="1" x14ac:dyDescent="0.3">
      <c r="C453" s="172" t="s">
        <v>59</v>
      </c>
      <c r="D453" s="163"/>
      <c r="E453" s="154">
        <v>0</v>
      </c>
      <c r="F453" s="117">
        <f>IF(E451&lt;6,"",((E451-6)/12)*(G451/E451))</f>
        <v>0</v>
      </c>
      <c r="G453" s="97">
        <f>F453</f>
        <v>0</v>
      </c>
      <c r="H453" s="164"/>
      <c r="I453" s="101" t="s">
        <v>520</v>
      </c>
      <c r="J453" s="101" t="str">
        <f>VLOOKUP(I453,Presupuesto!$B$11:$C$565,2,0)</f>
        <v>DECIMOCUARTO MES</v>
      </c>
      <c r="K453" s="98" t="str">
        <f t="shared" si="10"/>
        <v>Posgrado</v>
      </c>
      <c r="L453" s="98" t="s">
        <v>395</v>
      </c>
    </row>
    <row r="454" spans="3:12" ht="15.75" thickBot="1" x14ac:dyDescent="0.3">
      <c r="C454" s="137" t="s">
        <v>487</v>
      </c>
      <c r="D454" s="199"/>
      <c r="E454" s="152">
        <v>12</v>
      </c>
      <c r="F454" s="303">
        <f>HLOOKUP($C454,$BZ$2:$CM$3,2,0)</f>
        <v>29777.99</v>
      </c>
      <c r="G454" s="113">
        <f>D454*E454*F454</f>
        <v>0</v>
      </c>
      <c r="H454" s="166"/>
      <c r="I454" s="114" t="s">
        <v>497</v>
      </c>
      <c r="J454" s="114" t="str">
        <f>VLOOKUP(I454,Presupuesto!$B$11:$C$565,2,0)</f>
        <v>SUELDOS Y SALARIOS PERMANENTES</v>
      </c>
      <c r="K454" s="98" t="str">
        <f t="shared" si="10"/>
        <v>Posgrado</v>
      </c>
      <c r="L454" s="98" t="s">
        <v>395</v>
      </c>
    </row>
    <row r="455" spans="3:12" x14ac:dyDescent="0.25">
      <c r="C455" s="171" t="s">
        <v>58</v>
      </c>
      <c r="D455" s="163"/>
      <c r="E455" s="154">
        <v>0</v>
      </c>
      <c r="F455" s="100">
        <f>IF(E454=0,"",(G454/E454)/12*E454)</f>
        <v>0</v>
      </c>
      <c r="G455" s="97">
        <f>F455</f>
        <v>0</v>
      </c>
      <c r="H455" s="164"/>
      <c r="I455" s="116" t="s">
        <v>517</v>
      </c>
      <c r="J455" s="116" t="str">
        <f>VLOOKUP(I455,Presupuesto!$B$11:$C$565,2,0)</f>
        <v>AGUINALDO Y DECIMO CUARTO MES</v>
      </c>
      <c r="K455" s="98" t="str">
        <f t="shared" si="10"/>
        <v>Posgrado</v>
      </c>
      <c r="L455" s="98" t="s">
        <v>395</v>
      </c>
    </row>
    <row r="456" spans="3:12" ht="15.75" thickBot="1" x14ac:dyDescent="0.3">
      <c r="C456" s="172" t="s">
        <v>59</v>
      </c>
      <c r="D456" s="163"/>
      <c r="E456" s="154">
        <v>0</v>
      </c>
      <c r="F456" s="117">
        <f>IF(E454&lt;6,"",((E454-6)/12)*(G454/E454))</f>
        <v>0</v>
      </c>
      <c r="G456" s="97">
        <f>F456</f>
        <v>0</v>
      </c>
      <c r="H456" s="164"/>
      <c r="I456" s="101" t="s">
        <v>520</v>
      </c>
      <c r="J456" s="101" t="str">
        <f>VLOOKUP(I456,Presupuesto!$B$11:$C$565,2,0)</f>
        <v>DECIMOCUARTO MES</v>
      </c>
      <c r="K456" s="98" t="str">
        <f t="shared" si="10"/>
        <v>Posgrado</v>
      </c>
      <c r="L456" s="98" t="s">
        <v>395</v>
      </c>
    </row>
    <row r="457" spans="3:12" ht="15.75" thickBot="1" x14ac:dyDescent="0.3">
      <c r="C457" s="137" t="s">
        <v>488</v>
      </c>
      <c r="D457" s="199"/>
      <c r="E457" s="152">
        <v>12</v>
      </c>
      <c r="F457" s="303">
        <f>HLOOKUP($C457,$BZ$2:$CM$3,2,0)</f>
        <v>27792.79</v>
      </c>
      <c r="G457" s="113">
        <f>D457*E457*F457</f>
        <v>0</v>
      </c>
      <c r="H457" s="166"/>
      <c r="I457" s="114" t="s">
        <v>497</v>
      </c>
      <c r="J457" s="114" t="str">
        <f>VLOOKUP(I457,Presupuesto!$B$11:$C$565,2,0)</f>
        <v>SUELDOS Y SALARIOS PERMANENTES</v>
      </c>
      <c r="K457" s="98" t="str">
        <f t="shared" si="10"/>
        <v>Posgrado</v>
      </c>
      <c r="L457" s="98" t="s">
        <v>395</v>
      </c>
    </row>
    <row r="458" spans="3:12" x14ac:dyDescent="0.25">
      <c r="C458" s="171" t="s">
        <v>58</v>
      </c>
      <c r="D458" s="163"/>
      <c r="E458" s="154">
        <v>0</v>
      </c>
      <c r="F458" s="100">
        <f>IF(E457=0,"",(G457/E457)/12*E457)</f>
        <v>0</v>
      </c>
      <c r="G458" s="97">
        <f>F458</f>
        <v>0</v>
      </c>
      <c r="H458" s="164"/>
      <c r="I458" s="116" t="s">
        <v>517</v>
      </c>
      <c r="J458" s="116" t="str">
        <f>VLOOKUP(I458,Presupuesto!$B$11:$C$565,2,0)</f>
        <v>AGUINALDO Y DECIMO CUARTO MES</v>
      </c>
      <c r="K458" s="98" t="str">
        <f t="shared" si="10"/>
        <v>Posgrado</v>
      </c>
      <c r="L458" s="98" t="s">
        <v>395</v>
      </c>
    </row>
    <row r="459" spans="3:12" ht="15.75" thickBot="1" x14ac:dyDescent="0.3">
      <c r="C459" s="172" t="s">
        <v>59</v>
      </c>
      <c r="D459" s="163"/>
      <c r="E459" s="154">
        <v>0</v>
      </c>
      <c r="F459" s="117">
        <f>IF(E457&lt;6,"",((E457-6)/12)*(G457/E457))</f>
        <v>0</v>
      </c>
      <c r="G459" s="97">
        <f>F459</f>
        <v>0</v>
      </c>
      <c r="H459" s="164"/>
      <c r="I459" s="101" t="s">
        <v>520</v>
      </c>
      <c r="J459" s="101" t="str">
        <f>VLOOKUP(I459,Presupuesto!$B$11:$C$565,2,0)</f>
        <v>DECIMOCUARTO MES</v>
      </c>
      <c r="K459" s="98" t="str">
        <f t="shared" si="10"/>
        <v>Posgrado</v>
      </c>
      <c r="L459" s="98" t="s">
        <v>395</v>
      </c>
    </row>
    <row r="460" spans="3:12" ht="15.75" thickBot="1" x14ac:dyDescent="0.3">
      <c r="C460" s="137" t="s">
        <v>489</v>
      </c>
      <c r="D460" s="199"/>
      <c r="E460" s="152">
        <v>12</v>
      </c>
      <c r="F460" s="303">
        <f>HLOOKUP($C460,$BZ$2:$CM$3,2,0)</f>
        <v>18859.39</v>
      </c>
      <c r="G460" s="113">
        <f>D460*E460*F460</f>
        <v>0</v>
      </c>
      <c r="H460" s="166"/>
      <c r="I460" s="114" t="s">
        <v>497</v>
      </c>
      <c r="J460" s="114" t="str">
        <f>VLOOKUP(I460,Presupuesto!$B$11:$C$565,2,0)</f>
        <v>SUELDOS Y SALARIOS PERMANENTES</v>
      </c>
      <c r="K460" s="98" t="str">
        <f t="shared" si="10"/>
        <v>Posgrado</v>
      </c>
      <c r="L460" s="98" t="s">
        <v>395</v>
      </c>
    </row>
    <row r="461" spans="3:12" x14ac:dyDescent="0.25">
      <c r="C461" s="171" t="s">
        <v>58</v>
      </c>
      <c r="D461" s="163"/>
      <c r="E461" s="154">
        <v>0</v>
      </c>
      <c r="F461" s="100">
        <f>IF(E460=0,"",(G460/E460)/12*E460)</f>
        <v>0</v>
      </c>
      <c r="G461" s="97">
        <f>F461</f>
        <v>0</v>
      </c>
      <c r="H461" s="164"/>
      <c r="I461" s="116" t="s">
        <v>517</v>
      </c>
      <c r="J461" s="116" t="str">
        <f>VLOOKUP(I461,Presupuesto!$B$11:$C$565,2,0)</f>
        <v>AGUINALDO Y DECIMO CUARTO MES</v>
      </c>
      <c r="K461" s="98" t="str">
        <f t="shared" si="10"/>
        <v>Posgrado</v>
      </c>
      <c r="L461" s="98" t="s">
        <v>395</v>
      </c>
    </row>
    <row r="462" spans="3:12" ht="15.75" thickBot="1" x14ac:dyDescent="0.3">
      <c r="C462" s="172" t="s">
        <v>59</v>
      </c>
      <c r="D462" s="163"/>
      <c r="E462" s="154">
        <v>0</v>
      </c>
      <c r="F462" s="117">
        <f>IF(E460&lt;6,"",((E460-6)/12)*(G460/E460))</f>
        <v>0</v>
      </c>
      <c r="G462" s="97">
        <f>F462</f>
        <v>0</v>
      </c>
      <c r="H462" s="164"/>
      <c r="I462" s="101" t="s">
        <v>520</v>
      </c>
      <c r="J462" s="101" t="str">
        <f>VLOOKUP(I462,Presupuesto!$B$11:$C$565,2,0)</f>
        <v>DECIMOCUARTO MES</v>
      </c>
      <c r="K462" s="98" t="str">
        <f t="shared" si="10"/>
        <v>Posgrado</v>
      </c>
      <c r="L462" s="98" t="s">
        <v>395</v>
      </c>
    </row>
    <row r="463" spans="3:12" ht="15.75" thickBot="1" x14ac:dyDescent="0.3">
      <c r="C463" s="137" t="s">
        <v>490</v>
      </c>
      <c r="D463" s="199"/>
      <c r="E463" s="152">
        <v>12</v>
      </c>
      <c r="F463" s="303">
        <f>HLOOKUP($C463,$BZ$2:$CM$3,2,0)</f>
        <v>17866.8</v>
      </c>
      <c r="G463" s="113">
        <f>D463*E463*F463</f>
        <v>0</v>
      </c>
      <c r="H463" s="166"/>
      <c r="I463" s="114" t="s">
        <v>497</v>
      </c>
      <c r="J463" s="114" t="str">
        <f>VLOOKUP(I463,Presupuesto!$B$11:$C$565,2,0)</f>
        <v>SUELDOS Y SALARIOS PERMANENTES</v>
      </c>
      <c r="K463" s="98" t="str">
        <f t="shared" si="10"/>
        <v>Posgrado</v>
      </c>
      <c r="L463" s="98" t="s">
        <v>395</v>
      </c>
    </row>
    <row r="464" spans="3:12" x14ac:dyDescent="0.25">
      <c r="C464" s="171" t="s">
        <v>58</v>
      </c>
      <c r="D464" s="163"/>
      <c r="E464" s="154">
        <v>0</v>
      </c>
      <c r="F464" s="100">
        <f>IF(E463=0,"",(G463/E463)/12*E463)</f>
        <v>0</v>
      </c>
      <c r="G464" s="97">
        <f>F464</f>
        <v>0</v>
      </c>
      <c r="H464" s="164"/>
      <c r="I464" s="116" t="s">
        <v>517</v>
      </c>
      <c r="J464" s="116" t="str">
        <f>VLOOKUP(I464,Presupuesto!$B$11:$C$565,2,0)</f>
        <v>AGUINALDO Y DECIMO CUARTO MES</v>
      </c>
      <c r="K464" s="98" t="str">
        <f t="shared" si="10"/>
        <v>Posgrado</v>
      </c>
      <c r="L464" s="98" t="s">
        <v>395</v>
      </c>
    </row>
    <row r="465" spans="3:12" ht="15.75" thickBot="1" x14ac:dyDescent="0.3">
      <c r="C465" s="172" t="s">
        <v>59</v>
      </c>
      <c r="D465" s="163"/>
      <c r="E465" s="154">
        <v>0</v>
      </c>
      <c r="F465" s="117">
        <f>IF(E463&lt;6,"",((E463-6)/12)*(G463/E463))</f>
        <v>0</v>
      </c>
      <c r="G465" s="97">
        <f>F465</f>
        <v>0</v>
      </c>
      <c r="H465" s="164"/>
      <c r="I465" s="101" t="s">
        <v>520</v>
      </c>
      <c r="J465" s="101" t="str">
        <f>VLOOKUP(I465,Presupuesto!$B$11:$C$565,2,0)</f>
        <v>DECIMOCUARTO MES</v>
      </c>
      <c r="K465" s="98" t="str">
        <f t="shared" si="10"/>
        <v>Posgrado</v>
      </c>
      <c r="L465" s="98" t="s">
        <v>395</v>
      </c>
    </row>
    <row r="466" spans="3:12" ht="15.75" thickBot="1" x14ac:dyDescent="0.3">
      <c r="C466" s="137" t="s">
        <v>491</v>
      </c>
      <c r="D466" s="199"/>
      <c r="E466" s="152">
        <v>12</v>
      </c>
      <c r="F466" s="303">
        <f>HLOOKUP($C466,$BZ$2:$CM$3,2,0)</f>
        <v>13896.4</v>
      </c>
      <c r="G466" s="113">
        <f>D466*E466*F466</f>
        <v>0</v>
      </c>
      <c r="H466" s="166"/>
      <c r="I466" s="114" t="s">
        <v>497</v>
      </c>
      <c r="J466" s="114" t="str">
        <f>VLOOKUP(I466,Presupuesto!$B$11:$C$565,2,0)</f>
        <v>SUELDOS Y SALARIOS PERMANENTES</v>
      </c>
      <c r="K466" s="98" t="str">
        <f t="shared" si="10"/>
        <v>Posgrado</v>
      </c>
      <c r="L466" s="98" t="s">
        <v>395</v>
      </c>
    </row>
    <row r="467" spans="3:12" x14ac:dyDescent="0.25">
      <c r="C467" s="171" t="s">
        <v>58</v>
      </c>
      <c r="D467" s="163"/>
      <c r="E467" s="154">
        <v>0</v>
      </c>
      <c r="F467" s="100">
        <f>IF(E466=0,"",(G466/E466)/12*E466)</f>
        <v>0</v>
      </c>
      <c r="G467" s="97">
        <f>F467</f>
        <v>0</v>
      </c>
      <c r="H467" s="164"/>
      <c r="I467" s="116" t="s">
        <v>517</v>
      </c>
      <c r="J467" s="116" t="str">
        <f>VLOOKUP(I467,Presupuesto!$B$11:$C$565,2,0)</f>
        <v>AGUINALDO Y DECIMO CUARTO MES</v>
      </c>
      <c r="K467" s="98" t="str">
        <f t="shared" si="10"/>
        <v>Posgrado</v>
      </c>
      <c r="L467" s="98" t="s">
        <v>395</v>
      </c>
    </row>
    <row r="468" spans="3:12" ht="15.75" thickBot="1" x14ac:dyDescent="0.3">
      <c r="C468" s="172" t="s">
        <v>59</v>
      </c>
      <c r="D468" s="163"/>
      <c r="E468" s="154">
        <v>0</v>
      </c>
      <c r="F468" s="117">
        <f>IF(E466&lt;6,"",((E466-6)/12)*(G466/E466))</f>
        <v>0</v>
      </c>
      <c r="G468" s="97">
        <f>F468</f>
        <v>0</v>
      </c>
      <c r="H468" s="164"/>
      <c r="I468" s="101" t="s">
        <v>520</v>
      </c>
      <c r="J468" s="101" t="str">
        <f>VLOOKUP(I468,Presupuesto!$B$11:$C$565,2,0)</f>
        <v>DECIMOCUARTO MES</v>
      </c>
      <c r="K468" s="98" t="str">
        <f t="shared" si="10"/>
        <v>Posgrado</v>
      </c>
      <c r="L468" s="98" t="s">
        <v>395</v>
      </c>
    </row>
    <row r="469" spans="3:12" ht="15.75" thickBot="1" x14ac:dyDescent="0.3">
      <c r="C469" s="137" t="s">
        <v>492</v>
      </c>
      <c r="D469" s="199"/>
      <c r="E469" s="152">
        <v>12</v>
      </c>
      <c r="F469" s="303">
        <f>HLOOKUP($C469,$BZ$2:$CM$3,2,0)</f>
        <v>15004.09</v>
      </c>
      <c r="G469" s="113">
        <f>D469*E469*F469</f>
        <v>0</v>
      </c>
      <c r="H469" s="166"/>
      <c r="I469" s="114" t="s">
        <v>497</v>
      </c>
      <c r="J469" s="114" t="str">
        <f>VLOOKUP(I469,Presupuesto!$B$11:$C$565,2,0)</f>
        <v>SUELDOS Y SALARIOS PERMANENTES</v>
      </c>
      <c r="K469" s="98" t="str">
        <f t="shared" si="10"/>
        <v>Posgrado</v>
      </c>
      <c r="L469" s="98" t="s">
        <v>395</v>
      </c>
    </row>
    <row r="470" spans="3:12" x14ac:dyDescent="0.25">
      <c r="C470" s="171" t="s">
        <v>58</v>
      </c>
      <c r="D470" s="163"/>
      <c r="E470" s="154">
        <v>0</v>
      </c>
      <c r="F470" s="100">
        <f>IF(E469=0,"",(G469/E469)/12*E469)</f>
        <v>0</v>
      </c>
      <c r="G470" s="97">
        <f>F470</f>
        <v>0</v>
      </c>
      <c r="H470" s="164"/>
      <c r="I470" s="116" t="s">
        <v>517</v>
      </c>
      <c r="J470" s="116" t="str">
        <f>VLOOKUP(I470,Presupuesto!$B$11:$C$565,2,0)</f>
        <v>AGUINALDO Y DECIMO CUARTO MES</v>
      </c>
      <c r="K470" s="98" t="str">
        <f t="shared" si="10"/>
        <v>Posgrado</v>
      </c>
      <c r="L470" s="98" t="s">
        <v>395</v>
      </c>
    </row>
    <row r="471" spans="3:12" ht="15.75" thickBot="1" x14ac:dyDescent="0.3">
      <c r="C471" s="172" t="s">
        <v>59</v>
      </c>
      <c r="D471" s="163"/>
      <c r="E471" s="154">
        <v>0</v>
      </c>
      <c r="F471" s="117">
        <f>IF(E469&lt;6,"",((E469-6)/12)*(G469/E469))</f>
        <v>0</v>
      </c>
      <c r="G471" s="97">
        <f>F471</f>
        <v>0</v>
      </c>
      <c r="H471" s="164"/>
      <c r="I471" s="101" t="s">
        <v>520</v>
      </c>
      <c r="J471" s="101" t="str">
        <f>VLOOKUP(I471,Presupuesto!$B$11:$C$565,2,0)</f>
        <v>DECIMOCUARTO MES</v>
      </c>
      <c r="K471" s="98" t="str">
        <f t="shared" si="10"/>
        <v>Posgrado</v>
      </c>
      <c r="L471" s="98" t="s">
        <v>395</v>
      </c>
    </row>
    <row r="472" spans="3:12" ht="15.75" thickBot="1" x14ac:dyDescent="0.3">
      <c r="C472" s="137" t="s">
        <v>493</v>
      </c>
      <c r="D472" s="199"/>
      <c r="E472" s="152">
        <v>12</v>
      </c>
      <c r="F472" s="303">
        <f>HLOOKUP($C472,$BZ$2:$CM$3,2,0)</f>
        <v>13238.9</v>
      </c>
      <c r="G472" s="113">
        <f>D472*E472*F472</f>
        <v>0</v>
      </c>
      <c r="H472" s="166"/>
      <c r="I472" s="114" t="s">
        <v>497</v>
      </c>
      <c r="J472" s="114" t="str">
        <f>VLOOKUP(I472,Presupuesto!$B$11:$C$565,2,0)</f>
        <v>SUELDOS Y SALARIOS PERMANENTES</v>
      </c>
      <c r="K472" s="98" t="str">
        <f t="shared" si="10"/>
        <v>Posgrado</v>
      </c>
      <c r="L472" s="98" t="s">
        <v>395</v>
      </c>
    </row>
    <row r="473" spans="3:12" x14ac:dyDescent="0.25">
      <c r="C473" s="171" t="s">
        <v>58</v>
      </c>
      <c r="D473" s="163"/>
      <c r="E473" s="154">
        <v>0</v>
      </c>
      <c r="F473" s="100">
        <f>IF(E472=0,"",(G472/E472)/12*E472)</f>
        <v>0</v>
      </c>
      <c r="G473" s="97">
        <f>F473</f>
        <v>0</v>
      </c>
      <c r="H473" s="164"/>
      <c r="I473" s="116" t="s">
        <v>517</v>
      </c>
      <c r="J473" s="116" t="str">
        <f>VLOOKUP(I473,Presupuesto!$B$11:$C$565,2,0)</f>
        <v>AGUINALDO Y DECIMO CUARTO MES</v>
      </c>
      <c r="K473" s="98" t="str">
        <f t="shared" si="10"/>
        <v>Posgrado</v>
      </c>
      <c r="L473" s="98" t="s">
        <v>395</v>
      </c>
    </row>
    <row r="474" spans="3:12" ht="15.75" thickBot="1" x14ac:dyDescent="0.3">
      <c r="C474" s="172" t="s">
        <v>59</v>
      </c>
      <c r="D474" s="163"/>
      <c r="E474" s="154">
        <v>0</v>
      </c>
      <c r="F474" s="117">
        <f>IF(E472&lt;6,"",((E472-6)/12)*(G472/E472))</f>
        <v>0</v>
      </c>
      <c r="G474" s="97">
        <f>F474</f>
        <v>0</v>
      </c>
      <c r="H474" s="164"/>
      <c r="I474" s="101" t="s">
        <v>520</v>
      </c>
      <c r="J474" s="101" t="str">
        <f>VLOOKUP(I474,Presupuesto!$B$11:$C$565,2,0)</f>
        <v>DECIMOCUARTO MES</v>
      </c>
      <c r="K474" s="98" t="str">
        <f t="shared" si="10"/>
        <v>Posgrado</v>
      </c>
      <c r="L474" s="98" t="s">
        <v>395</v>
      </c>
    </row>
    <row r="475" spans="3:12" ht="15.75" thickBot="1" x14ac:dyDescent="0.3">
      <c r="C475" s="137" t="s">
        <v>494</v>
      </c>
      <c r="D475" s="199"/>
      <c r="E475" s="152">
        <v>12</v>
      </c>
      <c r="F475" s="303">
        <f>HLOOKUP($C475,$BZ$2:$CM$3,2,0)</f>
        <v>12356.31</v>
      </c>
      <c r="G475" s="113">
        <f>D475*E475*F475</f>
        <v>0</v>
      </c>
      <c r="H475" s="166"/>
      <c r="I475" s="114" t="s">
        <v>497</v>
      </c>
      <c r="J475" s="114" t="str">
        <f>VLOOKUP(I475,Presupuesto!$B$11:$C$565,2,0)</f>
        <v>SUELDOS Y SALARIOS PERMANENTES</v>
      </c>
      <c r="K475" s="98" t="str">
        <f t="shared" ref="K475:K492" si="11">$K$442</f>
        <v>Posgrado</v>
      </c>
      <c r="L475" s="98" t="s">
        <v>395</v>
      </c>
    </row>
    <row r="476" spans="3:12" x14ac:dyDescent="0.25">
      <c r="C476" s="171" t="s">
        <v>58</v>
      </c>
      <c r="D476" s="163"/>
      <c r="E476" s="154">
        <v>0</v>
      </c>
      <c r="F476" s="100">
        <f>IF(E475=0,"",(G475/E475)/12*E475)</f>
        <v>0</v>
      </c>
      <c r="G476" s="97">
        <f>F476</f>
        <v>0</v>
      </c>
      <c r="H476" s="164"/>
      <c r="I476" s="116" t="s">
        <v>517</v>
      </c>
      <c r="J476" s="116" t="str">
        <f>VLOOKUP(I476,Presupuesto!$B$11:$C$565,2,0)</f>
        <v>AGUINALDO Y DECIMO CUARTO MES</v>
      </c>
      <c r="K476" s="98" t="str">
        <f t="shared" si="11"/>
        <v>Posgrado</v>
      </c>
      <c r="L476" s="98" t="s">
        <v>395</v>
      </c>
    </row>
    <row r="477" spans="3:12" ht="15.75" thickBot="1" x14ac:dyDescent="0.3">
      <c r="C477" s="172" t="s">
        <v>59</v>
      </c>
      <c r="D477" s="163"/>
      <c r="E477" s="154">
        <v>0</v>
      </c>
      <c r="F477" s="117">
        <f>IF(E475&lt;6,"",((E475-6)/12)*(G475/E475))</f>
        <v>0</v>
      </c>
      <c r="G477" s="97">
        <f>F477</f>
        <v>0</v>
      </c>
      <c r="H477" s="164"/>
      <c r="I477" s="101" t="s">
        <v>520</v>
      </c>
      <c r="J477" s="101" t="str">
        <f>VLOOKUP(I477,Presupuesto!$B$11:$C$565,2,0)</f>
        <v>DECIMOCUARTO MES</v>
      </c>
      <c r="K477" s="98" t="str">
        <f t="shared" si="11"/>
        <v>Posgrado</v>
      </c>
      <c r="L477" s="98" t="s">
        <v>395</v>
      </c>
    </row>
    <row r="478" spans="3:12" ht="15.75" thickBot="1" x14ac:dyDescent="0.3">
      <c r="C478" s="137" t="s">
        <v>495</v>
      </c>
      <c r="D478" s="199"/>
      <c r="E478" s="152">
        <v>12</v>
      </c>
      <c r="F478" s="303">
        <f>HLOOKUP($C478,$BZ$2:$CM$3,2,0)</f>
        <v>463.22</v>
      </c>
      <c r="G478" s="113">
        <f>D478*E478*F478</f>
        <v>0</v>
      </c>
      <c r="H478" s="166"/>
      <c r="I478" s="114" t="s">
        <v>497</v>
      </c>
      <c r="J478" s="114" t="str">
        <f>VLOOKUP(I478,Presupuesto!$B$11:$C$565,2,0)</f>
        <v>SUELDOS Y SALARIOS PERMANENTES</v>
      </c>
      <c r="K478" s="98" t="str">
        <f t="shared" si="11"/>
        <v>Posgrado</v>
      </c>
      <c r="L478" s="98" t="s">
        <v>395</v>
      </c>
    </row>
    <row r="479" spans="3:12" x14ac:dyDescent="0.25">
      <c r="C479" s="171" t="s">
        <v>58</v>
      </c>
      <c r="D479" s="163"/>
      <c r="E479" s="154">
        <v>0</v>
      </c>
      <c r="F479" s="100">
        <f>IF(E478=0,"",(G478/E478)/12*E478)</f>
        <v>0</v>
      </c>
      <c r="G479" s="97">
        <f>F479</f>
        <v>0</v>
      </c>
      <c r="H479" s="164"/>
      <c r="I479" s="116" t="s">
        <v>517</v>
      </c>
      <c r="J479" s="116" t="str">
        <f>VLOOKUP(I479,Presupuesto!$B$11:$C$565,2,0)</f>
        <v>AGUINALDO Y DECIMO CUARTO MES</v>
      </c>
      <c r="K479" s="98" t="str">
        <f t="shared" si="11"/>
        <v>Posgrado</v>
      </c>
      <c r="L479" s="98" t="s">
        <v>395</v>
      </c>
    </row>
    <row r="480" spans="3:12" ht="15.75" thickBot="1" x14ac:dyDescent="0.3">
      <c r="C480" s="172" t="s">
        <v>59</v>
      </c>
      <c r="D480" s="163"/>
      <c r="E480" s="154">
        <v>0</v>
      </c>
      <c r="F480" s="117">
        <f>IF(E478&lt;6,"",((E478-6)/12)*(G478/E478))</f>
        <v>0</v>
      </c>
      <c r="G480" s="97">
        <f>F480</f>
        <v>0</v>
      </c>
      <c r="H480" s="164"/>
      <c r="I480" s="101" t="s">
        <v>520</v>
      </c>
      <c r="J480" s="101" t="str">
        <f>VLOOKUP(I480,Presupuesto!$B$11:$C$565,2,0)</f>
        <v>DECIMOCUARTO MES</v>
      </c>
      <c r="K480" s="98" t="str">
        <f t="shared" si="11"/>
        <v>Posgrado</v>
      </c>
      <c r="L480" s="98" t="s">
        <v>395</v>
      </c>
    </row>
    <row r="481" spans="3:12" ht="15.75" thickBot="1" x14ac:dyDescent="0.3">
      <c r="C481" s="137" t="s">
        <v>496</v>
      </c>
      <c r="D481" s="199"/>
      <c r="E481" s="152">
        <v>12</v>
      </c>
      <c r="F481" s="303">
        <f>HLOOKUP($C481,$BZ$2:$CM$3,2,0)</f>
        <v>2007.3</v>
      </c>
      <c r="G481" s="113">
        <f>D481*E481*F481</f>
        <v>0</v>
      </c>
      <c r="H481" s="166"/>
      <c r="I481" s="114" t="s">
        <v>497</v>
      </c>
      <c r="J481" s="114" t="str">
        <f>VLOOKUP(I481,Presupuesto!$B$11:$C$565,2,0)</f>
        <v>SUELDOS Y SALARIOS PERMANENTES</v>
      </c>
      <c r="K481" s="98" t="str">
        <f t="shared" si="11"/>
        <v>Posgrado</v>
      </c>
      <c r="L481" s="98" t="s">
        <v>395</v>
      </c>
    </row>
    <row r="482" spans="3:12" x14ac:dyDescent="0.25">
      <c r="C482" s="171" t="s">
        <v>58</v>
      </c>
      <c r="D482" s="163"/>
      <c r="E482" s="154">
        <v>0</v>
      </c>
      <c r="F482" s="100">
        <f>IF(E481=0,"",(G481/E481)/12*E481)</f>
        <v>0</v>
      </c>
      <c r="G482" s="97">
        <f>F482</f>
        <v>0</v>
      </c>
      <c r="H482" s="164"/>
      <c r="I482" s="116" t="s">
        <v>517</v>
      </c>
      <c r="J482" s="116" t="str">
        <f>VLOOKUP(I482,Presupuesto!$B$11:$C$565,2,0)</f>
        <v>AGUINALDO Y DECIMO CUARTO MES</v>
      </c>
      <c r="K482" s="98" t="str">
        <f t="shared" si="11"/>
        <v>Posgrado</v>
      </c>
      <c r="L482" s="98" t="s">
        <v>395</v>
      </c>
    </row>
    <row r="483" spans="3:12" ht="15.75" thickBot="1" x14ac:dyDescent="0.3">
      <c r="C483" s="172" t="s">
        <v>59</v>
      </c>
      <c r="D483" s="163"/>
      <c r="E483" s="154">
        <v>0</v>
      </c>
      <c r="F483" s="117">
        <f>IF(E481&lt;6,"",((E481-6)/12)*(G481/E481))</f>
        <v>0</v>
      </c>
      <c r="G483" s="97">
        <f>F483</f>
        <v>0</v>
      </c>
      <c r="H483" s="164"/>
      <c r="I483" s="101" t="s">
        <v>520</v>
      </c>
      <c r="J483" s="101" t="str">
        <f>VLOOKUP(I483,Presupuesto!$B$11:$C$565,2,0)</f>
        <v>DECIMOCUARTO MES</v>
      </c>
      <c r="K483" s="98" t="str">
        <f t="shared" si="11"/>
        <v>Posgrado</v>
      </c>
      <c r="L483" s="98" t="s">
        <v>395</v>
      </c>
    </row>
    <row r="484" spans="3:12" ht="15.75" thickBot="1" x14ac:dyDescent="0.3">
      <c r="C484" s="140" t="s">
        <v>83</v>
      </c>
      <c r="D484" s="199"/>
      <c r="E484" s="152">
        <v>12</v>
      </c>
      <c r="F484" s="139">
        <v>30000</v>
      </c>
      <c r="G484" s="113">
        <f>D484*E484*F484</f>
        <v>0</v>
      </c>
      <c r="H484" s="166"/>
      <c r="I484" s="114" t="s">
        <v>565</v>
      </c>
      <c r="J484" s="114" t="str">
        <f>VLOOKUP(I484,Presupuesto!$B$11:$C$565,2,0)</f>
        <v>CONTRATOS ESPECIALES</v>
      </c>
      <c r="K484" s="98" t="str">
        <f t="shared" si="11"/>
        <v>Posgrado</v>
      </c>
      <c r="L484" s="98" t="s">
        <v>395</v>
      </c>
    </row>
    <row r="485" spans="3:12" x14ac:dyDescent="0.25">
      <c r="C485" s="171" t="s">
        <v>58</v>
      </c>
      <c r="D485" s="163"/>
      <c r="E485" s="154">
        <v>0</v>
      </c>
      <c r="F485" s="117">
        <f>IF(E484=0,"",(G484/E484)/12*E484)</f>
        <v>0</v>
      </c>
      <c r="G485" s="97">
        <f>F485</f>
        <v>0</v>
      </c>
      <c r="H485" s="164"/>
      <c r="I485" s="101" t="s">
        <v>565</v>
      </c>
      <c r="J485" s="101" t="str">
        <f>VLOOKUP(I485,Presupuesto!$B$11:$C$565,2,0)</f>
        <v>CONTRATOS ESPECIALES</v>
      </c>
      <c r="K485" s="98" t="str">
        <f t="shared" si="11"/>
        <v>Posgrado</v>
      </c>
      <c r="L485" s="98" t="s">
        <v>394</v>
      </c>
    </row>
    <row r="486" spans="3:12" ht="15.75" thickBot="1" x14ac:dyDescent="0.3">
      <c r="C486" s="172" t="s">
        <v>59</v>
      </c>
      <c r="D486" s="163"/>
      <c r="E486" s="154">
        <v>0</v>
      </c>
      <c r="F486" s="100">
        <f>IF(E484&lt;6,"",((E484-6)/12)*(G484/E484))</f>
        <v>0</v>
      </c>
      <c r="G486" s="97">
        <f>F486</f>
        <v>0</v>
      </c>
      <c r="H486" s="164"/>
      <c r="I486" s="101" t="s">
        <v>565</v>
      </c>
      <c r="J486" s="101" t="str">
        <f>VLOOKUP(I486,Presupuesto!$B$11:$C$565,2,0)</f>
        <v>CONTRATOS ESPECIALES</v>
      </c>
      <c r="K486" s="98" t="str">
        <f t="shared" si="11"/>
        <v>Posgrado</v>
      </c>
      <c r="L486" s="98" t="s">
        <v>399</v>
      </c>
    </row>
    <row r="487" spans="3:12" ht="15.75" thickBot="1" x14ac:dyDescent="0.3">
      <c r="C487" s="140" t="s">
        <v>60</v>
      </c>
      <c r="D487" s="199"/>
      <c r="E487" s="152">
        <v>12</v>
      </c>
      <c r="F487" s="118">
        <v>30000</v>
      </c>
      <c r="G487" s="113">
        <f>D487*E487*F487</f>
        <v>0</v>
      </c>
      <c r="H487" s="166"/>
      <c r="I487" s="114" t="s">
        <v>706</v>
      </c>
      <c r="J487" s="114" t="str">
        <f>VLOOKUP(I487,Presupuesto!$B$11:$C$565,2,0)</f>
        <v>OTROS SERVICIOS TECNICOS Y PROFESIONALES</v>
      </c>
      <c r="K487" s="98" t="str">
        <f t="shared" si="11"/>
        <v>Posgrado</v>
      </c>
      <c r="L487" s="98" t="s">
        <v>394</v>
      </c>
    </row>
    <row r="488" spans="3:12" x14ac:dyDescent="0.25">
      <c r="C488" s="171" t="s">
        <v>58</v>
      </c>
      <c r="D488" s="163"/>
      <c r="E488" s="154">
        <v>0</v>
      </c>
      <c r="F488" s="100">
        <v>0</v>
      </c>
      <c r="G488" s="97">
        <f>F488</f>
        <v>0</v>
      </c>
      <c r="H488" s="164"/>
      <c r="I488" s="101" t="s">
        <v>706</v>
      </c>
      <c r="J488" s="101" t="str">
        <f>VLOOKUP(I488,Presupuesto!$B$11:$C$565,2,0)</f>
        <v>OTROS SERVICIOS TECNICOS Y PROFESIONALES</v>
      </c>
      <c r="K488" s="98" t="str">
        <f t="shared" si="11"/>
        <v>Posgrado</v>
      </c>
      <c r="L488" s="98" t="s">
        <v>394</v>
      </c>
    </row>
    <row r="489" spans="3:12" ht="15.75" thickBot="1" x14ac:dyDescent="0.3">
      <c r="C489" s="172" t="s">
        <v>59</v>
      </c>
      <c r="D489" s="163"/>
      <c r="E489" s="154">
        <v>0</v>
      </c>
      <c r="F489" s="100">
        <v>0</v>
      </c>
      <c r="G489" s="97">
        <f>F489</f>
        <v>0</v>
      </c>
      <c r="H489" s="164"/>
      <c r="I489" s="101" t="s">
        <v>706</v>
      </c>
      <c r="J489" s="101" t="str">
        <f>VLOOKUP(I489,Presupuesto!$B$11:$C$565,2,0)</f>
        <v>OTROS SERVICIOS TECNICOS Y PROFESIONALES</v>
      </c>
      <c r="K489" s="98" t="str">
        <f t="shared" si="11"/>
        <v>Posgrado</v>
      </c>
      <c r="L489" s="98" t="s">
        <v>394</v>
      </c>
    </row>
    <row r="490" spans="3:12" ht="15.75" thickBot="1" x14ac:dyDescent="0.3">
      <c r="C490" s="140" t="s">
        <v>61</v>
      </c>
      <c r="D490" s="199"/>
      <c r="E490" s="152">
        <v>12</v>
      </c>
      <c r="F490" s="118">
        <v>30000</v>
      </c>
      <c r="G490" s="113">
        <f>D490*E490*F490</f>
        <v>0</v>
      </c>
      <c r="H490" s="166"/>
      <c r="I490" s="114" t="s">
        <v>497</v>
      </c>
      <c r="J490" s="114" t="str">
        <f>VLOOKUP(I490,Presupuesto!$B$11:$C$565,2,0)</f>
        <v>SUELDOS Y SALARIOS PERMANENTES</v>
      </c>
      <c r="K490" s="98" t="str">
        <f t="shared" si="11"/>
        <v>Posgrado</v>
      </c>
      <c r="L490" s="98" t="s">
        <v>394</v>
      </c>
    </row>
    <row r="491" spans="3:12" x14ac:dyDescent="0.25">
      <c r="C491" s="171" t="s">
        <v>58</v>
      </c>
      <c r="D491" s="169"/>
      <c r="E491" s="131">
        <v>0</v>
      </c>
      <c r="F491" s="119">
        <f>IF(E490=0,"",(G490/E490)/12*E490)</f>
        <v>0</v>
      </c>
      <c r="G491" s="120">
        <f>F491</f>
        <v>0</v>
      </c>
      <c r="H491" s="164"/>
      <c r="I491" s="101" t="s">
        <v>517</v>
      </c>
      <c r="J491" s="101" t="str">
        <f>VLOOKUP(I491,Presupuesto!$B$11:$C$565,2,0)</f>
        <v>AGUINALDO Y DECIMO CUARTO MES</v>
      </c>
      <c r="K491" s="98" t="str">
        <f t="shared" si="11"/>
        <v>Posgrado</v>
      </c>
      <c r="L491" s="98" t="s">
        <v>394</v>
      </c>
    </row>
    <row r="492" spans="3:12" ht="15.75" thickBot="1" x14ac:dyDescent="0.3">
      <c r="C492" s="173" t="s">
        <v>59</v>
      </c>
      <c r="D492" s="162"/>
      <c r="E492" s="132">
        <v>0</v>
      </c>
      <c r="F492" s="105">
        <f>IF(E490&lt;6,"",((E490-6)/12)*(G490/E490))</f>
        <v>0</v>
      </c>
      <c r="G492" s="105">
        <f>F492</f>
        <v>0</v>
      </c>
      <c r="H492" s="162"/>
      <c r="I492" s="106" t="s">
        <v>520</v>
      </c>
      <c r="J492" s="124" t="str">
        <f>VLOOKUP(I492,Presupuesto!$B$11:$C$565,2,0)</f>
        <v>DECIMOCUARTO MES</v>
      </c>
      <c r="K492" s="106" t="str">
        <f t="shared" si="11"/>
        <v>Posgrado</v>
      </c>
      <c r="L492" s="124" t="s">
        <v>394</v>
      </c>
    </row>
    <row r="494" spans="3:12" ht="15.75" thickBot="1" x14ac:dyDescent="0.3">
      <c r="K494" s="153"/>
    </row>
    <row r="495" spans="3:12" ht="15.75" thickBot="1" x14ac:dyDescent="0.3">
      <c r="C495" s="69" t="s">
        <v>43</v>
      </c>
      <c r="D495" s="30">
        <f>SUM(G502:G552)</f>
        <v>0</v>
      </c>
      <c r="E495" s="93"/>
      <c r="F495" s="93"/>
      <c r="G495" s="93"/>
      <c r="H495" s="76"/>
      <c r="I495" s="76"/>
      <c r="J495" s="76"/>
      <c r="K495" s="153"/>
    </row>
    <row r="496" spans="3:12" x14ac:dyDescent="0.25">
      <c r="D496" s="31"/>
      <c r="E496" s="93"/>
      <c r="F496" s="93"/>
      <c r="G496" s="93"/>
      <c r="H496" s="76"/>
      <c r="I496" s="76"/>
      <c r="J496" s="76"/>
      <c r="K496" s="153"/>
    </row>
    <row r="497" spans="3:12" x14ac:dyDescent="0.25">
      <c r="D497" s="31"/>
      <c r="E497" s="93"/>
      <c r="F497" s="93"/>
      <c r="G497" s="93"/>
      <c r="H497" s="76"/>
      <c r="I497" s="76"/>
      <c r="J497" s="76"/>
      <c r="K497" s="153"/>
    </row>
    <row r="498" spans="3:12" ht="15.75" x14ac:dyDescent="0.25">
      <c r="C498" s="202" t="s">
        <v>392</v>
      </c>
      <c r="D498" s="368"/>
      <c r="E498" s="93"/>
      <c r="F498" s="93"/>
      <c r="G498" s="93"/>
      <c r="H498" s="76"/>
      <c r="I498" s="76"/>
      <c r="J498" s="76"/>
      <c r="K498" s="153"/>
    </row>
    <row r="499" spans="3:12" ht="18.75" x14ac:dyDescent="0.25">
      <c r="C499" s="211"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#N/A</v>
      </c>
      <c r="D499" s="31"/>
      <c r="E499" s="93"/>
      <c r="F499" s="93"/>
      <c r="G499" s="93"/>
      <c r="H499" s="76"/>
      <c r="I499" s="76"/>
      <c r="J499" s="76"/>
      <c r="K499" s="153"/>
    </row>
    <row r="500" spans="3:12" ht="15.75" thickBot="1" x14ac:dyDescent="0.3">
      <c r="C500" s="177"/>
      <c r="D500" s="31"/>
      <c r="E500" s="93"/>
      <c r="F500" s="93"/>
      <c r="G500" s="93"/>
      <c r="H500" s="76"/>
      <c r="I500" s="76"/>
      <c r="J500" s="76"/>
      <c r="K500" s="153"/>
    </row>
    <row r="501" spans="3:12" ht="30.75" thickBot="1" x14ac:dyDescent="0.3">
      <c r="C501" s="134" t="s">
        <v>44</v>
      </c>
      <c r="D501" s="138" t="s">
        <v>55</v>
      </c>
      <c r="E501" s="170" t="s">
        <v>56</v>
      </c>
      <c r="F501" s="138" t="s">
        <v>57</v>
      </c>
      <c r="G501" s="135" t="s">
        <v>27</v>
      </c>
      <c r="H501" s="133" t="s">
        <v>131</v>
      </c>
      <c r="I501" s="136" t="s">
        <v>46</v>
      </c>
      <c r="J501" s="136" t="s">
        <v>132</v>
      </c>
      <c r="K501" s="136" t="s">
        <v>410</v>
      </c>
      <c r="L501" s="136" t="s">
        <v>411</v>
      </c>
    </row>
    <row r="502" spans="3:12" ht="15.75" thickBot="1" x14ac:dyDescent="0.3">
      <c r="C502" s="137" t="s">
        <v>483</v>
      </c>
      <c r="D502" s="199"/>
      <c r="E502" s="152">
        <v>12</v>
      </c>
      <c r="F502" s="303">
        <f>HLOOKUP($C502,$BZ$2:$CM$3,2,0)</f>
        <v>43674.39</v>
      </c>
      <c r="G502" s="113">
        <f>D502*E502*F502</f>
        <v>0</v>
      </c>
      <c r="H502" s="166"/>
      <c r="I502" s="114" t="s">
        <v>497</v>
      </c>
      <c r="J502" s="114" t="str">
        <f>VLOOKUP(I502,Presupuesto!$B$11:$C$565,2,0)</f>
        <v>SUELDOS Y SALARIOS PERMANENTES</v>
      </c>
      <c r="K502" s="219" t="s">
        <v>1459</v>
      </c>
      <c r="L502" s="98" t="s">
        <v>394</v>
      </c>
    </row>
    <row r="503" spans="3:12" x14ac:dyDescent="0.25">
      <c r="C503" s="171" t="s">
        <v>58</v>
      </c>
      <c r="D503" s="163"/>
      <c r="E503" s="154">
        <v>0</v>
      </c>
      <c r="F503" s="100">
        <f>IF(E502=0,"",(G502/E502)/12*E502)</f>
        <v>0</v>
      </c>
      <c r="G503" s="97">
        <f>F503</f>
        <v>0</v>
      </c>
      <c r="H503" s="164"/>
      <c r="I503" s="116" t="s">
        <v>517</v>
      </c>
      <c r="J503" s="116" t="str">
        <f>VLOOKUP(I503,Presupuesto!$B$11:$C$565,2,0)</f>
        <v>AGUINALDO Y DECIMO CUARTO MES</v>
      </c>
      <c r="K503" s="98" t="str">
        <f t="shared" ref="K503:K534" si="12">$K$502</f>
        <v>Posgrado</v>
      </c>
      <c r="L503" s="98" t="s">
        <v>412</v>
      </c>
    </row>
    <row r="504" spans="3:12" ht="15.75" thickBot="1" x14ac:dyDescent="0.3">
      <c r="C504" s="172" t="s">
        <v>59</v>
      </c>
      <c r="D504" s="163"/>
      <c r="E504" s="154">
        <v>0</v>
      </c>
      <c r="F504" s="117">
        <f>IF(E502&lt;6,"",((E502-6)/12)*(G502/E502))</f>
        <v>0</v>
      </c>
      <c r="G504" s="97">
        <f>F504</f>
        <v>0</v>
      </c>
      <c r="H504" s="164"/>
      <c r="I504" s="101" t="s">
        <v>520</v>
      </c>
      <c r="J504" s="101" t="str">
        <f>VLOOKUP(I504,Presupuesto!$B$11:$C$565,2,0)</f>
        <v>DECIMOCUARTO MES</v>
      </c>
      <c r="K504" s="98" t="str">
        <f t="shared" si="12"/>
        <v>Posgrado</v>
      </c>
      <c r="L504" s="98" t="s">
        <v>395</v>
      </c>
    </row>
    <row r="505" spans="3:12" ht="15.75" thickBot="1" x14ac:dyDescent="0.3">
      <c r="C505" s="137" t="s">
        <v>484</v>
      </c>
      <c r="D505" s="199"/>
      <c r="E505" s="152">
        <v>12</v>
      </c>
      <c r="F505" s="303">
        <f>HLOOKUP($C505,$BZ$2:$CM$3,2,0)</f>
        <v>39703.99</v>
      </c>
      <c r="G505" s="113">
        <f>D505*E505*F505</f>
        <v>0</v>
      </c>
      <c r="H505" s="166"/>
      <c r="I505" s="114" t="s">
        <v>497</v>
      </c>
      <c r="J505" s="114" t="str">
        <f>VLOOKUP(I505,Presupuesto!$B$11:$C$565,2,0)</f>
        <v>SUELDOS Y SALARIOS PERMANENTES</v>
      </c>
      <c r="K505" s="98" t="str">
        <f t="shared" si="12"/>
        <v>Posgrado</v>
      </c>
      <c r="L505" s="98" t="s">
        <v>395</v>
      </c>
    </row>
    <row r="506" spans="3:12" x14ac:dyDescent="0.25">
      <c r="C506" s="171" t="s">
        <v>58</v>
      </c>
      <c r="D506" s="163"/>
      <c r="E506" s="154">
        <v>0</v>
      </c>
      <c r="F506" s="100">
        <f>IF(E505=0,"",(G505/E505)/12*E505)</f>
        <v>0</v>
      </c>
      <c r="G506" s="97">
        <f>F506</f>
        <v>0</v>
      </c>
      <c r="H506" s="164"/>
      <c r="I506" s="116" t="s">
        <v>517</v>
      </c>
      <c r="J506" s="116" t="str">
        <f>VLOOKUP(I506,Presupuesto!$B$11:$C$565,2,0)</f>
        <v>AGUINALDO Y DECIMO CUARTO MES</v>
      </c>
      <c r="K506" s="98" t="str">
        <f t="shared" si="12"/>
        <v>Posgrado</v>
      </c>
      <c r="L506" s="98" t="s">
        <v>395</v>
      </c>
    </row>
    <row r="507" spans="3:12" ht="15.75" thickBot="1" x14ac:dyDescent="0.3">
      <c r="C507" s="172" t="s">
        <v>59</v>
      </c>
      <c r="D507" s="163"/>
      <c r="E507" s="154">
        <v>0</v>
      </c>
      <c r="F507" s="117">
        <f>IF(E505&lt;6,"",((E505-6)/12)*(G505/E505))</f>
        <v>0</v>
      </c>
      <c r="G507" s="97">
        <f>F507</f>
        <v>0</v>
      </c>
      <c r="H507" s="164"/>
      <c r="I507" s="101" t="s">
        <v>520</v>
      </c>
      <c r="J507" s="101" t="str">
        <f>VLOOKUP(I507,Presupuesto!$B$11:$C$565,2,0)</f>
        <v>DECIMOCUARTO MES</v>
      </c>
      <c r="K507" s="98" t="str">
        <f t="shared" si="12"/>
        <v>Posgrado</v>
      </c>
      <c r="L507" s="98" t="s">
        <v>395</v>
      </c>
    </row>
    <row r="508" spans="3:12" ht="15.75" thickBot="1" x14ac:dyDescent="0.3">
      <c r="C508" s="137" t="s">
        <v>485</v>
      </c>
      <c r="D508" s="199"/>
      <c r="E508" s="152">
        <v>12</v>
      </c>
      <c r="F508" s="303">
        <f>HLOOKUP($C508,$BZ$2:$CM$3,2,0)</f>
        <v>35733.589999999997</v>
      </c>
      <c r="G508" s="113">
        <f>D508*E508*F508</f>
        <v>0</v>
      </c>
      <c r="H508" s="166"/>
      <c r="I508" s="114" t="s">
        <v>497</v>
      </c>
      <c r="J508" s="114" t="str">
        <f>VLOOKUP(I508,Presupuesto!$B$11:$C$565,2,0)</f>
        <v>SUELDOS Y SALARIOS PERMANENTES</v>
      </c>
      <c r="K508" s="98" t="str">
        <f t="shared" si="12"/>
        <v>Posgrado</v>
      </c>
      <c r="L508" s="98" t="s">
        <v>395</v>
      </c>
    </row>
    <row r="509" spans="3:12" x14ac:dyDescent="0.25">
      <c r="C509" s="171" t="s">
        <v>58</v>
      </c>
      <c r="D509" s="163"/>
      <c r="E509" s="154">
        <v>0</v>
      </c>
      <c r="F509" s="100">
        <f>IF(E508=0,"",(G508/E508)/12*E508)</f>
        <v>0</v>
      </c>
      <c r="G509" s="97">
        <f>F509</f>
        <v>0</v>
      </c>
      <c r="H509" s="164"/>
      <c r="I509" s="116" t="s">
        <v>517</v>
      </c>
      <c r="J509" s="116" t="str">
        <f>VLOOKUP(I509,Presupuesto!$B$11:$C$565,2,0)</f>
        <v>AGUINALDO Y DECIMO CUARTO MES</v>
      </c>
      <c r="K509" s="98" t="str">
        <f t="shared" si="12"/>
        <v>Posgrado</v>
      </c>
      <c r="L509" s="98" t="s">
        <v>395</v>
      </c>
    </row>
    <row r="510" spans="3:12" ht="15.75" thickBot="1" x14ac:dyDescent="0.3">
      <c r="C510" s="172" t="s">
        <v>59</v>
      </c>
      <c r="D510" s="163"/>
      <c r="E510" s="154">
        <v>0</v>
      </c>
      <c r="F510" s="117">
        <f>IF(E508&lt;6,"",((E508-6)/12)*(G508/E508))</f>
        <v>0</v>
      </c>
      <c r="G510" s="97">
        <f>F510</f>
        <v>0</v>
      </c>
      <c r="H510" s="164"/>
      <c r="I510" s="101" t="s">
        <v>520</v>
      </c>
      <c r="J510" s="101" t="str">
        <f>VLOOKUP(I510,Presupuesto!$B$11:$C$565,2,0)</f>
        <v>DECIMOCUARTO MES</v>
      </c>
      <c r="K510" s="98" t="str">
        <f t="shared" si="12"/>
        <v>Posgrado</v>
      </c>
      <c r="L510" s="98" t="s">
        <v>395</v>
      </c>
    </row>
    <row r="511" spans="3:12" ht="15.75" thickBot="1" x14ac:dyDescent="0.3">
      <c r="C511" s="137" t="s">
        <v>486</v>
      </c>
      <c r="D511" s="199"/>
      <c r="E511" s="152">
        <v>12</v>
      </c>
      <c r="F511" s="303">
        <f>HLOOKUP($C511,$BZ$2:$CM$3,2,0)</f>
        <v>31763.19</v>
      </c>
      <c r="G511" s="113">
        <f>D511*E511*F511</f>
        <v>0</v>
      </c>
      <c r="H511" s="166"/>
      <c r="I511" s="114" t="s">
        <v>497</v>
      </c>
      <c r="J511" s="114" t="str">
        <f>VLOOKUP(I511,Presupuesto!$B$11:$C$565,2,0)</f>
        <v>SUELDOS Y SALARIOS PERMANENTES</v>
      </c>
      <c r="K511" s="98" t="str">
        <f t="shared" si="12"/>
        <v>Posgrado</v>
      </c>
      <c r="L511" s="98" t="s">
        <v>395</v>
      </c>
    </row>
    <row r="512" spans="3:12" x14ac:dyDescent="0.25">
      <c r="C512" s="171" t="s">
        <v>58</v>
      </c>
      <c r="D512" s="163"/>
      <c r="E512" s="154">
        <v>0</v>
      </c>
      <c r="F512" s="100">
        <f>IF(E511=0,"",(G511/E511)/12*E511)</f>
        <v>0</v>
      </c>
      <c r="G512" s="97">
        <f>F512</f>
        <v>0</v>
      </c>
      <c r="H512" s="164"/>
      <c r="I512" s="116" t="s">
        <v>517</v>
      </c>
      <c r="J512" s="116" t="str">
        <f>VLOOKUP(I512,Presupuesto!$B$11:$C$565,2,0)</f>
        <v>AGUINALDO Y DECIMO CUARTO MES</v>
      </c>
      <c r="K512" s="98" t="str">
        <f t="shared" si="12"/>
        <v>Posgrado</v>
      </c>
      <c r="L512" s="98" t="s">
        <v>395</v>
      </c>
    </row>
    <row r="513" spans="3:12" ht="15.75" thickBot="1" x14ac:dyDescent="0.3">
      <c r="C513" s="172" t="s">
        <v>59</v>
      </c>
      <c r="D513" s="163"/>
      <c r="E513" s="154">
        <v>0</v>
      </c>
      <c r="F513" s="117">
        <f>IF(E511&lt;6,"",((E511-6)/12)*(G511/E511))</f>
        <v>0</v>
      </c>
      <c r="G513" s="97">
        <f>F513</f>
        <v>0</v>
      </c>
      <c r="H513" s="164"/>
      <c r="I513" s="101" t="s">
        <v>520</v>
      </c>
      <c r="J513" s="101" t="str">
        <f>VLOOKUP(I513,Presupuesto!$B$11:$C$565,2,0)</f>
        <v>DECIMOCUARTO MES</v>
      </c>
      <c r="K513" s="98" t="str">
        <f t="shared" si="12"/>
        <v>Posgrado</v>
      </c>
      <c r="L513" s="98" t="s">
        <v>395</v>
      </c>
    </row>
    <row r="514" spans="3:12" ht="15.75" thickBot="1" x14ac:dyDescent="0.3">
      <c r="C514" s="137" t="s">
        <v>487</v>
      </c>
      <c r="D514" s="199"/>
      <c r="E514" s="152">
        <v>12</v>
      </c>
      <c r="F514" s="303">
        <f>HLOOKUP($C514,$BZ$2:$CM$3,2,0)</f>
        <v>29777.99</v>
      </c>
      <c r="G514" s="113">
        <f>D514*E514*F514</f>
        <v>0</v>
      </c>
      <c r="H514" s="166"/>
      <c r="I514" s="114" t="s">
        <v>497</v>
      </c>
      <c r="J514" s="114" t="str">
        <f>VLOOKUP(I514,Presupuesto!$B$11:$C$565,2,0)</f>
        <v>SUELDOS Y SALARIOS PERMANENTES</v>
      </c>
      <c r="K514" s="98" t="str">
        <f t="shared" si="12"/>
        <v>Posgrado</v>
      </c>
      <c r="L514" s="98" t="s">
        <v>395</v>
      </c>
    </row>
    <row r="515" spans="3:12" x14ac:dyDescent="0.25">
      <c r="C515" s="171" t="s">
        <v>58</v>
      </c>
      <c r="D515" s="163"/>
      <c r="E515" s="154">
        <v>0</v>
      </c>
      <c r="F515" s="100">
        <f>IF(E514=0,"",(G514/E514)/12*E514)</f>
        <v>0</v>
      </c>
      <c r="G515" s="97">
        <f>F515</f>
        <v>0</v>
      </c>
      <c r="H515" s="164"/>
      <c r="I515" s="116" t="s">
        <v>517</v>
      </c>
      <c r="J515" s="116" t="str">
        <f>VLOOKUP(I515,Presupuesto!$B$11:$C$565,2,0)</f>
        <v>AGUINALDO Y DECIMO CUARTO MES</v>
      </c>
      <c r="K515" s="98" t="str">
        <f t="shared" si="12"/>
        <v>Posgrado</v>
      </c>
      <c r="L515" s="98" t="s">
        <v>395</v>
      </c>
    </row>
    <row r="516" spans="3:12" ht="15.75" thickBot="1" x14ac:dyDescent="0.3">
      <c r="C516" s="172" t="s">
        <v>59</v>
      </c>
      <c r="D516" s="163"/>
      <c r="E516" s="154">
        <v>0</v>
      </c>
      <c r="F516" s="117">
        <f>IF(E514&lt;6,"",((E514-6)/12)*(G514/E514))</f>
        <v>0</v>
      </c>
      <c r="G516" s="97">
        <f>F516</f>
        <v>0</v>
      </c>
      <c r="H516" s="164"/>
      <c r="I516" s="101" t="s">
        <v>520</v>
      </c>
      <c r="J516" s="101" t="str">
        <f>VLOOKUP(I516,Presupuesto!$B$11:$C$565,2,0)</f>
        <v>DECIMOCUARTO MES</v>
      </c>
      <c r="K516" s="98" t="str">
        <f t="shared" si="12"/>
        <v>Posgrado</v>
      </c>
      <c r="L516" s="98" t="s">
        <v>395</v>
      </c>
    </row>
    <row r="517" spans="3:12" ht="15.75" thickBot="1" x14ac:dyDescent="0.3">
      <c r="C517" s="137" t="s">
        <v>488</v>
      </c>
      <c r="D517" s="199"/>
      <c r="E517" s="152">
        <v>12</v>
      </c>
      <c r="F517" s="303">
        <f>HLOOKUP($C517,$BZ$2:$CM$3,2,0)</f>
        <v>27792.79</v>
      </c>
      <c r="G517" s="113">
        <f>D517*E517*F517</f>
        <v>0</v>
      </c>
      <c r="H517" s="166"/>
      <c r="I517" s="114" t="s">
        <v>497</v>
      </c>
      <c r="J517" s="114" t="str">
        <f>VLOOKUP(I517,Presupuesto!$B$11:$C$565,2,0)</f>
        <v>SUELDOS Y SALARIOS PERMANENTES</v>
      </c>
      <c r="K517" s="98" t="str">
        <f t="shared" si="12"/>
        <v>Posgrado</v>
      </c>
      <c r="L517" s="98" t="s">
        <v>395</v>
      </c>
    </row>
    <row r="518" spans="3:12" x14ac:dyDescent="0.25">
      <c r="C518" s="171" t="s">
        <v>58</v>
      </c>
      <c r="D518" s="163"/>
      <c r="E518" s="154">
        <v>0</v>
      </c>
      <c r="F518" s="100">
        <f>IF(E517=0,"",(G517/E517)/12*E517)</f>
        <v>0</v>
      </c>
      <c r="G518" s="97">
        <f>F518</f>
        <v>0</v>
      </c>
      <c r="H518" s="164"/>
      <c r="I518" s="116" t="s">
        <v>517</v>
      </c>
      <c r="J518" s="116" t="str">
        <f>VLOOKUP(I518,Presupuesto!$B$11:$C$565,2,0)</f>
        <v>AGUINALDO Y DECIMO CUARTO MES</v>
      </c>
      <c r="K518" s="98" t="str">
        <f t="shared" si="12"/>
        <v>Posgrado</v>
      </c>
      <c r="L518" s="98" t="s">
        <v>395</v>
      </c>
    </row>
    <row r="519" spans="3:12" ht="15.75" thickBot="1" x14ac:dyDescent="0.3">
      <c r="C519" s="172" t="s">
        <v>59</v>
      </c>
      <c r="D519" s="163"/>
      <c r="E519" s="154">
        <v>0</v>
      </c>
      <c r="F519" s="117">
        <f>IF(E517&lt;6,"",((E517-6)/12)*(G517/E517))</f>
        <v>0</v>
      </c>
      <c r="G519" s="97">
        <f>F519</f>
        <v>0</v>
      </c>
      <c r="H519" s="164"/>
      <c r="I519" s="101" t="s">
        <v>520</v>
      </c>
      <c r="J519" s="101" t="str">
        <f>VLOOKUP(I519,Presupuesto!$B$11:$C$565,2,0)</f>
        <v>DECIMOCUARTO MES</v>
      </c>
      <c r="K519" s="98" t="str">
        <f t="shared" si="12"/>
        <v>Posgrado</v>
      </c>
      <c r="L519" s="98" t="s">
        <v>395</v>
      </c>
    </row>
    <row r="520" spans="3:12" ht="15.75" thickBot="1" x14ac:dyDescent="0.3">
      <c r="C520" s="137" t="s">
        <v>489</v>
      </c>
      <c r="D520" s="199"/>
      <c r="E520" s="152">
        <v>12</v>
      </c>
      <c r="F520" s="303">
        <f>HLOOKUP($C520,$BZ$2:$CM$3,2,0)</f>
        <v>18859.39</v>
      </c>
      <c r="G520" s="113">
        <f>D520*E520*F520</f>
        <v>0</v>
      </c>
      <c r="H520" s="166"/>
      <c r="I520" s="114" t="s">
        <v>497</v>
      </c>
      <c r="J520" s="114" t="str">
        <f>VLOOKUP(I520,Presupuesto!$B$11:$C$565,2,0)</f>
        <v>SUELDOS Y SALARIOS PERMANENTES</v>
      </c>
      <c r="K520" s="98" t="str">
        <f t="shared" si="12"/>
        <v>Posgrado</v>
      </c>
      <c r="L520" s="98" t="s">
        <v>395</v>
      </c>
    </row>
    <row r="521" spans="3:12" x14ac:dyDescent="0.25">
      <c r="C521" s="171" t="s">
        <v>58</v>
      </c>
      <c r="D521" s="163"/>
      <c r="E521" s="154">
        <v>0</v>
      </c>
      <c r="F521" s="100">
        <f>IF(E520=0,"",(G520/E520)/12*E520)</f>
        <v>0</v>
      </c>
      <c r="G521" s="97">
        <f>F521</f>
        <v>0</v>
      </c>
      <c r="H521" s="164"/>
      <c r="I521" s="116" t="s">
        <v>517</v>
      </c>
      <c r="J521" s="116" t="str">
        <f>VLOOKUP(I521,Presupuesto!$B$11:$C$565,2,0)</f>
        <v>AGUINALDO Y DECIMO CUARTO MES</v>
      </c>
      <c r="K521" s="98" t="str">
        <f t="shared" si="12"/>
        <v>Posgrado</v>
      </c>
      <c r="L521" s="98" t="s">
        <v>395</v>
      </c>
    </row>
    <row r="522" spans="3:12" ht="15.75" thickBot="1" x14ac:dyDescent="0.3">
      <c r="C522" s="172" t="s">
        <v>59</v>
      </c>
      <c r="D522" s="163"/>
      <c r="E522" s="154">
        <v>0</v>
      </c>
      <c r="F522" s="117">
        <f>IF(E520&lt;6,"",((E520-6)/12)*(G520/E520))</f>
        <v>0</v>
      </c>
      <c r="G522" s="97">
        <f>F522</f>
        <v>0</v>
      </c>
      <c r="H522" s="164"/>
      <c r="I522" s="101" t="s">
        <v>520</v>
      </c>
      <c r="J522" s="101" t="str">
        <f>VLOOKUP(I522,Presupuesto!$B$11:$C$565,2,0)</f>
        <v>DECIMOCUARTO MES</v>
      </c>
      <c r="K522" s="98" t="str">
        <f t="shared" si="12"/>
        <v>Posgrado</v>
      </c>
      <c r="L522" s="98" t="s">
        <v>395</v>
      </c>
    </row>
    <row r="523" spans="3:12" ht="15.75" thickBot="1" x14ac:dyDescent="0.3">
      <c r="C523" s="137" t="s">
        <v>490</v>
      </c>
      <c r="D523" s="199"/>
      <c r="E523" s="152">
        <v>12</v>
      </c>
      <c r="F523" s="303">
        <f>HLOOKUP($C523,$BZ$2:$CM$3,2,0)</f>
        <v>17866.8</v>
      </c>
      <c r="G523" s="113">
        <f>D523*E523*F523</f>
        <v>0</v>
      </c>
      <c r="H523" s="166"/>
      <c r="I523" s="114" t="s">
        <v>497</v>
      </c>
      <c r="J523" s="114" t="str">
        <f>VLOOKUP(I523,Presupuesto!$B$11:$C$565,2,0)</f>
        <v>SUELDOS Y SALARIOS PERMANENTES</v>
      </c>
      <c r="K523" s="98" t="str">
        <f t="shared" si="12"/>
        <v>Posgrado</v>
      </c>
      <c r="L523" s="98" t="s">
        <v>395</v>
      </c>
    </row>
    <row r="524" spans="3:12" x14ac:dyDescent="0.25">
      <c r="C524" s="171" t="s">
        <v>58</v>
      </c>
      <c r="D524" s="163"/>
      <c r="E524" s="154">
        <v>0</v>
      </c>
      <c r="F524" s="100">
        <f>IF(E523=0,"",(G523/E523)/12*E523)</f>
        <v>0</v>
      </c>
      <c r="G524" s="97">
        <f>F524</f>
        <v>0</v>
      </c>
      <c r="H524" s="164"/>
      <c r="I524" s="116" t="s">
        <v>517</v>
      </c>
      <c r="J524" s="116" t="str">
        <f>VLOOKUP(I524,Presupuesto!$B$11:$C$565,2,0)</f>
        <v>AGUINALDO Y DECIMO CUARTO MES</v>
      </c>
      <c r="K524" s="98" t="str">
        <f t="shared" si="12"/>
        <v>Posgrado</v>
      </c>
      <c r="L524" s="98" t="s">
        <v>395</v>
      </c>
    </row>
    <row r="525" spans="3:12" ht="15.75" thickBot="1" x14ac:dyDescent="0.3">
      <c r="C525" s="172" t="s">
        <v>59</v>
      </c>
      <c r="D525" s="163"/>
      <c r="E525" s="154">
        <v>0</v>
      </c>
      <c r="F525" s="117">
        <f>IF(E523&lt;6,"",((E523-6)/12)*(G523/E523))</f>
        <v>0</v>
      </c>
      <c r="G525" s="97">
        <f>F525</f>
        <v>0</v>
      </c>
      <c r="H525" s="164"/>
      <c r="I525" s="101" t="s">
        <v>520</v>
      </c>
      <c r="J525" s="101" t="str">
        <f>VLOOKUP(I525,Presupuesto!$B$11:$C$565,2,0)</f>
        <v>DECIMOCUARTO MES</v>
      </c>
      <c r="K525" s="98" t="str">
        <f t="shared" si="12"/>
        <v>Posgrado</v>
      </c>
      <c r="L525" s="98" t="s">
        <v>395</v>
      </c>
    </row>
    <row r="526" spans="3:12" ht="15.75" thickBot="1" x14ac:dyDescent="0.3">
      <c r="C526" s="137" t="s">
        <v>491</v>
      </c>
      <c r="D526" s="199"/>
      <c r="E526" s="152">
        <v>12</v>
      </c>
      <c r="F526" s="303">
        <f>HLOOKUP($C526,$BZ$2:$CM$3,2,0)</f>
        <v>13896.4</v>
      </c>
      <c r="G526" s="113">
        <f>D526*E526*F526</f>
        <v>0</v>
      </c>
      <c r="H526" s="166"/>
      <c r="I526" s="114" t="s">
        <v>497</v>
      </c>
      <c r="J526" s="114" t="str">
        <f>VLOOKUP(I526,Presupuesto!$B$11:$C$565,2,0)</f>
        <v>SUELDOS Y SALARIOS PERMANENTES</v>
      </c>
      <c r="K526" s="98" t="str">
        <f t="shared" si="12"/>
        <v>Posgrado</v>
      </c>
      <c r="L526" s="98" t="s">
        <v>395</v>
      </c>
    </row>
    <row r="527" spans="3:12" x14ac:dyDescent="0.25">
      <c r="C527" s="171" t="s">
        <v>58</v>
      </c>
      <c r="D527" s="163"/>
      <c r="E527" s="154">
        <v>0</v>
      </c>
      <c r="F527" s="100">
        <f>IF(E526=0,"",(G526/E526)/12*E526)</f>
        <v>0</v>
      </c>
      <c r="G527" s="97">
        <f>F527</f>
        <v>0</v>
      </c>
      <c r="H527" s="164"/>
      <c r="I527" s="116" t="s">
        <v>517</v>
      </c>
      <c r="J527" s="116" t="str">
        <f>VLOOKUP(I527,Presupuesto!$B$11:$C$565,2,0)</f>
        <v>AGUINALDO Y DECIMO CUARTO MES</v>
      </c>
      <c r="K527" s="98" t="str">
        <f t="shared" si="12"/>
        <v>Posgrado</v>
      </c>
      <c r="L527" s="98" t="s">
        <v>395</v>
      </c>
    </row>
    <row r="528" spans="3:12" ht="15.75" thickBot="1" x14ac:dyDescent="0.3">
      <c r="C528" s="172" t="s">
        <v>59</v>
      </c>
      <c r="D528" s="163"/>
      <c r="E528" s="154">
        <v>0</v>
      </c>
      <c r="F528" s="117">
        <f>IF(E526&lt;6,"",((E526-6)/12)*(G526/E526))</f>
        <v>0</v>
      </c>
      <c r="G528" s="97">
        <f>F528</f>
        <v>0</v>
      </c>
      <c r="H528" s="164"/>
      <c r="I528" s="101" t="s">
        <v>520</v>
      </c>
      <c r="J528" s="101" t="str">
        <f>VLOOKUP(I528,Presupuesto!$B$11:$C$565,2,0)</f>
        <v>DECIMOCUARTO MES</v>
      </c>
      <c r="K528" s="98" t="str">
        <f t="shared" si="12"/>
        <v>Posgrado</v>
      </c>
      <c r="L528" s="98" t="s">
        <v>395</v>
      </c>
    </row>
    <row r="529" spans="3:12" ht="15.75" thickBot="1" x14ac:dyDescent="0.3">
      <c r="C529" s="137" t="s">
        <v>492</v>
      </c>
      <c r="D529" s="199"/>
      <c r="E529" s="152">
        <v>12</v>
      </c>
      <c r="F529" s="303">
        <f>HLOOKUP($C529,$BZ$2:$CM$3,2,0)</f>
        <v>15004.09</v>
      </c>
      <c r="G529" s="113">
        <f>D529*E529*F529</f>
        <v>0</v>
      </c>
      <c r="H529" s="166"/>
      <c r="I529" s="114" t="s">
        <v>497</v>
      </c>
      <c r="J529" s="114" t="str">
        <f>VLOOKUP(I529,Presupuesto!$B$11:$C$565,2,0)</f>
        <v>SUELDOS Y SALARIOS PERMANENTES</v>
      </c>
      <c r="K529" s="98" t="str">
        <f t="shared" si="12"/>
        <v>Posgrado</v>
      </c>
      <c r="L529" s="98" t="s">
        <v>395</v>
      </c>
    </row>
    <row r="530" spans="3:12" x14ac:dyDescent="0.25">
      <c r="C530" s="171" t="s">
        <v>58</v>
      </c>
      <c r="D530" s="163"/>
      <c r="E530" s="154">
        <v>0</v>
      </c>
      <c r="F530" s="100">
        <f>IF(E529=0,"",(G529/E529)/12*E529)</f>
        <v>0</v>
      </c>
      <c r="G530" s="97">
        <f>F530</f>
        <v>0</v>
      </c>
      <c r="H530" s="164"/>
      <c r="I530" s="116" t="s">
        <v>517</v>
      </c>
      <c r="J530" s="116" t="str">
        <f>VLOOKUP(I530,Presupuesto!$B$11:$C$565,2,0)</f>
        <v>AGUINALDO Y DECIMO CUARTO MES</v>
      </c>
      <c r="K530" s="98" t="str">
        <f t="shared" si="12"/>
        <v>Posgrado</v>
      </c>
      <c r="L530" s="98" t="s">
        <v>395</v>
      </c>
    </row>
    <row r="531" spans="3:12" ht="15.75" thickBot="1" x14ac:dyDescent="0.3">
      <c r="C531" s="172" t="s">
        <v>59</v>
      </c>
      <c r="D531" s="163"/>
      <c r="E531" s="154">
        <v>0</v>
      </c>
      <c r="F531" s="117">
        <f>IF(E529&lt;6,"",((E529-6)/12)*(G529/E529))</f>
        <v>0</v>
      </c>
      <c r="G531" s="97">
        <f>F531</f>
        <v>0</v>
      </c>
      <c r="H531" s="164"/>
      <c r="I531" s="101" t="s">
        <v>520</v>
      </c>
      <c r="J531" s="101" t="str">
        <f>VLOOKUP(I531,Presupuesto!$B$11:$C$565,2,0)</f>
        <v>DECIMOCUARTO MES</v>
      </c>
      <c r="K531" s="98" t="str">
        <f t="shared" si="12"/>
        <v>Posgrado</v>
      </c>
      <c r="L531" s="98" t="s">
        <v>395</v>
      </c>
    </row>
    <row r="532" spans="3:12" ht="15.75" thickBot="1" x14ac:dyDescent="0.3">
      <c r="C532" s="137" t="s">
        <v>493</v>
      </c>
      <c r="D532" s="199"/>
      <c r="E532" s="152">
        <v>12</v>
      </c>
      <c r="F532" s="303">
        <f>HLOOKUP($C532,$BZ$2:$CM$3,2,0)</f>
        <v>13238.9</v>
      </c>
      <c r="G532" s="113">
        <f>D532*E532*F532</f>
        <v>0</v>
      </c>
      <c r="H532" s="166"/>
      <c r="I532" s="114" t="s">
        <v>497</v>
      </c>
      <c r="J532" s="114" t="str">
        <f>VLOOKUP(I532,Presupuesto!$B$11:$C$565,2,0)</f>
        <v>SUELDOS Y SALARIOS PERMANENTES</v>
      </c>
      <c r="K532" s="98" t="str">
        <f t="shared" si="12"/>
        <v>Posgrado</v>
      </c>
      <c r="L532" s="98" t="s">
        <v>395</v>
      </c>
    </row>
    <row r="533" spans="3:12" x14ac:dyDescent="0.25">
      <c r="C533" s="171" t="s">
        <v>58</v>
      </c>
      <c r="D533" s="163"/>
      <c r="E533" s="154">
        <v>0</v>
      </c>
      <c r="F533" s="100">
        <f>IF(E532=0,"",(G532/E532)/12*E532)</f>
        <v>0</v>
      </c>
      <c r="G533" s="97">
        <f>F533</f>
        <v>0</v>
      </c>
      <c r="H533" s="164"/>
      <c r="I533" s="116" t="s">
        <v>517</v>
      </c>
      <c r="J533" s="116" t="str">
        <f>VLOOKUP(I533,Presupuesto!$B$11:$C$565,2,0)</f>
        <v>AGUINALDO Y DECIMO CUARTO MES</v>
      </c>
      <c r="K533" s="98" t="str">
        <f t="shared" si="12"/>
        <v>Posgrado</v>
      </c>
      <c r="L533" s="98" t="s">
        <v>395</v>
      </c>
    </row>
    <row r="534" spans="3:12" ht="15.75" thickBot="1" x14ac:dyDescent="0.3">
      <c r="C534" s="172" t="s">
        <v>59</v>
      </c>
      <c r="D534" s="163"/>
      <c r="E534" s="154">
        <v>0</v>
      </c>
      <c r="F534" s="117">
        <f>IF(E532&lt;6,"",((E532-6)/12)*(G532/E532))</f>
        <v>0</v>
      </c>
      <c r="G534" s="97">
        <f>F534</f>
        <v>0</v>
      </c>
      <c r="H534" s="164"/>
      <c r="I534" s="101" t="s">
        <v>520</v>
      </c>
      <c r="J534" s="101" t="str">
        <f>VLOOKUP(I534,Presupuesto!$B$11:$C$565,2,0)</f>
        <v>DECIMOCUARTO MES</v>
      </c>
      <c r="K534" s="98" t="str">
        <f t="shared" si="12"/>
        <v>Posgrado</v>
      </c>
      <c r="L534" s="98" t="s">
        <v>395</v>
      </c>
    </row>
    <row r="535" spans="3:12" ht="15.75" thickBot="1" x14ac:dyDescent="0.3">
      <c r="C535" s="137" t="s">
        <v>494</v>
      </c>
      <c r="D535" s="199"/>
      <c r="E535" s="152">
        <v>12</v>
      </c>
      <c r="F535" s="303">
        <f>HLOOKUP($C535,$BZ$2:$CM$3,2,0)</f>
        <v>12356.31</v>
      </c>
      <c r="G535" s="113">
        <f>D535*E535*F535</f>
        <v>0</v>
      </c>
      <c r="H535" s="166"/>
      <c r="I535" s="114" t="s">
        <v>497</v>
      </c>
      <c r="J535" s="114" t="str">
        <f>VLOOKUP(I535,Presupuesto!$B$11:$C$565,2,0)</f>
        <v>SUELDOS Y SALARIOS PERMANENTES</v>
      </c>
      <c r="K535" s="98" t="str">
        <f t="shared" ref="K535:K552" si="13">$K$502</f>
        <v>Posgrado</v>
      </c>
      <c r="L535" s="98" t="s">
        <v>395</v>
      </c>
    </row>
    <row r="536" spans="3:12" x14ac:dyDescent="0.25">
      <c r="C536" s="171" t="s">
        <v>58</v>
      </c>
      <c r="D536" s="163"/>
      <c r="E536" s="154">
        <v>0</v>
      </c>
      <c r="F536" s="100">
        <f>IF(E535=0,"",(G535/E535)/12*E535)</f>
        <v>0</v>
      </c>
      <c r="G536" s="97">
        <f>F536</f>
        <v>0</v>
      </c>
      <c r="H536" s="164"/>
      <c r="I536" s="116" t="s">
        <v>517</v>
      </c>
      <c r="J536" s="116" t="str">
        <f>VLOOKUP(I536,Presupuesto!$B$11:$C$565,2,0)</f>
        <v>AGUINALDO Y DECIMO CUARTO MES</v>
      </c>
      <c r="K536" s="98" t="str">
        <f t="shared" si="13"/>
        <v>Posgrado</v>
      </c>
      <c r="L536" s="98" t="s">
        <v>395</v>
      </c>
    </row>
    <row r="537" spans="3:12" ht="15.75" thickBot="1" x14ac:dyDescent="0.3">
      <c r="C537" s="172" t="s">
        <v>59</v>
      </c>
      <c r="D537" s="163"/>
      <c r="E537" s="154">
        <v>0</v>
      </c>
      <c r="F537" s="117">
        <f>IF(E535&lt;6,"",((E535-6)/12)*(G535/E535))</f>
        <v>0</v>
      </c>
      <c r="G537" s="97">
        <f>F537</f>
        <v>0</v>
      </c>
      <c r="H537" s="164"/>
      <c r="I537" s="101" t="s">
        <v>520</v>
      </c>
      <c r="J537" s="101" t="str">
        <f>VLOOKUP(I537,Presupuesto!$B$11:$C$565,2,0)</f>
        <v>DECIMOCUARTO MES</v>
      </c>
      <c r="K537" s="98" t="str">
        <f t="shared" si="13"/>
        <v>Posgrado</v>
      </c>
      <c r="L537" s="98" t="s">
        <v>395</v>
      </c>
    </row>
    <row r="538" spans="3:12" ht="15.75" thickBot="1" x14ac:dyDescent="0.3">
      <c r="C538" s="137" t="s">
        <v>495</v>
      </c>
      <c r="D538" s="199"/>
      <c r="E538" s="152">
        <v>12</v>
      </c>
      <c r="F538" s="303">
        <f>HLOOKUP($C538,$BZ$2:$CM$3,2,0)</f>
        <v>463.22</v>
      </c>
      <c r="G538" s="113">
        <f>D538*E538*F538</f>
        <v>0</v>
      </c>
      <c r="H538" s="166"/>
      <c r="I538" s="114" t="s">
        <v>497</v>
      </c>
      <c r="J538" s="114" t="str">
        <f>VLOOKUP(I538,Presupuesto!$B$11:$C$565,2,0)</f>
        <v>SUELDOS Y SALARIOS PERMANENTES</v>
      </c>
      <c r="K538" s="98" t="str">
        <f t="shared" si="13"/>
        <v>Posgrado</v>
      </c>
      <c r="L538" s="98" t="s">
        <v>395</v>
      </c>
    </row>
    <row r="539" spans="3:12" x14ac:dyDescent="0.25">
      <c r="C539" s="171" t="s">
        <v>58</v>
      </c>
      <c r="D539" s="163"/>
      <c r="E539" s="154">
        <v>0</v>
      </c>
      <c r="F539" s="100">
        <f>IF(E538=0,"",(G538/E538)/12*E538)</f>
        <v>0</v>
      </c>
      <c r="G539" s="97">
        <f>F539</f>
        <v>0</v>
      </c>
      <c r="H539" s="164"/>
      <c r="I539" s="116" t="s">
        <v>517</v>
      </c>
      <c r="J539" s="116" t="str">
        <f>VLOOKUP(I539,Presupuesto!$B$11:$C$565,2,0)</f>
        <v>AGUINALDO Y DECIMO CUARTO MES</v>
      </c>
      <c r="K539" s="98" t="str">
        <f t="shared" si="13"/>
        <v>Posgrado</v>
      </c>
      <c r="L539" s="98" t="s">
        <v>395</v>
      </c>
    </row>
    <row r="540" spans="3:12" ht="15.75" thickBot="1" x14ac:dyDescent="0.3">
      <c r="C540" s="172" t="s">
        <v>59</v>
      </c>
      <c r="D540" s="163"/>
      <c r="E540" s="154">
        <v>0</v>
      </c>
      <c r="F540" s="117">
        <f>IF(E538&lt;6,"",((E538-6)/12)*(G538/E538))</f>
        <v>0</v>
      </c>
      <c r="G540" s="97">
        <f>F540</f>
        <v>0</v>
      </c>
      <c r="H540" s="164"/>
      <c r="I540" s="101" t="s">
        <v>520</v>
      </c>
      <c r="J540" s="101" t="str">
        <f>VLOOKUP(I540,Presupuesto!$B$11:$C$565,2,0)</f>
        <v>DECIMOCUARTO MES</v>
      </c>
      <c r="K540" s="98" t="str">
        <f t="shared" si="13"/>
        <v>Posgrado</v>
      </c>
      <c r="L540" s="98" t="s">
        <v>395</v>
      </c>
    </row>
    <row r="541" spans="3:12" ht="15.75" thickBot="1" x14ac:dyDescent="0.3">
      <c r="C541" s="137" t="s">
        <v>496</v>
      </c>
      <c r="D541" s="199"/>
      <c r="E541" s="152">
        <v>12</v>
      </c>
      <c r="F541" s="303">
        <f>HLOOKUP($C541,$BZ$2:$CM$3,2,0)</f>
        <v>2007.3</v>
      </c>
      <c r="G541" s="113">
        <f>D541*E541*F541</f>
        <v>0</v>
      </c>
      <c r="H541" s="166"/>
      <c r="I541" s="114" t="s">
        <v>497</v>
      </c>
      <c r="J541" s="114" t="str">
        <f>VLOOKUP(I541,Presupuesto!$B$11:$C$565,2,0)</f>
        <v>SUELDOS Y SALARIOS PERMANENTES</v>
      </c>
      <c r="K541" s="98" t="str">
        <f t="shared" si="13"/>
        <v>Posgrado</v>
      </c>
      <c r="L541" s="98" t="s">
        <v>395</v>
      </c>
    </row>
    <row r="542" spans="3:12" x14ac:dyDescent="0.25">
      <c r="C542" s="171" t="s">
        <v>58</v>
      </c>
      <c r="D542" s="163"/>
      <c r="E542" s="154">
        <v>0</v>
      </c>
      <c r="F542" s="100">
        <f>IF(E541=0,"",(G541/E541)/12*E541)</f>
        <v>0</v>
      </c>
      <c r="G542" s="97">
        <f>F542</f>
        <v>0</v>
      </c>
      <c r="H542" s="164"/>
      <c r="I542" s="116" t="s">
        <v>517</v>
      </c>
      <c r="J542" s="116" t="str">
        <f>VLOOKUP(I542,Presupuesto!$B$11:$C$565,2,0)</f>
        <v>AGUINALDO Y DECIMO CUARTO MES</v>
      </c>
      <c r="K542" s="98" t="str">
        <f t="shared" si="13"/>
        <v>Posgrado</v>
      </c>
      <c r="L542" s="98" t="s">
        <v>395</v>
      </c>
    </row>
    <row r="543" spans="3:12" ht="15.75" thickBot="1" x14ac:dyDescent="0.3">
      <c r="C543" s="172" t="s">
        <v>59</v>
      </c>
      <c r="D543" s="163"/>
      <c r="E543" s="154">
        <v>0</v>
      </c>
      <c r="F543" s="117">
        <f>IF(E541&lt;6,"",((E541-6)/12)*(G541/E541))</f>
        <v>0</v>
      </c>
      <c r="G543" s="97">
        <f>F543</f>
        <v>0</v>
      </c>
      <c r="H543" s="164"/>
      <c r="I543" s="101" t="s">
        <v>520</v>
      </c>
      <c r="J543" s="101" t="str">
        <f>VLOOKUP(I543,Presupuesto!$B$11:$C$565,2,0)</f>
        <v>DECIMOCUARTO MES</v>
      </c>
      <c r="K543" s="98" t="str">
        <f t="shared" si="13"/>
        <v>Posgrado</v>
      </c>
      <c r="L543" s="98" t="s">
        <v>395</v>
      </c>
    </row>
    <row r="544" spans="3:12" ht="15.75" thickBot="1" x14ac:dyDescent="0.3">
      <c r="C544" s="140" t="s">
        <v>83</v>
      </c>
      <c r="D544" s="199"/>
      <c r="E544" s="152">
        <v>12</v>
      </c>
      <c r="F544" s="139">
        <v>30000</v>
      </c>
      <c r="G544" s="113">
        <f>D544*E544*F544</f>
        <v>0</v>
      </c>
      <c r="H544" s="166"/>
      <c r="I544" s="114" t="s">
        <v>565</v>
      </c>
      <c r="J544" s="114" t="str">
        <f>VLOOKUP(I544,Presupuesto!$B$11:$C$565,2,0)</f>
        <v>CONTRATOS ESPECIALES</v>
      </c>
      <c r="K544" s="98" t="str">
        <f t="shared" si="13"/>
        <v>Posgrado</v>
      </c>
      <c r="L544" s="98" t="s">
        <v>395</v>
      </c>
    </row>
    <row r="545" spans="3:12" x14ac:dyDescent="0.25">
      <c r="C545" s="171" t="s">
        <v>58</v>
      </c>
      <c r="D545" s="163"/>
      <c r="E545" s="154">
        <v>0</v>
      </c>
      <c r="F545" s="117">
        <f>IF(E544=0,"",(G544/E544)/12*E544)</f>
        <v>0</v>
      </c>
      <c r="G545" s="97">
        <f>F545</f>
        <v>0</v>
      </c>
      <c r="H545" s="164"/>
      <c r="I545" s="101" t="s">
        <v>565</v>
      </c>
      <c r="J545" s="101" t="str">
        <f>VLOOKUP(I545,Presupuesto!$B$11:$C$565,2,0)</f>
        <v>CONTRATOS ESPECIALES</v>
      </c>
      <c r="K545" s="98" t="str">
        <f t="shared" si="13"/>
        <v>Posgrado</v>
      </c>
      <c r="L545" s="98" t="s">
        <v>394</v>
      </c>
    </row>
    <row r="546" spans="3:12" ht="15.75" thickBot="1" x14ac:dyDescent="0.3">
      <c r="C546" s="172" t="s">
        <v>59</v>
      </c>
      <c r="D546" s="163"/>
      <c r="E546" s="154">
        <v>0</v>
      </c>
      <c r="F546" s="100">
        <f>IF(E544&lt;6,"",((E544-6)/12)*(G544/E544))</f>
        <v>0</v>
      </c>
      <c r="G546" s="97">
        <f>F546</f>
        <v>0</v>
      </c>
      <c r="H546" s="164"/>
      <c r="I546" s="101" t="s">
        <v>565</v>
      </c>
      <c r="J546" s="101" t="str">
        <f>VLOOKUP(I546,Presupuesto!$B$11:$C$565,2,0)</f>
        <v>CONTRATOS ESPECIALES</v>
      </c>
      <c r="K546" s="98" t="str">
        <f t="shared" si="13"/>
        <v>Posgrado</v>
      </c>
      <c r="L546" s="98" t="s">
        <v>399</v>
      </c>
    </row>
    <row r="547" spans="3:12" ht="15.75" thickBot="1" x14ac:dyDescent="0.3">
      <c r="C547" s="140" t="s">
        <v>60</v>
      </c>
      <c r="D547" s="199"/>
      <c r="E547" s="152">
        <v>12</v>
      </c>
      <c r="F547" s="118">
        <v>30000</v>
      </c>
      <c r="G547" s="113">
        <f>D547*E547*F547</f>
        <v>0</v>
      </c>
      <c r="H547" s="166"/>
      <c r="I547" s="114" t="s">
        <v>706</v>
      </c>
      <c r="J547" s="114" t="str">
        <f>VLOOKUP(I547,Presupuesto!$B$11:$C$565,2,0)</f>
        <v>OTROS SERVICIOS TECNICOS Y PROFESIONALES</v>
      </c>
      <c r="K547" s="98" t="str">
        <f t="shared" si="13"/>
        <v>Posgrado</v>
      </c>
      <c r="L547" s="98" t="s">
        <v>394</v>
      </c>
    </row>
    <row r="548" spans="3:12" x14ac:dyDescent="0.25">
      <c r="C548" s="171" t="s">
        <v>58</v>
      </c>
      <c r="D548" s="163"/>
      <c r="E548" s="154">
        <v>0</v>
      </c>
      <c r="F548" s="100">
        <v>0</v>
      </c>
      <c r="G548" s="97">
        <f>F548</f>
        <v>0</v>
      </c>
      <c r="H548" s="164"/>
      <c r="I548" s="101" t="s">
        <v>706</v>
      </c>
      <c r="J548" s="101" t="str">
        <f>VLOOKUP(I548,Presupuesto!$B$11:$C$565,2,0)</f>
        <v>OTROS SERVICIOS TECNICOS Y PROFESIONALES</v>
      </c>
      <c r="K548" s="98" t="str">
        <f t="shared" si="13"/>
        <v>Posgrado</v>
      </c>
      <c r="L548" s="98" t="s">
        <v>394</v>
      </c>
    </row>
    <row r="549" spans="3:12" ht="15.75" thickBot="1" x14ac:dyDescent="0.3">
      <c r="C549" s="172" t="s">
        <v>59</v>
      </c>
      <c r="D549" s="163"/>
      <c r="E549" s="154">
        <v>0</v>
      </c>
      <c r="F549" s="100">
        <v>0</v>
      </c>
      <c r="G549" s="97">
        <f>F549</f>
        <v>0</v>
      </c>
      <c r="H549" s="164"/>
      <c r="I549" s="101" t="s">
        <v>706</v>
      </c>
      <c r="J549" s="101" t="str">
        <f>VLOOKUP(I549,Presupuesto!$B$11:$C$565,2,0)</f>
        <v>OTROS SERVICIOS TECNICOS Y PROFESIONALES</v>
      </c>
      <c r="K549" s="98" t="str">
        <f t="shared" si="13"/>
        <v>Posgrado</v>
      </c>
      <c r="L549" s="98" t="s">
        <v>394</v>
      </c>
    </row>
    <row r="550" spans="3:12" ht="15.75" thickBot="1" x14ac:dyDescent="0.3">
      <c r="C550" s="140" t="s">
        <v>61</v>
      </c>
      <c r="D550" s="199"/>
      <c r="E550" s="152">
        <v>12</v>
      </c>
      <c r="F550" s="118">
        <v>30000</v>
      </c>
      <c r="G550" s="113">
        <f>D550*E550*F550</f>
        <v>0</v>
      </c>
      <c r="H550" s="166"/>
      <c r="I550" s="114" t="s">
        <v>497</v>
      </c>
      <c r="J550" s="114" t="str">
        <f>VLOOKUP(I550,Presupuesto!$B$11:$C$565,2,0)</f>
        <v>SUELDOS Y SALARIOS PERMANENTES</v>
      </c>
      <c r="K550" s="98" t="str">
        <f t="shared" si="13"/>
        <v>Posgrado</v>
      </c>
      <c r="L550" s="98" t="s">
        <v>394</v>
      </c>
    </row>
    <row r="551" spans="3:12" x14ac:dyDescent="0.25">
      <c r="C551" s="171" t="s">
        <v>58</v>
      </c>
      <c r="D551" s="169"/>
      <c r="E551" s="131">
        <v>0</v>
      </c>
      <c r="F551" s="119">
        <f>IF(E550=0,"",(G550/E550)/12*E550)</f>
        <v>0</v>
      </c>
      <c r="G551" s="120">
        <f>F551</f>
        <v>0</v>
      </c>
      <c r="H551" s="164"/>
      <c r="I551" s="101" t="s">
        <v>517</v>
      </c>
      <c r="J551" s="101" t="str">
        <f>VLOOKUP(I551,Presupuesto!$B$11:$C$565,2,0)</f>
        <v>AGUINALDO Y DECIMO CUARTO MES</v>
      </c>
      <c r="K551" s="98" t="str">
        <f t="shared" si="13"/>
        <v>Posgrado</v>
      </c>
      <c r="L551" s="98" t="s">
        <v>394</v>
      </c>
    </row>
    <row r="552" spans="3:12" ht="15.75" thickBot="1" x14ac:dyDescent="0.3">
      <c r="C552" s="173" t="s">
        <v>59</v>
      </c>
      <c r="D552" s="162"/>
      <c r="E552" s="132">
        <v>0</v>
      </c>
      <c r="F552" s="105">
        <f>IF(E550&lt;6,"",((E550-6)/12)*(G550/E550))</f>
        <v>0</v>
      </c>
      <c r="G552" s="105">
        <f>F552</f>
        <v>0</v>
      </c>
      <c r="H552" s="162"/>
      <c r="I552" s="106" t="s">
        <v>520</v>
      </c>
      <c r="J552" s="124" t="str">
        <f>VLOOKUP(I552,Presupuesto!$B$11:$C$565,2,0)</f>
        <v>DECIMOCUARTO MES</v>
      </c>
      <c r="K552" s="106" t="str">
        <f t="shared" si="13"/>
        <v>Posgrado</v>
      </c>
      <c r="L552" s="124" t="s">
        <v>394</v>
      </c>
    </row>
    <row r="554" spans="3:12" ht="15.75" thickBot="1" x14ac:dyDescent="0.3">
      <c r="K554" s="153"/>
    </row>
    <row r="555" spans="3:12" ht="15.75" thickBot="1" x14ac:dyDescent="0.3">
      <c r="C555" s="69" t="s">
        <v>43</v>
      </c>
      <c r="D555" s="30">
        <f>SUM(G562:G612)</f>
        <v>0</v>
      </c>
      <c r="E555" s="93"/>
      <c r="F555" s="93"/>
      <c r="G555" s="93"/>
      <c r="H555" s="76"/>
      <c r="I555" s="76"/>
      <c r="J555" s="76"/>
      <c r="K555" s="153"/>
    </row>
    <row r="556" spans="3:12" x14ac:dyDescent="0.25">
      <c r="D556" s="31"/>
      <c r="E556" s="93"/>
      <c r="F556" s="93"/>
      <c r="G556" s="93"/>
      <c r="H556" s="76"/>
      <c r="I556" s="76"/>
      <c r="J556" s="76"/>
      <c r="K556" s="153"/>
    </row>
    <row r="557" spans="3:12" x14ac:dyDescent="0.25">
      <c r="D557" s="31"/>
      <c r="E557" s="93"/>
      <c r="F557" s="93"/>
      <c r="G557" s="93"/>
      <c r="H557" s="76"/>
      <c r="I557" s="76"/>
      <c r="J557" s="76"/>
      <c r="K557" s="153"/>
    </row>
    <row r="558" spans="3:12" ht="15.75" x14ac:dyDescent="0.25">
      <c r="C558" s="202" t="s">
        <v>392</v>
      </c>
      <c r="D558" s="368"/>
      <c r="E558" s="93"/>
      <c r="F558" s="93"/>
      <c r="G558" s="93"/>
      <c r="H558" s="76"/>
      <c r="I558" s="76"/>
      <c r="J558" s="76"/>
      <c r="K558" s="153"/>
    </row>
    <row r="559" spans="3:12" ht="18.75" x14ac:dyDescent="0.25">
      <c r="C559" s="211" t="e">
        <f>IFERROR(VLOOKUP(D558,'1. Desarrollo e Innov. Curricu.'!$E:$F,2,FALSE),IFERROR(VLOOKUP(D558,'2. Investigación Científica'!$E:$F,2,FALSE),IFERROR(VLOOKUP(D558,'3. Vinculación Univ. Sociedad'!$E:$F,2,FALSE),IFERROR(VLOOKUP(D558,'4. Docencia y Profesorado Univ.'!$E:$F,2,FALSE),IFERROR(VLOOKUP(D558,'5. Estudiantes y Graduados'!$E:$F,2,FALSE),IFERROR(VLOOKUP(D558,'11. Gestion Administrativa'!$E:$F,2,FALSE),IFERROR(VLOOKUP(D558,'13. Gestión Académica'!$E:$F,2,FALSE),IFERROR(VLOOKUP(D558,'8. Asegura. de la Calid. y M'!$E:$F,2,FALSE),IFERROR(VLOOKUP(D558,'6. Gestión del Conocimiento'!$E:$F,2,FALSE),IFERROR(VLOOKUP(D558,'15. Gobernabilidad y Proceso...'!$E:$F,2,FALSE),IFERROR(VLOOKUP(D558,'12. Gestión del Talento Humano'!$E:$F,2,FALSE),IFERROR(VLOOKUP(D558,'14. Internacional... de la E.S.'!$E:$F,2,FALSE),IFERROR(VLOOKUP(D558,'10. Posgrado'!$E:$F,2,FALSE),IFERROR(VLOOKUP(D558,'17. Gestión TIC'!$E:$F,2,FALSE),IFERROR(VLOOKUP(D558,'16. Desa. del Sistema Educ.Sup.'!$E:$F,2,FALSE),IFERROR(VLOOKUP(D558,'9. Cultura de Inno. Insti...'!$E:$F,2,FALSE),VLOOKUP(D558,'7. Lo Esencial de la Reforma U.'!$E:$F,2,0)))))))))))))))))</f>
        <v>#N/A</v>
      </c>
      <c r="D559" s="31"/>
      <c r="E559" s="93"/>
      <c r="F559" s="93"/>
      <c r="G559" s="93"/>
      <c r="H559" s="76"/>
      <c r="I559" s="76"/>
      <c r="J559" s="76"/>
      <c r="K559" s="153"/>
    </row>
    <row r="560" spans="3:12" ht="15.75" thickBot="1" x14ac:dyDescent="0.3">
      <c r="C560" s="177"/>
      <c r="D560" s="31"/>
      <c r="E560" s="93"/>
      <c r="F560" s="93"/>
      <c r="G560" s="93"/>
      <c r="H560" s="76"/>
      <c r="I560" s="76"/>
      <c r="J560" s="76"/>
      <c r="K560" s="153"/>
    </row>
    <row r="561" spans="3:12" ht="30.75" thickBot="1" x14ac:dyDescent="0.3">
      <c r="C561" s="134" t="s">
        <v>44</v>
      </c>
      <c r="D561" s="138" t="s">
        <v>55</v>
      </c>
      <c r="E561" s="170" t="s">
        <v>56</v>
      </c>
      <c r="F561" s="138" t="s">
        <v>57</v>
      </c>
      <c r="G561" s="135" t="s">
        <v>27</v>
      </c>
      <c r="H561" s="133" t="s">
        <v>131</v>
      </c>
      <c r="I561" s="136" t="s">
        <v>46</v>
      </c>
      <c r="J561" s="136" t="s">
        <v>132</v>
      </c>
      <c r="K561" s="136" t="s">
        <v>410</v>
      </c>
      <c r="L561" s="136" t="s">
        <v>411</v>
      </c>
    </row>
    <row r="562" spans="3:12" ht="15.75" thickBot="1" x14ac:dyDescent="0.3">
      <c r="C562" s="137" t="s">
        <v>483</v>
      </c>
      <c r="D562" s="199"/>
      <c r="E562" s="152">
        <v>12</v>
      </c>
      <c r="F562" s="303">
        <f>HLOOKUP($C562,$BZ$2:$CM$3,2,0)</f>
        <v>43674.39</v>
      </c>
      <c r="G562" s="113">
        <f>D562*E562*F562</f>
        <v>0</v>
      </c>
      <c r="H562" s="166"/>
      <c r="I562" s="114" t="s">
        <v>497</v>
      </c>
      <c r="J562" s="114" t="str">
        <f>VLOOKUP(I562,Presupuesto!$B$11:$C$565,2,0)</f>
        <v>SUELDOS Y SALARIOS PERMANENTES</v>
      </c>
      <c r="K562" s="219" t="s">
        <v>1459</v>
      </c>
      <c r="L562" s="98" t="s">
        <v>394</v>
      </c>
    </row>
    <row r="563" spans="3:12" x14ac:dyDescent="0.25">
      <c r="C563" s="171" t="s">
        <v>58</v>
      </c>
      <c r="D563" s="163"/>
      <c r="E563" s="154">
        <v>0</v>
      </c>
      <c r="F563" s="100">
        <f>IF(E562=0,"",(G562/E562)/12*E562)</f>
        <v>0</v>
      </c>
      <c r="G563" s="97">
        <f>F563</f>
        <v>0</v>
      </c>
      <c r="H563" s="164"/>
      <c r="I563" s="116" t="s">
        <v>517</v>
      </c>
      <c r="J563" s="116" t="str">
        <f>VLOOKUP(I563,Presupuesto!$B$11:$C$565,2,0)</f>
        <v>AGUINALDO Y DECIMO CUARTO MES</v>
      </c>
      <c r="K563" s="98" t="str">
        <f t="shared" ref="K563:K594" si="14">$K$562</f>
        <v>Posgrado</v>
      </c>
      <c r="L563" s="98" t="s">
        <v>412</v>
      </c>
    </row>
    <row r="564" spans="3:12" ht="15.75" thickBot="1" x14ac:dyDescent="0.3">
      <c r="C564" s="172" t="s">
        <v>59</v>
      </c>
      <c r="D564" s="163"/>
      <c r="E564" s="154">
        <v>0</v>
      </c>
      <c r="F564" s="117">
        <f>IF(E562&lt;6,"",((E562-6)/12)*(G562/E562))</f>
        <v>0</v>
      </c>
      <c r="G564" s="97">
        <f>F564</f>
        <v>0</v>
      </c>
      <c r="H564" s="164"/>
      <c r="I564" s="101" t="s">
        <v>520</v>
      </c>
      <c r="J564" s="101" t="str">
        <f>VLOOKUP(I564,Presupuesto!$B$11:$C$565,2,0)</f>
        <v>DECIMOCUARTO MES</v>
      </c>
      <c r="K564" s="98" t="str">
        <f t="shared" si="14"/>
        <v>Posgrado</v>
      </c>
      <c r="L564" s="98" t="s">
        <v>395</v>
      </c>
    </row>
    <row r="565" spans="3:12" ht="15.75" thickBot="1" x14ac:dyDescent="0.3">
      <c r="C565" s="137" t="s">
        <v>484</v>
      </c>
      <c r="D565" s="199"/>
      <c r="E565" s="152">
        <v>12</v>
      </c>
      <c r="F565" s="303">
        <f>HLOOKUP($C565,$BZ$2:$CM$3,2,0)</f>
        <v>39703.99</v>
      </c>
      <c r="G565" s="113">
        <f>D565*E565*F565</f>
        <v>0</v>
      </c>
      <c r="H565" s="166"/>
      <c r="I565" s="114" t="s">
        <v>497</v>
      </c>
      <c r="J565" s="114" t="str">
        <f>VLOOKUP(I565,Presupuesto!$B$11:$C$565,2,0)</f>
        <v>SUELDOS Y SALARIOS PERMANENTES</v>
      </c>
      <c r="K565" s="98" t="str">
        <f t="shared" si="14"/>
        <v>Posgrado</v>
      </c>
      <c r="L565" s="98" t="s">
        <v>395</v>
      </c>
    </row>
    <row r="566" spans="3:12" x14ac:dyDescent="0.25">
      <c r="C566" s="171" t="s">
        <v>58</v>
      </c>
      <c r="D566" s="163"/>
      <c r="E566" s="154">
        <v>0</v>
      </c>
      <c r="F566" s="100">
        <f>IF(E565=0,"",(G565/E565)/12*E565)</f>
        <v>0</v>
      </c>
      <c r="G566" s="97">
        <f>F566</f>
        <v>0</v>
      </c>
      <c r="H566" s="164"/>
      <c r="I566" s="116" t="s">
        <v>517</v>
      </c>
      <c r="J566" s="116" t="str">
        <f>VLOOKUP(I566,Presupuesto!$B$11:$C$565,2,0)</f>
        <v>AGUINALDO Y DECIMO CUARTO MES</v>
      </c>
      <c r="K566" s="98" t="str">
        <f t="shared" si="14"/>
        <v>Posgrado</v>
      </c>
      <c r="L566" s="98" t="s">
        <v>395</v>
      </c>
    </row>
    <row r="567" spans="3:12" ht="15.75" thickBot="1" x14ac:dyDescent="0.3">
      <c r="C567" s="172" t="s">
        <v>59</v>
      </c>
      <c r="D567" s="163"/>
      <c r="E567" s="154">
        <v>0</v>
      </c>
      <c r="F567" s="117">
        <f>IF(E565&lt;6,"",((E565-6)/12)*(G565/E565))</f>
        <v>0</v>
      </c>
      <c r="G567" s="97">
        <f>F567</f>
        <v>0</v>
      </c>
      <c r="H567" s="164"/>
      <c r="I567" s="101" t="s">
        <v>520</v>
      </c>
      <c r="J567" s="101" t="str">
        <f>VLOOKUP(I567,Presupuesto!$B$11:$C$565,2,0)</f>
        <v>DECIMOCUARTO MES</v>
      </c>
      <c r="K567" s="98" t="str">
        <f t="shared" si="14"/>
        <v>Posgrado</v>
      </c>
      <c r="L567" s="98" t="s">
        <v>395</v>
      </c>
    </row>
    <row r="568" spans="3:12" ht="15.75" thickBot="1" x14ac:dyDescent="0.3">
      <c r="C568" s="137" t="s">
        <v>485</v>
      </c>
      <c r="D568" s="199"/>
      <c r="E568" s="152">
        <v>12</v>
      </c>
      <c r="F568" s="303">
        <f>HLOOKUP($C568,$BZ$2:$CM$3,2,0)</f>
        <v>35733.589999999997</v>
      </c>
      <c r="G568" s="113">
        <f>D568*E568*F568</f>
        <v>0</v>
      </c>
      <c r="H568" s="166"/>
      <c r="I568" s="114" t="s">
        <v>497</v>
      </c>
      <c r="J568" s="114" t="str">
        <f>VLOOKUP(I568,Presupuesto!$B$11:$C$565,2,0)</f>
        <v>SUELDOS Y SALARIOS PERMANENTES</v>
      </c>
      <c r="K568" s="98" t="str">
        <f t="shared" si="14"/>
        <v>Posgrado</v>
      </c>
      <c r="L568" s="98" t="s">
        <v>395</v>
      </c>
    </row>
    <row r="569" spans="3:12" x14ac:dyDescent="0.25">
      <c r="C569" s="171" t="s">
        <v>58</v>
      </c>
      <c r="D569" s="163"/>
      <c r="E569" s="154">
        <v>0</v>
      </c>
      <c r="F569" s="100">
        <f>IF(E568=0,"",(G568/E568)/12*E568)</f>
        <v>0</v>
      </c>
      <c r="G569" s="97">
        <f>F569</f>
        <v>0</v>
      </c>
      <c r="H569" s="164"/>
      <c r="I569" s="116" t="s">
        <v>517</v>
      </c>
      <c r="J569" s="116" t="str">
        <f>VLOOKUP(I569,Presupuesto!$B$11:$C$565,2,0)</f>
        <v>AGUINALDO Y DECIMO CUARTO MES</v>
      </c>
      <c r="K569" s="98" t="str">
        <f t="shared" si="14"/>
        <v>Posgrado</v>
      </c>
      <c r="L569" s="98" t="s">
        <v>395</v>
      </c>
    </row>
    <row r="570" spans="3:12" ht="15.75" thickBot="1" x14ac:dyDescent="0.3">
      <c r="C570" s="172" t="s">
        <v>59</v>
      </c>
      <c r="D570" s="163"/>
      <c r="E570" s="154">
        <v>0</v>
      </c>
      <c r="F570" s="117">
        <f>IF(E568&lt;6,"",((E568-6)/12)*(G568/E568))</f>
        <v>0</v>
      </c>
      <c r="G570" s="97">
        <f>F570</f>
        <v>0</v>
      </c>
      <c r="H570" s="164"/>
      <c r="I570" s="101" t="s">
        <v>520</v>
      </c>
      <c r="J570" s="101" t="str">
        <f>VLOOKUP(I570,Presupuesto!$B$11:$C$565,2,0)</f>
        <v>DECIMOCUARTO MES</v>
      </c>
      <c r="K570" s="98" t="str">
        <f t="shared" si="14"/>
        <v>Posgrado</v>
      </c>
      <c r="L570" s="98" t="s">
        <v>395</v>
      </c>
    </row>
    <row r="571" spans="3:12" ht="15.75" thickBot="1" x14ac:dyDescent="0.3">
      <c r="C571" s="137" t="s">
        <v>486</v>
      </c>
      <c r="D571" s="199"/>
      <c r="E571" s="152">
        <v>12</v>
      </c>
      <c r="F571" s="303">
        <f>HLOOKUP($C571,$BZ$2:$CM$3,2,0)</f>
        <v>31763.19</v>
      </c>
      <c r="G571" s="113">
        <f>D571*E571*F571</f>
        <v>0</v>
      </c>
      <c r="H571" s="166"/>
      <c r="I571" s="114" t="s">
        <v>497</v>
      </c>
      <c r="J571" s="114" t="str">
        <f>VLOOKUP(I571,Presupuesto!$B$11:$C$565,2,0)</f>
        <v>SUELDOS Y SALARIOS PERMANENTES</v>
      </c>
      <c r="K571" s="98" t="str">
        <f t="shared" si="14"/>
        <v>Posgrado</v>
      </c>
      <c r="L571" s="98" t="s">
        <v>395</v>
      </c>
    </row>
    <row r="572" spans="3:12" x14ac:dyDescent="0.25">
      <c r="C572" s="171" t="s">
        <v>58</v>
      </c>
      <c r="D572" s="163"/>
      <c r="E572" s="154">
        <v>0</v>
      </c>
      <c r="F572" s="100">
        <f>IF(E571=0,"",(G571/E571)/12*E571)</f>
        <v>0</v>
      </c>
      <c r="G572" s="97">
        <f>F572</f>
        <v>0</v>
      </c>
      <c r="H572" s="164"/>
      <c r="I572" s="116" t="s">
        <v>517</v>
      </c>
      <c r="J572" s="116" t="str">
        <f>VLOOKUP(I572,Presupuesto!$B$11:$C$565,2,0)</f>
        <v>AGUINALDO Y DECIMO CUARTO MES</v>
      </c>
      <c r="K572" s="98" t="str">
        <f t="shared" si="14"/>
        <v>Posgrado</v>
      </c>
      <c r="L572" s="98" t="s">
        <v>395</v>
      </c>
    </row>
    <row r="573" spans="3:12" ht="15.75" thickBot="1" x14ac:dyDescent="0.3">
      <c r="C573" s="172" t="s">
        <v>59</v>
      </c>
      <c r="D573" s="163"/>
      <c r="E573" s="154">
        <v>0</v>
      </c>
      <c r="F573" s="117">
        <f>IF(E571&lt;6,"",((E571-6)/12)*(G571/E571))</f>
        <v>0</v>
      </c>
      <c r="G573" s="97">
        <f>F573</f>
        <v>0</v>
      </c>
      <c r="H573" s="164"/>
      <c r="I573" s="101" t="s">
        <v>520</v>
      </c>
      <c r="J573" s="101" t="str">
        <f>VLOOKUP(I573,Presupuesto!$B$11:$C$565,2,0)</f>
        <v>DECIMOCUARTO MES</v>
      </c>
      <c r="K573" s="98" t="str">
        <f t="shared" si="14"/>
        <v>Posgrado</v>
      </c>
      <c r="L573" s="98" t="s">
        <v>395</v>
      </c>
    </row>
    <row r="574" spans="3:12" ht="15.75" thickBot="1" x14ac:dyDescent="0.3">
      <c r="C574" s="137" t="s">
        <v>487</v>
      </c>
      <c r="D574" s="199"/>
      <c r="E574" s="152">
        <v>12</v>
      </c>
      <c r="F574" s="303">
        <f>HLOOKUP($C574,$BZ$2:$CM$3,2,0)</f>
        <v>29777.99</v>
      </c>
      <c r="G574" s="113">
        <f>D574*E574*F574</f>
        <v>0</v>
      </c>
      <c r="H574" s="166"/>
      <c r="I574" s="114" t="s">
        <v>497</v>
      </c>
      <c r="J574" s="114" t="str">
        <f>VLOOKUP(I574,Presupuesto!$B$11:$C$565,2,0)</f>
        <v>SUELDOS Y SALARIOS PERMANENTES</v>
      </c>
      <c r="K574" s="98" t="str">
        <f t="shared" si="14"/>
        <v>Posgrado</v>
      </c>
      <c r="L574" s="98" t="s">
        <v>395</v>
      </c>
    </row>
    <row r="575" spans="3:12" x14ac:dyDescent="0.25">
      <c r="C575" s="171" t="s">
        <v>58</v>
      </c>
      <c r="D575" s="163"/>
      <c r="E575" s="154">
        <v>0</v>
      </c>
      <c r="F575" s="100">
        <f>IF(E574=0,"",(G574/E574)/12*E574)</f>
        <v>0</v>
      </c>
      <c r="G575" s="97">
        <f>F575</f>
        <v>0</v>
      </c>
      <c r="H575" s="164"/>
      <c r="I575" s="116" t="s">
        <v>517</v>
      </c>
      <c r="J575" s="116" t="str">
        <f>VLOOKUP(I575,Presupuesto!$B$11:$C$565,2,0)</f>
        <v>AGUINALDO Y DECIMO CUARTO MES</v>
      </c>
      <c r="K575" s="98" t="str">
        <f t="shared" si="14"/>
        <v>Posgrado</v>
      </c>
      <c r="L575" s="98" t="s">
        <v>395</v>
      </c>
    </row>
    <row r="576" spans="3:12" ht="15.75" thickBot="1" x14ac:dyDescent="0.3">
      <c r="C576" s="172" t="s">
        <v>59</v>
      </c>
      <c r="D576" s="163"/>
      <c r="E576" s="154">
        <v>0</v>
      </c>
      <c r="F576" s="117">
        <f>IF(E574&lt;6,"",((E574-6)/12)*(G574/E574))</f>
        <v>0</v>
      </c>
      <c r="G576" s="97">
        <f>F576</f>
        <v>0</v>
      </c>
      <c r="H576" s="164"/>
      <c r="I576" s="101" t="s">
        <v>520</v>
      </c>
      <c r="J576" s="101" t="str">
        <f>VLOOKUP(I576,Presupuesto!$B$11:$C$565,2,0)</f>
        <v>DECIMOCUARTO MES</v>
      </c>
      <c r="K576" s="98" t="str">
        <f t="shared" si="14"/>
        <v>Posgrado</v>
      </c>
      <c r="L576" s="98" t="s">
        <v>395</v>
      </c>
    </row>
    <row r="577" spans="3:12" ht="15.75" thickBot="1" x14ac:dyDescent="0.3">
      <c r="C577" s="137" t="s">
        <v>488</v>
      </c>
      <c r="D577" s="199"/>
      <c r="E577" s="152">
        <v>12</v>
      </c>
      <c r="F577" s="303">
        <f>HLOOKUP($C577,$BZ$2:$CM$3,2,0)</f>
        <v>27792.79</v>
      </c>
      <c r="G577" s="113">
        <f>D577*E577*F577</f>
        <v>0</v>
      </c>
      <c r="H577" s="166"/>
      <c r="I577" s="114" t="s">
        <v>497</v>
      </c>
      <c r="J577" s="114" t="str">
        <f>VLOOKUP(I577,Presupuesto!$B$11:$C$565,2,0)</f>
        <v>SUELDOS Y SALARIOS PERMANENTES</v>
      </c>
      <c r="K577" s="98" t="str">
        <f t="shared" si="14"/>
        <v>Posgrado</v>
      </c>
      <c r="L577" s="98" t="s">
        <v>395</v>
      </c>
    </row>
    <row r="578" spans="3:12" x14ac:dyDescent="0.25">
      <c r="C578" s="171" t="s">
        <v>58</v>
      </c>
      <c r="D578" s="163"/>
      <c r="E578" s="154">
        <v>0</v>
      </c>
      <c r="F578" s="100">
        <f>IF(E577=0,"",(G577/E577)/12*E577)</f>
        <v>0</v>
      </c>
      <c r="G578" s="97">
        <f>F578</f>
        <v>0</v>
      </c>
      <c r="H578" s="164"/>
      <c r="I578" s="116" t="s">
        <v>517</v>
      </c>
      <c r="J578" s="116" t="str">
        <f>VLOOKUP(I578,Presupuesto!$B$11:$C$565,2,0)</f>
        <v>AGUINALDO Y DECIMO CUARTO MES</v>
      </c>
      <c r="K578" s="98" t="str">
        <f t="shared" si="14"/>
        <v>Posgrado</v>
      </c>
      <c r="L578" s="98" t="s">
        <v>395</v>
      </c>
    </row>
    <row r="579" spans="3:12" ht="15.75" thickBot="1" x14ac:dyDescent="0.3">
      <c r="C579" s="172" t="s">
        <v>59</v>
      </c>
      <c r="D579" s="163"/>
      <c r="E579" s="154">
        <v>0</v>
      </c>
      <c r="F579" s="117">
        <f>IF(E577&lt;6,"",((E577-6)/12)*(G577/E577))</f>
        <v>0</v>
      </c>
      <c r="G579" s="97">
        <f>F579</f>
        <v>0</v>
      </c>
      <c r="H579" s="164"/>
      <c r="I579" s="101" t="s">
        <v>520</v>
      </c>
      <c r="J579" s="101" t="str">
        <f>VLOOKUP(I579,Presupuesto!$B$11:$C$565,2,0)</f>
        <v>DECIMOCUARTO MES</v>
      </c>
      <c r="K579" s="98" t="str">
        <f t="shared" si="14"/>
        <v>Posgrado</v>
      </c>
      <c r="L579" s="98" t="s">
        <v>395</v>
      </c>
    </row>
    <row r="580" spans="3:12" ht="15.75" thickBot="1" x14ac:dyDescent="0.3">
      <c r="C580" s="137" t="s">
        <v>489</v>
      </c>
      <c r="D580" s="199"/>
      <c r="E580" s="152">
        <v>12</v>
      </c>
      <c r="F580" s="303">
        <f>HLOOKUP($C580,$BZ$2:$CM$3,2,0)</f>
        <v>18859.39</v>
      </c>
      <c r="G580" s="113">
        <f>D580*E580*F580</f>
        <v>0</v>
      </c>
      <c r="H580" s="166"/>
      <c r="I580" s="114" t="s">
        <v>497</v>
      </c>
      <c r="J580" s="114" t="str">
        <f>VLOOKUP(I580,Presupuesto!$B$11:$C$565,2,0)</f>
        <v>SUELDOS Y SALARIOS PERMANENTES</v>
      </c>
      <c r="K580" s="98" t="str">
        <f t="shared" si="14"/>
        <v>Posgrado</v>
      </c>
      <c r="L580" s="98" t="s">
        <v>395</v>
      </c>
    </row>
    <row r="581" spans="3:12" x14ac:dyDescent="0.25">
      <c r="C581" s="171" t="s">
        <v>58</v>
      </c>
      <c r="D581" s="163"/>
      <c r="E581" s="154">
        <v>0</v>
      </c>
      <c r="F581" s="100">
        <f>IF(E580=0,"",(G580/E580)/12*E580)</f>
        <v>0</v>
      </c>
      <c r="G581" s="97">
        <f>F581</f>
        <v>0</v>
      </c>
      <c r="H581" s="164"/>
      <c r="I581" s="116" t="s">
        <v>517</v>
      </c>
      <c r="J581" s="116" t="str">
        <f>VLOOKUP(I581,Presupuesto!$B$11:$C$565,2,0)</f>
        <v>AGUINALDO Y DECIMO CUARTO MES</v>
      </c>
      <c r="K581" s="98" t="str">
        <f t="shared" si="14"/>
        <v>Posgrado</v>
      </c>
      <c r="L581" s="98" t="s">
        <v>395</v>
      </c>
    </row>
    <row r="582" spans="3:12" ht="15.75" thickBot="1" x14ac:dyDescent="0.3">
      <c r="C582" s="172" t="s">
        <v>59</v>
      </c>
      <c r="D582" s="163"/>
      <c r="E582" s="154">
        <v>0</v>
      </c>
      <c r="F582" s="117">
        <f>IF(E580&lt;6,"",((E580-6)/12)*(G580/E580))</f>
        <v>0</v>
      </c>
      <c r="G582" s="97">
        <f>F582</f>
        <v>0</v>
      </c>
      <c r="H582" s="164"/>
      <c r="I582" s="101" t="s">
        <v>520</v>
      </c>
      <c r="J582" s="101" t="str">
        <f>VLOOKUP(I582,Presupuesto!$B$11:$C$565,2,0)</f>
        <v>DECIMOCUARTO MES</v>
      </c>
      <c r="K582" s="98" t="str">
        <f t="shared" si="14"/>
        <v>Posgrado</v>
      </c>
      <c r="L582" s="98" t="s">
        <v>395</v>
      </c>
    </row>
    <row r="583" spans="3:12" ht="15.75" thickBot="1" x14ac:dyDescent="0.3">
      <c r="C583" s="137" t="s">
        <v>490</v>
      </c>
      <c r="D583" s="199"/>
      <c r="E583" s="152">
        <v>12</v>
      </c>
      <c r="F583" s="303">
        <f>HLOOKUP($C583,$BZ$2:$CM$3,2,0)</f>
        <v>17866.8</v>
      </c>
      <c r="G583" s="113">
        <f>D583*E583*F583</f>
        <v>0</v>
      </c>
      <c r="H583" s="166"/>
      <c r="I583" s="114" t="s">
        <v>497</v>
      </c>
      <c r="J583" s="114" t="str">
        <f>VLOOKUP(I583,Presupuesto!$B$11:$C$565,2,0)</f>
        <v>SUELDOS Y SALARIOS PERMANENTES</v>
      </c>
      <c r="K583" s="98" t="str">
        <f t="shared" si="14"/>
        <v>Posgrado</v>
      </c>
      <c r="L583" s="98" t="s">
        <v>395</v>
      </c>
    </row>
    <row r="584" spans="3:12" x14ac:dyDescent="0.25">
      <c r="C584" s="171" t="s">
        <v>58</v>
      </c>
      <c r="D584" s="163"/>
      <c r="E584" s="154">
        <v>0</v>
      </c>
      <c r="F584" s="100">
        <f>IF(E583=0,"",(G583/E583)/12*E583)</f>
        <v>0</v>
      </c>
      <c r="G584" s="97">
        <f>F584</f>
        <v>0</v>
      </c>
      <c r="H584" s="164"/>
      <c r="I584" s="116" t="s">
        <v>517</v>
      </c>
      <c r="J584" s="116" t="str">
        <f>VLOOKUP(I584,Presupuesto!$B$11:$C$565,2,0)</f>
        <v>AGUINALDO Y DECIMO CUARTO MES</v>
      </c>
      <c r="K584" s="98" t="str">
        <f t="shared" si="14"/>
        <v>Posgrado</v>
      </c>
      <c r="L584" s="98" t="s">
        <v>395</v>
      </c>
    </row>
    <row r="585" spans="3:12" ht="15.75" thickBot="1" x14ac:dyDescent="0.3">
      <c r="C585" s="172" t="s">
        <v>59</v>
      </c>
      <c r="D585" s="163"/>
      <c r="E585" s="154">
        <v>0</v>
      </c>
      <c r="F585" s="117">
        <f>IF(E583&lt;6,"",((E583-6)/12)*(G583/E583))</f>
        <v>0</v>
      </c>
      <c r="G585" s="97">
        <f>F585</f>
        <v>0</v>
      </c>
      <c r="H585" s="164"/>
      <c r="I585" s="101" t="s">
        <v>520</v>
      </c>
      <c r="J585" s="101" t="str">
        <f>VLOOKUP(I585,Presupuesto!$B$11:$C$565,2,0)</f>
        <v>DECIMOCUARTO MES</v>
      </c>
      <c r="K585" s="98" t="str">
        <f t="shared" si="14"/>
        <v>Posgrado</v>
      </c>
      <c r="L585" s="98" t="s">
        <v>395</v>
      </c>
    </row>
    <row r="586" spans="3:12" ht="15.75" thickBot="1" x14ac:dyDescent="0.3">
      <c r="C586" s="137" t="s">
        <v>491</v>
      </c>
      <c r="D586" s="199"/>
      <c r="E586" s="152">
        <v>12</v>
      </c>
      <c r="F586" s="303">
        <f>HLOOKUP($C586,$BZ$2:$CM$3,2,0)</f>
        <v>13896.4</v>
      </c>
      <c r="G586" s="113">
        <f>D586*E586*F586</f>
        <v>0</v>
      </c>
      <c r="H586" s="166"/>
      <c r="I586" s="114" t="s">
        <v>497</v>
      </c>
      <c r="J586" s="114" t="str">
        <f>VLOOKUP(I586,Presupuesto!$B$11:$C$565,2,0)</f>
        <v>SUELDOS Y SALARIOS PERMANENTES</v>
      </c>
      <c r="K586" s="98" t="str">
        <f t="shared" si="14"/>
        <v>Posgrado</v>
      </c>
      <c r="L586" s="98" t="s">
        <v>395</v>
      </c>
    </row>
    <row r="587" spans="3:12" x14ac:dyDescent="0.25">
      <c r="C587" s="171" t="s">
        <v>58</v>
      </c>
      <c r="D587" s="163"/>
      <c r="E587" s="154">
        <v>0</v>
      </c>
      <c r="F587" s="100">
        <f>IF(E586=0,"",(G586/E586)/12*E586)</f>
        <v>0</v>
      </c>
      <c r="G587" s="97">
        <f>F587</f>
        <v>0</v>
      </c>
      <c r="H587" s="164"/>
      <c r="I587" s="116" t="s">
        <v>517</v>
      </c>
      <c r="J587" s="116" t="str">
        <f>VLOOKUP(I587,Presupuesto!$B$11:$C$565,2,0)</f>
        <v>AGUINALDO Y DECIMO CUARTO MES</v>
      </c>
      <c r="K587" s="98" t="str">
        <f t="shared" si="14"/>
        <v>Posgrado</v>
      </c>
      <c r="L587" s="98" t="s">
        <v>395</v>
      </c>
    </row>
    <row r="588" spans="3:12" ht="15.75" thickBot="1" x14ac:dyDescent="0.3">
      <c r="C588" s="172" t="s">
        <v>59</v>
      </c>
      <c r="D588" s="163"/>
      <c r="E588" s="154">
        <v>0</v>
      </c>
      <c r="F588" s="117">
        <f>IF(E586&lt;6,"",((E586-6)/12)*(G586/E586))</f>
        <v>0</v>
      </c>
      <c r="G588" s="97">
        <f>F588</f>
        <v>0</v>
      </c>
      <c r="H588" s="164"/>
      <c r="I588" s="101" t="s">
        <v>520</v>
      </c>
      <c r="J588" s="101" t="str">
        <f>VLOOKUP(I588,Presupuesto!$B$11:$C$565,2,0)</f>
        <v>DECIMOCUARTO MES</v>
      </c>
      <c r="K588" s="98" t="str">
        <f t="shared" si="14"/>
        <v>Posgrado</v>
      </c>
      <c r="L588" s="98" t="s">
        <v>395</v>
      </c>
    </row>
    <row r="589" spans="3:12" ht="15.75" thickBot="1" x14ac:dyDescent="0.3">
      <c r="C589" s="137" t="s">
        <v>492</v>
      </c>
      <c r="D589" s="199"/>
      <c r="E589" s="152">
        <v>12</v>
      </c>
      <c r="F589" s="303">
        <f>HLOOKUP($C589,$BZ$2:$CM$3,2,0)</f>
        <v>15004.09</v>
      </c>
      <c r="G589" s="113">
        <f>D589*E589*F589</f>
        <v>0</v>
      </c>
      <c r="H589" s="166"/>
      <c r="I589" s="114" t="s">
        <v>497</v>
      </c>
      <c r="J589" s="114" t="str">
        <f>VLOOKUP(I589,Presupuesto!$B$11:$C$565,2,0)</f>
        <v>SUELDOS Y SALARIOS PERMANENTES</v>
      </c>
      <c r="K589" s="98" t="str">
        <f t="shared" si="14"/>
        <v>Posgrado</v>
      </c>
      <c r="L589" s="98" t="s">
        <v>395</v>
      </c>
    </row>
    <row r="590" spans="3:12" x14ac:dyDescent="0.25">
      <c r="C590" s="171" t="s">
        <v>58</v>
      </c>
      <c r="D590" s="163"/>
      <c r="E590" s="154">
        <v>0</v>
      </c>
      <c r="F590" s="100">
        <f>IF(E589=0,"",(G589/E589)/12*E589)</f>
        <v>0</v>
      </c>
      <c r="G590" s="97">
        <f>F590</f>
        <v>0</v>
      </c>
      <c r="H590" s="164"/>
      <c r="I590" s="116" t="s">
        <v>517</v>
      </c>
      <c r="J590" s="116" t="str">
        <f>VLOOKUP(I590,Presupuesto!$B$11:$C$565,2,0)</f>
        <v>AGUINALDO Y DECIMO CUARTO MES</v>
      </c>
      <c r="K590" s="98" t="str">
        <f t="shared" si="14"/>
        <v>Posgrado</v>
      </c>
      <c r="L590" s="98" t="s">
        <v>395</v>
      </c>
    </row>
    <row r="591" spans="3:12" ht="15.75" thickBot="1" x14ac:dyDescent="0.3">
      <c r="C591" s="172" t="s">
        <v>59</v>
      </c>
      <c r="D591" s="163"/>
      <c r="E591" s="154">
        <v>0</v>
      </c>
      <c r="F591" s="117">
        <f>IF(E589&lt;6,"",((E589-6)/12)*(G589/E589))</f>
        <v>0</v>
      </c>
      <c r="G591" s="97">
        <f>F591</f>
        <v>0</v>
      </c>
      <c r="H591" s="164"/>
      <c r="I591" s="101" t="s">
        <v>520</v>
      </c>
      <c r="J591" s="101" t="str">
        <f>VLOOKUP(I591,Presupuesto!$B$11:$C$565,2,0)</f>
        <v>DECIMOCUARTO MES</v>
      </c>
      <c r="K591" s="98" t="str">
        <f t="shared" si="14"/>
        <v>Posgrado</v>
      </c>
      <c r="L591" s="98" t="s">
        <v>395</v>
      </c>
    </row>
    <row r="592" spans="3:12" ht="15.75" thickBot="1" x14ac:dyDescent="0.3">
      <c r="C592" s="137" t="s">
        <v>493</v>
      </c>
      <c r="D592" s="199"/>
      <c r="E592" s="152">
        <v>12</v>
      </c>
      <c r="F592" s="303">
        <f>HLOOKUP($C592,$BZ$2:$CM$3,2,0)</f>
        <v>13238.9</v>
      </c>
      <c r="G592" s="113">
        <f>D592*E592*F592</f>
        <v>0</v>
      </c>
      <c r="H592" s="166"/>
      <c r="I592" s="114" t="s">
        <v>497</v>
      </c>
      <c r="J592" s="114" t="str">
        <f>VLOOKUP(I592,Presupuesto!$B$11:$C$565,2,0)</f>
        <v>SUELDOS Y SALARIOS PERMANENTES</v>
      </c>
      <c r="K592" s="98" t="str">
        <f t="shared" si="14"/>
        <v>Posgrado</v>
      </c>
      <c r="L592" s="98" t="s">
        <v>395</v>
      </c>
    </row>
    <row r="593" spans="3:12" x14ac:dyDescent="0.25">
      <c r="C593" s="171" t="s">
        <v>58</v>
      </c>
      <c r="D593" s="163"/>
      <c r="E593" s="154">
        <v>0</v>
      </c>
      <c r="F593" s="100">
        <f>IF(E592=0,"",(G592/E592)/12*E592)</f>
        <v>0</v>
      </c>
      <c r="G593" s="97">
        <f>F593</f>
        <v>0</v>
      </c>
      <c r="H593" s="164"/>
      <c r="I593" s="116" t="s">
        <v>517</v>
      </c>
      <c r="J593" s="116" t="str">
        <f>VLOOKUP(I593,Presupuesto!$B$11:$C$565,2,0)</f>
        <v>AGUINALDO Y DECIMO CUARTO MES</v>
      </c>
      <c r="K593" s="98" t="str">
        <f t="shared" si="14"/>
        <v>Posgrado</v>
      </c>
      <c r="L593" s="98" t="s">
        <v>395</v>
      </c>
    </row>
    <row r="594" spans="3:12" ht="15.75" thickBot="1" x14ac:dyDescent="0.3">
      <c r="C594" s="172" t="s">
        <v>59</v>
      </c>
      <c r="D594" s="163"/>
      <c r="E594" s="154">
        <v>0</v>
      </c>
      <c r="F594" s="117">
        <f>IF(E592&lt;6,"",((E592-6)/12)*(G592/E592))</f>
        <v>0</v>
      </c>
      <c r="G594" s="97">
        <f>F594</f>
        <v>0</v>
      </c>
      <c r="H594" s="164"/>
      <c r="I594" s="101" t="s">
        <v>520</v>
      </c>
      <c r="J594" s="101" t="str">
        <f>VLOOKUP(I594,Presupuesto!$B$11:$C$565,2,0)</f>
        <v>DECIMOCUARTO MES</v>
      </c>
      <c r="K594" s="98" t="str">
        <f t="shared" si="14"/>
        <v>Posgrado</v>
      </c>
      <c r="L594" s="98" t="s">
        <v>395</v>
      </c>
    </row>
    <row r="595" spans="3:12" ht="15.75" thickBot="1" x14ac:dyDescent="0.3">
      <c r="C595" s="137" t="s">
        <v>494</v>
      </c>
      <c r="D595" s="199"/>
      <c r="E595" s="152">
        <v>12</v>
      </c>
      <c r="F595" s="303">
        <f>HLOOKUP($C595,$BZ$2:$CM$3,2,0)</f>
        <v>12356.31</v>
      </c>
      <c r="G595" s="113">
        <f>D595*E595*F595</f>
        <v>0</v>
      </c>
      <c r="H595" s="166"/>
      <c r="I595" s="114" t="s">
        <v>497</v>
      </c>
      <c r="J595" s="114" t="str">
        <f>VLOOKUP(I595,Presupuesto!$B$11:$C$565,2,0)</f>
        <v>SUELDOS Y SALARIOS PERMANENTES</v>
      </c>
      <c r="K595" s="98" t="str">
        <f t="shared" ref="K595:K612" si="15">$K$562</f>
        <v>Posgrado</v>
      </c>
      <c r="L595" s="98" t="s">
        <v>395</v>
      </c>
    </row>
    <row r="596" spans="3:12" x14ac:dyDescent="0.25">
      <c r="C596" s="171" t="s">
        <v>58</v>
      </c>
      <c r="D596" s="163"/>
      <c r="E596" s="154">
        <v>0</v>
      </c>
      <c r="F596" s="100">
        <f>IF(E595=0,"",(G595/E595)/12*E595)</f>
        <v>0</v>
      </c>
      <c r="G596" s="97">
        <f>F596</f>
        <v>0</v>
      </c>
      <c r="H596" s="164"/>
      <c r="I596" s="116" t="s">
        <v>517</v>
      </c>
      <c r="J596" s="116" t="str">
        <f>VLOOKUP(I596,Presupuesto!$B$11:$C$565,2,0)</f>
        <v>AGUINALDO Y DECIMO CUARTO MES</v>
      </c>
      <c r="K596" s="98" t="str">
        <f t="shared" si="15"/>
        <v>Posgrado</v>
      </c>
      <c r="L596" s="98" t="s">
        <v>395</v>
      </c>
    </row>
    <row r="597" spans="3:12" ht="15.75" thickBot="1" x14ac:dyDescent="0.3">
      <c r="C597" s="172" t="s">
        <v>59</v>
      </c>
      <c r="D597" s="163"/>
      <c r="E597" s="154">
        <v>0</v>
      </c>
      <c r="F597" s="117">
        <f>IF(E595&lt;6,"",((E595-6)/12)*(G595/E595))</f>
        <v>0</v>
      </c>
      <c r="G597" s="97">
        <f>F597</f>
        <v>0</v>
      </c>
      <c r="H597" s="164"/>
      <c r="I597" s="101" t="s">
        <v>520</v>
      </c>
      <c r="J597" s="101" t="str">
        <f>VLOOKUP(I597,Presupuesto!$B$11:$C$565,2,0)</f>
        <v>DECIMOCUARTO MES</v>
      </c>
      <c r="K597" s="98" t="str">
        <f t="shared" si="15"/>
        <v>Posgrado</v>
      </c>
      <c r="L597" s="98" t="s">
        <v>395</v>
      </c>
    </row>
    <row r="598" spans="3:12" ht="15.75" thickBot="1" x14ac:dyDescent="0.3">
      <c r="C598" s="137" t="s">
        <v>495</v>
      </c>
      <c r="D598" s="199"/>
      <c r="E598" s="152">
        <v>12</v>
      </c>
      <c r="F598" s="303">
        <f>HLOOKUP($C598,$BZ$2:$CM$3,2,0)</f>
        <v>463.22</v>
      </c>
      <c r="G598" s="113">
        <f>D598*E598*F598</f>
        <v>0</v>
      </c>
      <c r="H598" s="166"/>
      <c r="I598" s="114" t="s">
        <v>497</v>
      </c>
      <c r="J598" s="114" t="str">
        <f>VLOOKUP(I598,Presupuesto!$B$11:$C$565,2,0)</f>
        <v>SUELDOS Y SALARIOS PERMANENTES</v>
      </c>
      <c r="K598" s="98" t="str">
        <f t="shared" si="15"/>
        <v>Posgrado</v>
      </c>
      <c r="L598" s="98" t="s">
        <v>395</v>
      </c>
    </row>
    <row r="599" spans="3:12" x14ac:dyDescent="0.25">
      <c r="C599" s="171" t="s">
        <v>58</v>
      </c>
      <c r="D599" s="163"/>
      <c r="E599" s="154">
        <v>0</v>
      </c>
      <c r="F599" s="100">
        <f>IF(E598=0,"",(G598/E598)/12*E598)</f>
        <v>0</v>
      </c>
      <c r="G599" s="97">
        <f>F599</f>
        <v>0</v>
      </c>
      <c r="H599" s="164"/>
      <c r="I599" s="116" t="s">
        <v>517</v>
      </c>
      <c r="J599" s="116" t="str">
        <f>VLOOKUP(I599,Presupuesto!$B$11:$C$565,2,0)</f>
        <v>AGUINALDO Y DECIMO CUARTO MES</v>
      </c>
      <c r="K599" s="98" t="str">
        <f t="shared" si="15"/>
        <v>Posgrado</v>
      </c>
      <c r="L599" s="98" t="s">
        <v>395</v>
      </c>
    </row>
    <row r="600" spans="3:12" ht="15.75" thickBot="1" x14ac:dyDescent="0.3">
      <c r="C600" s="172" t="s">
        <v>59</v>
      </c>
      <c r="D600" s="163"/>
      <c r="E600" s="154">
        <v>0</v>
      </c>
      <c r="F600" s="117">
        <f>IF(E598&lt;6,"",((E598-6)/12)*(G598/E598))</f>
        <v>0</v>
      </c>
      <c r="G600" s="97">
        <f>F600</f>
        <v>0</v>
      </c>
      <c r="H600" s="164"/>
      <c r="I600" s="101" t="s">
        <v>520</v>
      </c>
      <c r="J600" s="101" t="str">
        <f>VLOOKUP(I600,Presupuesto!$B$11:$C$565,2,0)</f>
        <v>DECIMOCUARTO MES</v>
      </c>
      <c r="K600" s="98" t="str">
        <f t="shared" si="15"/>
        <v>Posgrado</v>
      </c>
      <c r="L600" s="98" t="s">
        <v>395</v>
      </c>
    </row>
    <row r="601" spans="3:12" ht="15.75" thickBot="1" x14ac:dyDescent="0.3">
      <c r="C601" s="137" t="s">
        <v>496</v>
      </c>
      <c r="D601" s="199"/>
      <c r="E601" s="152">
        <v>12</v>
      </c>
      <c r="F601" s="303">
        <f>HLOOKUP($C601,$BZ$2:$CM$3,2,0)</f>
        <v>2007.3</v>
      </c>
      <c r="G601" s="113">
        <f>D601*E601*F601</f>
        <v>0</v>
      </c>
      <c r="H601" s="166"/>
      <c r="I601" s="114" t="s">
        <v>497</v>
      </c>
      <c r="J601" s="114" t="str">
        <f>VLOOKUP(I601,Presupuesto!$B$11:$C$565,2,0)</f>
        <v>SUELDOS Y SALARIOS PERMANENTES</v>
      </c>
      <c r="K601" s="98" t="str">
        <f t="shared" si="15"/>
        <v>Posgrado</v>
      </c>
      <c r="L601" s="98" t="s">
        <v>395</v>
      </c>
    </row>
    <row r="602" spans="3:12" x14ac:dyDescent="0.25">
      <c r="C602" s="171" t="s">
        <v>58</v>
      </c>
      <c r="D602" s="163"/>
      <c r="E602" s="154">
        <v>0</v>
      </c>
      <c r="F602" s="100">
        <f>IF(E601=0,"",(G601/E601)/12*E601)</f>
        <v>0</v>
      </c>
      <c r="G602" s="97">
        <f>F602</f>
        <v>0</v>
      </c>
      <c r="H602" s="164"/>
      <c r="I602" s="116" t="s">
        <v>517</v>
      </c>
      <c r="J602" s="116" t="str">
        <f>VLOOKUP(I602,Presupuesto!$B$11:$C$565,2,0)</f>
        <v>AGUINALDO Y DECIMO CUARTO MES</v>
      </c>
      <c r="K602" s="98" t="str">
        <f t="shared" si="15"/>
        <v>Posgrado</v>
      </c>
      <c r="L602" s="98" t="s">
        <v>395</v>
      </c>
    </row>
    <row r="603" spans="3:12" ht="15.75" thickBot="1" x14ac:dyDescent="0.3">
      <c r="C603" s="172" t="s">
        <v>59</v>
      </c>
      <c r="D603" s="163"/>
      <c r="E603" s="154">
        <v>0</v>
      </c>
      <c r="F603" s="117">
        <f>IF(E601&lt;6,"",((E601-6)/12)*(G601/E601))</f>
        <v>0</v>
      </c>
      <c r="G603" s="97">
        <f>F603</f>
        <v>0</v>
      </c>
      <c r="H603" s="164"/>
      <c r="I603" s="101" t="s">
        <v>520</v>
      </c>
      <c r="J603" s="101" t="str">
        <f>VLOOKUP(I603,Presupuesto!$B$11:$C$565,2,0)</f>
        <v>DECIMOCUARTO MES</v>
      </c>
      <c r="K603" s="98" t="str">
        <f t="shared" si="15"/>
        <v>Posgrado</v>
      </c>
      <c r="L603" s="98" t="s">
        <v>395</v>
      </c>
    </row>
    <row r="604" spans="3:12" ht="15.75" thickBot="1" x14ac:dyDescent="0.3">
      <c r="C604" s="140" t="s">
        <v>83</v>
      </c>
      <c r="D604" s="199"/>
      <c r="E604" s="152">
        <v>12</v>
      </c>
      <c r="F604" s="139">
        <v>30000</v>
      </c>
      <c r="G604" s="113">
        <f>D604*E604*F604</f>
        <v>0</v>
      </c>
      <c r="H604" s="166"/>
      <c r="I604" s="114" t="s">
        <v>565</v>
      </c>
      <c r="J604" s="114" t="str">
        <f>VLOOKUP(I604,Presupuesto!$B$11:$C$565,2,0)</f>
        <v>CONTRATOS ESPECIALES</v>
      </c>
      <c r="K604" s="98" t="str">
        <f t="shared" si="15"/>
        <v>Posgrado</v>
      </c>
      <c r="L604" s="98" t="s">
        <v>395</v>
      </c>
    </row>
    <row r="605" spans="3:12" x14ac:dyDescent="0.25">
      <c r="C605" s="171" t="s">
        <v>58</v>
      </c>
      <c r="D605" s="163"/>
      <c r="E605" s="154">
        <v>0</v>
      </c>
      <c r="F605" s="117">
        <f>IF(E604=0,"",(G604/E604)/12*E604)</f>
        <v>0</v>
      </c>
      <c r="G605" s="97">
        <f>F605</f>
        <v>0</v>
      </c>
      <c r="H605" s="164"/>
      <c r="I605" s="101" t="s">
        <v>565</v>
      </c>
      <c r="J605" s="101" t="str">
        <f>VLOOKUP(I605,Presupuesto!$B$11:$C$565,2,0)</f>
        <v>CONTRATOS ESPECIALES</v>
      </c>
      <c r="K605" s="98" t="str">
        <f t="shared" si="15"/>
        <v>Posgrado</v>
      </c>
      <c r="L605" s="98" t="s">
        <v>394</v>
      </c>
    </row>
    <row r="606" spans="3:12" ht="15.75" thickBot="1" x14ac:dyDescent="0.3">
      <c r="C606" s="172" t="s">
        <v>59</v>
      </c>
      <c r="D606" s="163"/>
      <c r="E606" s="154">
        <v>0</v>
      </c>
      <c r="F606" s="100">
        <f>IF(E604&lt;6,"",((E604-6)/12)*(G604/E604))</f>
        <v>0</v>
      </c>
      <c r="G606" s="97">
        <f>F606</f>
        <v>0</v>
      </c>
      <c r="H606" s="164"/>
      <c r="I606" s="101" t="s">
        <v>565</v>
      </c>
      <c r="J606" s="101" t="str">
        <f>VLOOKUP(I606,Presupuesto!$B$11:$C$565,2,0)</f>
        <v>CONTRATOS ESPECIALES</v>
      </c>
      <c r="K606" s="98" t="str">
        <f t="shared" si="15"/>
        <v>Posgrado</v>
      </c>
      <c r="L606" s="98" t="s">
        <v>399</v>
      </c>
    </row>
    <row r="607" spans="3:12" ht="15.75" thickBot="1" x14ac:dyDescent="0.3">
      <c r="C607" s="140" t="s">
        <v>60</v>
      </c>
      <c r="D607" s="199"/>
      <c r="E607" s="152">
        <v>12</v>
      </c>
      <c r="F607" s="118">
        <v>30000</v>
      </c>
      <c r="G607" s="113">
        <f>D607*E607*F607</f>
        <v>0</v>
      </c>
      <c r="H607" s="166"/>
      <c r="I607" s="114" t="s">
        <v>706</v>
      </c>
      <c r="J607" s="114" t="str">
        <f>VLOOKUP(I607,Presupuesto!$B$11:$C$565,2,0)</f>
        <v>OTROS SERVICIOS TECNICOS Y PROFESIONALES</v>
      </c>
      <c r="K607" s="98" t="str">
        <f t="shared" si="15"/>
        <v>Posgrado</v>
      </c>
      <c r="L607" s="98" t="s">
        <v>394</v>
      </c>
    </row>
    <row r="608" spans="3:12" x14ac:dyDescent="0.25">
      <c r="C608" s="171" t="s">
        <v>58</v>
      </c>
      <c r="D608" s="163"/>
      <c r="E608" s="154">
        <v>0</v>
      </c>
      <c r="F608" s="100">
        <v>0</v>
      </c>
      <c r="G608" s="97">
        <f>F608</f>
        <v>0</v>
      </c>
      <c r="H608" s="164"/>
      <c r="I608" s="101" t="s">
        <v>706</v>
      </c>
      <c r="J608" s="101" t="str">
        <f>VLOOKUP(I608,Presupuesto!$B$11:$C$565,2,0)</f>
        <v>OTROS SERVICIOS TECNICOS Y PROFESIONALES</v>
      </c>
      <c r="K608" s="98" t="str">
        <f t="shared" si="15"/>
        <v>Posgrado</v>
      </c>
      <c r="L608" s="98" t="s">
        <v>394</v>
      </c>
    </row>
    <row r="609" spans="3:12" ht="15.75" thickBot="1" x14ac:dyDescent="0.3">
      <c r="C609" s="172" t="s">
        <v>59</v>
      </c>
      <c r="D609" s="163"/>
      <c r="E609" s="154">
        <v>0</v>
      </c>
      <c r="F609" s="100">
        <v>0</v>
      </c>
      <c r="G609" s="97">
        <f>F609</f>
        <v>0</v>
      </c>
      <c r="H609" s="164"/>
      <c r="I609" s="101" t="s">
        <v>706</v>
      </c>
      <c r="J609" s="101" t="str">
        <f>VLOOKUP(I609,Presupuesto!$B$11:$C$565,2,0)</f>
        <v>OTROS SERVICIOS TECNICOS Y PROFESIONALES</v>
      </c>
      <c r="K609" s="98" t="str">
        <f t="shared" si="15"/>
        <v>Posgrado</v>
      </c>
      <c r="L609" s="98" t="s">
        <v>394</v>
      </c>
    </row>
    <row r="610" spans="3:12" ht="15.75" thickBot="1" x14ac:dyDescent="0.3">
      <c r="C610" s="140" t="s">
        <v>61</v>
      </c>
      <c r="D610" s="199"/>
      <c r="E610" s="152">
        <v>12</v>
      </c>
      <c r="F610" s="118">
        <v>30000</v>
      </c>
      <c r="G610" s="113">
        <f>D610*E610*F610</f>
        <v>0</v>
      </c>
      <c r="H610" s="166"/>
      <c r="I610" s="114" t="s">
        <v>497</v>
      </c>
      <c r="J610" s="114" t="str">
        <f>VLOOKUP(I610,Presupuesto!$B$11:$C$565,2,0)</f>
        <v>SUELDOS Y SALARIOS PERMANENTES</v>
      </c>
      <c r="K610" s="98" t="str">
        <f t="shared" si="15"/>
        <v>Posgrado</v>
      </c>
      <c r="L610" s="98" t="s">
        <v>394</v>
      </c>
    </row>
    <row r="611" spans="3:12" x14ac:dyDescent="0.25">
      <c r="C611" s="171" t="s">
        <v>58</v>
      </c>
      <c r="D611" s="169"/>
      <c r="E611" s="131">
        <v>0</v>
      </c>
      <c r="F611" s="119">
        <f>IF(E610=0,"",(G610/E610)/12*E610)</f>
        <v>0</v>
      </c>
      <c r="G611" s="120">
        <f>F611</f>
        <v>0</v>
      </c>
      <c r="H611" s="164"/>
      <c r="I611" s="101" t="s">
        <v>517</v>
      </c>
      <c r="J611" s="101" t="str">
        <f>VLOOKUP(I611,Presupuesto!$B$11:$C$565,2,0)</f>
        <v>AGUINALDO Y DECIMO CUARTO MES</v>
      </c>
      <c r="K611" s="98" t="str">
        <f t="shared" si="15"/>
        <v>Posgrado</v>
      </c>
      <c r="L611" s="98" t="s">
        <v>394</v>
      </c>
    </row>
    <row r="612" spans="3:12" ht="15.75" thickBot="1" x14ac:dyDescent="0.3">
      <c r="C612" s="173" t="s">
        <v>59</v>
      </c>
      <c r="D612" s="162"/>
      <c r="E612" s="132">
        <v>0</v>
      </c>
      <c r="F612" s="105">
        <f>IF(E610&lt;6,"",((E610-6)/12)*(G610/E610))</f>
        <v>0</v>
      </c>
      <c r="G612" s="105">
        <f>F612</f>
        <v>0</v>
      </c>
      <c r="H612" s="162"/>
      <c r="I612" s="106" t="s">
        <v>520</v>
      </c>
      <c r="J612" s="124" t="str">
        <f>VLOOKUP(I612,Presupuesto!$B$11:$C$565,2,0)</f>
        <v>DECIMOCUARTO MES</v>
      </c>
      <c r="K612" s="106" t="str">
        <f t="shared" si="15"/>
        <v>Posgrado</v>
      </c>
      <c r="L612" s="124" t="s">
        <v>394</v>
      </c>
    </row>
    <row r="614" spans="3:12" ht="15.75" thickBot="1" x14ac:dyDescent="0.3"/>
    <row r="615" spans="3:12" ht="15.75" thickBot="1" x14ac:dyDescent="0.3">
      <c r="C615" s="69" t="s">
        <v>43</v>
      </c>
      <c r="D615" s="30">
        <f>SUM(G622:G672)</f>
        <v>0</v>
      </c>
      <c r="E615" s="93"/>
      <c r="F615" s="93"/>
      <c r="G615" s="93"/>
      <c r="H615" s="76"/>
      <c r="I615" s="76"/>
      <c r="J615" s="76"/>
      <c r="K615" s="153"/>
    </row>
    <row r="616" spans="3:12" x14ac:dyDescent="0.25">
      <c r="D616" s="31"/>
      <c r="E616" s="93"/>
      <c r="F616" s="93"/>
      <c r="G616" s="93"/>
      <c r="H616" s="76"/>
      <c r="I616" s="76"/>
      <c r="J616" s="76"/>
      <c r="K616" s="153"/>
    </row>
    <row r="617" spans="3:12" x14ac:dyDescent="0.25">
      <c r="D617" s="31"/>
      <c r="E617" s="93"/>
      <c r="F617" s="93"/>
      <c r="G617" s="93"/>
      <c r="H617" s="76"/>
      <c r="I617" s="76"/>
      <c r="J617" s="76"/>
      <c r="K617" s="153"/>
    </row>
    <row r="618" spans="3:12" ht="15.75" x14ac:dyDescent="0.25">
      <c r="C618" s="202" t="s">
        <v>392</v>
      </c>
      <c r="D618" s="368"/>
      <c r="E618" s="93"/>
      <c r="F618" s="93"/>
      <c r="G618" s="93"/>
      <c r="H618" s="76"/>
      <c r="I618" s="76"/>
      <c r="J618" s="76"/>
      <c r="K618" s="153"/>
    </row>
    <row r="619" spans="3:12" ht="18.75" x14ac:dyDescent="0.25">
      <c r="C619" s="211" t="e">
        <f>IFERROR(VLOOKUP(D618,'1. Desarrollo e Innov. Curricu.'!$E:$F,2,FALSE),IFERROR(VLOOKUP(D618,'2. Investigación Científica'!$E:$F,2,FALSE),IFERROR(VLOOKUP(D618,'3. Vinculación Univ. Sociedad'!$E:$F,2,FALSE),IFERROR(VLOOKUP(D618,'4. Docencia y Profesorado Univ.'!$E:$F,2,FALSE),IFERROR(VLOOKUP(D618,'5. Estudiantes y Graduados'!$E:$F,2,FALSE),IFERROR(VLOOKUP(D618,'11. Gestion Administrativa'!$E:$F,2,FALSE),IFERROR(VLOOKUP(D618,'13. Gestión Académica'!$E:$F,2,FALSE),IFERROR(VLOOKUP(D618,'8. Asegura. de la Calid. y M'!$E:$F,2,FALSE),IFERROR(VLOOKUP(D618,'6. Gestión del Conocimiento'!$E:$F,2,FALSE),IFERROR(VLOOKUP(D618,'15. Gobernabilidad y Proceso...'!$E:$F,2,FALSE),IFERROR(VLOOKUP(D618,'12. Gestión del Talento Humano'!$E:$F,2,FALSE),IFERROR(VLOOKUP(D618,'14. Internacional... de la E.S.'!$E:$F,2,FALSE),IFERROR(VLOOKUP(D618,'10. Posgrado'!$E:$F,2,FALSE),IFERROR(VLOOKUP(D618,'17. Gestión TIC'!$E:$F,2,FALSE),IFERROR(VLOOKUP(D618,'16. Desa. del Sistema Educ.Sup.'!$E:$F,2,FALSE),IFERROR(VLOOKUP(D618,'9. Cultura de Inno. Insti...'!$E:$F,2,FALSE),VLOOKUP(D618,'7. Lo Esencial de la Reforma U.'!$E:$F,2,0)))))))))))))))))</f>
        <v>#N/A</v>
      </c>
      <c r="D619" s="31"/>
      <c r="E619" s="93"/>
      <c r="F619" s="93"/>
      <c r="G619" s="93"/>
      <c r="H619" s="76"/>
      <c r="I619" s="76"/>
      <c r="J619" s="76"/>
      <c r="K619" s="153"/>
    </row>
    <row r="620" spans="3:12" ht="15.75" thickBot="1" x14ac:dyDescent="0.3">
      <c r="C620" s="177"/>
      <c r="D620" s="31"/>
      <c r="E620" s="93"/>
      <c r="F620" s="93"/>
      <c r="G620" s="93"/>
      <c r="H620" s="76"/>
      <c r="I620" s="76"/>
      <c r="J620" s="76"/>
      <c r="K620" s="153"/>
    </row>
    <row r="621" spans="3:12" ht="30.75" thickBot="1" x14ac:dyDescent="0.3">
      <c r="C621" s="134" t="s">
        <v>44</v>
      </c>
      <c r="D621" s="138" t="s">
        <v>55</v>
      </c>
      <c r="E621" s="170" t="s">
        <v>56</v>
      </c>
      <c r="F621" s="138" t="s">
        <v>57</v>
      </c>
      <c r="G621" s="135" t="s">
        <v>27</v>
      </c>
      <c r="H621" s="133" t="s">
        <v>131</v>
      </c>
      <c r="I621" s="136" t="s">
        <v>46</v>
      </c>
      <c r="J621" s="136" t="s">
        <v>132</v>
      </c>
      <c r="K621" s="136" t="s">
        <v>410</v>
      </c>
      <c r="L621" s="136" t="s">
        <v>411</v>
      </c>
    </row>
    <row r="622" spans="3:12" ht="15.75" thickBot="1" x14ac:dyDescent="0.3">
      <c r="C622" s="137" t="s">
        <v>483</v>
      </c>
      <c r="D622" s="199"/>
      <c r="E622" s="152">
        <v>12</v>
      </c>
      <c r="F622" s="303">
        <f>HLOOKUP($C622,$BZ$2:$CM$3,2,0)</f>
        <v>43674.39</v>
      </c>
      <c r="G622" s="113">
        <f>D622*E622*F622</f>
        <v>0</v>
      </c>
      <c r="H622" s="166"/>
      <c r="I622" s="114" t="s">
        <v>497</v>
      </c>
      <c r="J622" s="114" t="str">
        <f>VLOOKUP(I622,Presupuesto!$B$11:$C$565,2,0)</f>
        <v>SUELDOS Y SALARIOS PERMANENTES</v>
      </c>
      <c r="K622" s="219" t="s">
        <v>1459</v>
      </c>
      <c r="L622" s="98" t="s">
        <v>394</v>
      </c>
    </row>
    <row r="623" spans="3:12" x14ac:dyDescent="0.25">
      <c r="C623" s="171" t="s">
        <v>58</v>
      </c>
      <c r="D623" s="163"/>
      <c r="E623" s="154">
        <v>0</v>
      </c>
      <c r="F623" s="100">
        <f>IF(E622=0,"",(G622/E622)/12*E622)</f>
        <v>0</v>
      </c>
      <c r="G623" s="97">
        <f>F623</f>
        <v>0</v>
      </c>
      <c r="H623" s="164"/>
      <c r="I623" s="116" t="s">
        <v>517</v>
      </c>
      <c r="J623" s="116" t="str">
        <f>VLOOKUP(I623,Presupuesto!$B$11:$C$565,2,0)</f>
        <v>AGUINALDO Y DECIMO CUARTO MES</v>
      </c>
      <c r="K623" s="98" t="str">
        <f t="shared" ref="K623:K654" si="16">$K$622</f>
        <v>Posgrado</v>
      </c>
      <c r="L623" s="98" t="s">
        <v>412</v>
      </c>
    </row>
    <row r="624" spans="3:12" ht="15.75" thickBot="1" x14ac:dyDescent="0.3">
      <c r="C624" s="172" t="s">
        <v>59</v>
      </c>
      <c r="D624" s="163"/>
      <c r="E624" s="154">
        <v>0</v>
      </c>
      <c r="F624" s="117">
        <f>IF(E622&lt;6,"",((E622-6)/12)*(G622/E622))</f>
        <v>0</v>
      </c>
      <c r="G624" s="97">
        <f>F624</f>
        <v>0</v>
      </c>
      <c r="H624" s="164"/>
      <c r="I624" s="101" t="s">
        <v>520</v>
      </c>
      <c r="J624" s="101" t="str">
        <f>VLOOKUP(I624,Presupuesto!$B$11:$C$565,2,0)</f>
        <v>DECIMOCUARTO MES</v>
      </c>
      <c r="K624" s="98" t="str">
        <f t="shared" si="16"/>
        <v>Posgrado</v>
      </c>
      <c r="L624" s="98" t="s">
        <v>395</v>
      </c>
    </row>
    <row r="625" spans="3:12" ht="15.75" thickBot="1" x14ac:dyDescent="0.3">
      <c r="C625" s="137" t="s">
        <v>484</v>
      </c>
      <c r="D625" s="199"/>
      <c r="E625" s="152">
        <v>12</v>
      </c>
      <c r="F625" s="303">
        <f>HLOOKUP($C625,$BZ$2:$CM$3,2,0)</f>
        <v>39703.99</v>
      </c>
      <c r="G625" s="113">
        <f>D625*E625*F625</f>
        <v>0</v>
      </c>
      <c r="H625" s="166"/>
      <c r="I625" s="114" t="s">
        <v>497</v>
      </c>
      <c r="J625" s="114" t="str">
        <f>VLOOKUP(I625,Presupuesto!$B$11:$C$565,2,0)</f>
        <v>SUELDOS Y SALARIOS PERMANENTES</v>
      </c>
      <c r="K625" s="98" t="str">
        <f t="shared" si="16"/>
        <v>Posgrado</v>
      </c>
      <c r="L625" s="98" t="s">
        <v>395</v>
      </c>
    </row>
    <row r="626" spans="3:12" x14ac:dyDescent="0.25">
      <c r="C626" s="171" t="s">
        <v>58</v>
      </c>
      <c r="D626" s="163"/>
      <c r="E626" s="154">
        <v>0</v>
      </c>
      <c r="F626" s="100">
        <f>IF(E625=0,"",(G625/E625)/12*E625)</f>
        <v>0</v>
      </c>
      <c r="G626" s="97">
        <f>F626</f>
        <v>0</v>
      </c>
      <c r="H626" s="164"/>
      <c r="I626" s="116" t="s">
        <v>517</v>
      </c>
      <c r="J626" s="116" t="str">
        <f>VLOOKUP(I626,Presupuesto!$B$11:$C$565,2,0)</f>
        <v>AGUINALDO Y DECIMO CUARTO MES</v>
      </c>
      <c r="K626" s="98" t="str">
        <f t="shared" si="16"/>
        <v>Posgrado</v>
      </c>
      <c r="L626" s="98" t="s">
        <v>395</v>
      </c>
    </row>
    <row r="627" spans="3:12" ht="15.75" thickBot="1" x14ac:dyDescent="0.3">
      <c r="C627" s="172" t="s">
        <v>59</v>
      </c>
      <c r="D627" s="163"/>
      <c r="E627" s="154">
        <v>0</v>
      </c>
      <c r="F627" s="117">
        <f>IF(E625&lt;6,"",((E625-6)/12)*(G625/E625))</f>
        <v>0</v>
      </c>
      <c r="G627" s="97">
        <f>F627</f>
        <v>0</v>
      </c>
      <c r="H627" s="164"/>
      <c r="I627" s="101" t="s">
        <v>520</v>
      </c>
      <c r="J627" s="101" t="str">
        <f>VLOOKUP(I627,Presupuesto!$B$11:$C$565,2,0)</f>
        <v>DECIMOCUARTO MES</v>
      </c>
      <c r="K627" s="98" t="str">
        <f t="shared" si="16"/>
        <v>Posgrado</v>
      </c>
      <c r="L627" s="98" t="s">
        <v>395</v>
      </c>
    </row>
    <row r="628" spans="3:12" ht="15.75" thickBot="1" x14ac:dyDescent="0.3">
      <c r="C628" s="137" t="s">
        <v>485</v>
      </c>
      <c r="D628" s="199"/>
      <c r="E628" s="152">
        <v>12</v>
      </c>
      <c r="F628" s="303">
        <f>HLOOKUP($C628,$BZ$2:$CM$3,2,0)</f>
        <v>35733.589999999997</v>
      </c>
      <c r="G628" s="113">
        <f>D628*E628*F628</f>
        <v>0</v>
      </c>
      <c r="H628" s="166"/>
      <c r="I628" s="114" t="s">
        <v>497</v>
      </c>
      <c r="J628" s="114" t="str">
        <f>VLOOKUP(I628,Presupuesto!$B$11:$C$565,2,0)</f>
        <v>SUELDOS Y SALARIOS PERMANENTES</v>
      </c>
      <c r="K628" s="98" t="str">
        <f t="shared" si="16"/>
        <v>Posgrado</v>
      </c>
      <c r="L628" s="98" t="s">
        <v>395</v>
      </c>
    </row>
    <row r="629" spans="3:12" x14ac:dyDescent="0.25">
      <c r="C629" s="171" t="s">
        <v>58</v>
      </c>
      <c r="D629" s="163"/>
      <c r="E629" s="154">
        <v>0</v>
      </c>
      <c r="F629" s="100">
        <f>IF(E628=0,"",(G628/E628)/12*E628)</f>
        <v>0</v>
      </c>
      <c r="G629" s="97">
        <f>F629</f>
        <v>0</v>
      </c>
      <c r="H629" s="164"/>
      <c r="I629" s="116" t="s">
        <v>517</v>
      </c>
      <c r="J629" s="116" t="str">
        <f>VLOOKUP(I629,Presupuesto!$B$11:$C$565,2,0)</f>
        <v>AGUINALDO Y DECIMO CUARTO MES</v>
      </c>
      <c r="K629" s="98" t="str">
        <f t="shared" si="16"/>
        <v>Posgrado</v>
      </c>
      <c r="L629" s="98" t="s">
        <v>395</v>
      </c>
    </row>
    <row r="630" spans="3:12" ht="15.75" thickBot="1" x14ac:dyDescent="0.3">
      <c r="C630" s="172" t="s">
        <v>59</v>
      </c>
      <c r="D630" s="163"/>
      <c r="E630" s="154">
        <v>0</v>
      </c>
      <c r="F630" s="117">
        <f>IF(E628&lt;6,"",((E628-6)/12)*(G628/E628))</f>
        <v>0</v>
      </c>
      <c r="G630" s="97">
        <f>F630</f>
        <v>0</v>
      </c>
      <c r="H630" s="164"/>
      <c r="I630" s="101" t="s">
        <v>520</v>
      </c>
      <c r="J630" s="101" t="str">
        <f>VLOOKUP(I630,Presupuesto!$B$11:$C$565,2,0)</f>
        <v>DECIMOCUARTO MES</v>
      </c>
      <c r="K630" s="98" t="str">
        <f t="shared" si="16"/>
        <v>Posgrado</v>
      </c>
      <c r="L630" s="98" t="s">
        <v>395</v>
      </c>
    </row>
    <row r="631" spans="3:12" ht="15.75" thickBot="1" x14ac:dyDescent="0.3">
      <c r="C631" s="137" t="s">
        <v>486</v>
      </c>
      <c r="D631" s="199"/>
      <c r="E631" s="152">
        <v>12</v>
      </c>
      <c r="F631" s="303">
        <f>HLOOKUP($C631,$BZ$2:$CM$3,2,0)</f>
        <v>31763.19</v>
      </c>
      <c r="G631" s="113">
        <f>D631*E631*F631</f>
        <v>0</v>
      </c>
      <c r="H631" s="166"/>
      <c r="I631" s="114" t="s">
        <v>497</v>
      </c>
      <c r="J631" s="114" t="str">
        <f>VLOOKUP(I631,Presupuesto!$B$11:$C$565,2,0)</f>
        <v>SUELDOS Y SALARIOS PERMANENTES</v>
      </c>
      <c r="K631" s="98" t="str">
        <f t="shared" si="16"/>
        <v>Posgrado</v>
      </c>
      <c r="L631" s="98" t="s">
        <v>395</v>
      </c>
    </row>
    <row r="632" spans="3:12" x14ac:dyDescent="0.25">
      <c r="C632" s="171" t="s">
        <v>58</v>
      </c>
      <c r="D632" s="163"/>
      <c r="E632" s="154">
        <v>0</v>
      </c>
      <c r="F632" s="100">
        <f>IF(E631=0,"",(G631/E631)/12*E631)</f>
        <v>0</v>
      </c>
      <c r="G632" s="97">
        <f>F632</f>
        <v>0</v>
      </c>
      <c r="H632" s="164"/>
      <c r="I632" s="116" t="s">
        <v>517</v>
      </c>
      <c r="J632" s="116" t="str">
        <f>VLOOKUP(I632,Presupuesto!$B$11:$C$565,2,0)</f>
        <v>AGUINALDO Y DECIMO CUARTO MES</v>
      </c>
      <c r="K632" s="98" t="str">
        <f t="shared" si="16"/>
        <v>Posgrado</v>
      </c>
      <c r="L632" s="98" t="s">
        <v>395</v>
      </c>
    </row>
    <row r="633" spans="3:12" ht="15.75" thickBot="1" x14ac:dyDescent="0.3">
      <c r="C633" s="172" t="s">
        <v>59</v>
      </c>
      <c r="D633" s="163"/>
      <c r="E633" s="154">
        <v>0</v>
      </c>
      <c r="F633" s="117">
        <f>IF(E631&lt;6,"",((E631-6)/12)*(G631/E631))</f>
        <v>0</v>
      </c>
      <c r="G633" s="97">
        <f>F633</f>
        <v>0</v>
      </c>
      <c r="H633" s="164"/>
      <c r="I633" s="101" t="s">
        <v>520</v>
      </c>
      <c r="J633" s="101" t="str">
        <f>VLOOKUP(I633,Presupuesto!$B$11:$C$565,2,0)</f>
        <v>DECIMOCUARTO MES</v>
      </c>
      <c r="K633" s="98" t="str">
        <f t="shared" si="16"/>
        <v>Posgrado</v>
      </c>
      <c r="L633" s="98" t="s">
        <v>395</v>
      </c>
    </row>
    <row r="634" spans="3:12" ht="15.75" thickBot="1" x14ac:dyDescent="0.3">
      <c r="C634" s="137" t="s">
        <v>487</v>
      </c>
      <c r="D634" s="199"/>
      <c r="E634" s="152">
        <v>12</v>
      </c>
      <c r="F634" s="303">
        <f>HLOOKUP($C634,$BZ$2:$CM$3,2,0)</f>
        <v>29777.99</v>
      </c>
      <c r="G634" s="113">
        <f>D634*E634*F634</f>
        <v>0</v>
      </c>
      <c r="H634" s="166"/>
      <c r="I634" s="114" t="s">
        <v>497</v>
      </c>
      <c r="J634" s="114" t="str">
        <f>VLOOKUP(I634,Presupuesto!$B$11:$C$565,2,0)</f>
        <v>SUELDOS Y SALARIOS PERMANENTES</v>
      </c>
      <c r="K634" s="98" t="str">
        <f t="shared" si="16"/>
        <v>Posgrado</v>
      </c>
      <c r="L634" s="98" t="s">
        <v>395</v>
      </c>
    </row>
    <row r="635" spans="3:12" x14ac:dyDescent="0.25">
      <c r="C635" s="171" t="s">
        <v>58</v>
      </c>
      <c r="D635" s="163"/>
      <c r="E635" s="154">
        <v>0</v>
      </c>
      <c r="F635" s="100">
        <f>IF(E634=0,"",(G634/E634)/12*E634)</f>
        <v>0</v>
      </c>
      <c r="G635" s="97">
        <f>F635</f>
        <v>0</v>
      </c>
      <c r="H635" s="164"/>
      <c r="I635" s="116" t="s">
        <v>517</v>
      </c>
      <c r="J635" s="116" t="str">
        <f>VLOOKUP(I635,Presupuesto!$B$11:$C$565,2,0)</f>
        <v>AGUINALDO Y DECIMO CUARTO MES</v>
      </c>
      <c r="K635" s="98" t="str">
        <f t="shared" si="16"/>
        <v>Posgrado</v>
      </c>
      <c r="L635" s="98" t="s">
        <v>395</v>
      </c>
    </row>
    <row r="636" spans="3:12" ht="15.75" thickBot="1" x14ac:dyDescent="0.3">
      <c r="C636" s="172" t="s">
        <v>59</v>
      </c>
      <c r="D636" s="163"/>
      <c r="E636" s="154">
        <v>0</v>
      </c>
      <c r="F636" s="117">
        <f>IF(E634&lt;6,"",((E634-6)/12)*(G634/E634))</f>
        <v>0</v>
      </c>
      <c r="G636" s="97">
        <f>F636</f>
        <v>0</v>
      </c>
      <c r="H636" s="164"/>
      <c r="I636" s="101" t="s">
        <v>520</v>
      </c>
      <c r="J636" s="101" t="str">
        <f>VLOOKUP(I636,Presupuesto!$B$11:$C$565,2,0)</f>
        <v>DECIMOCUARTO MES</v>
      </c>
      <c r="K636" s="98" t="str">
        <f t="shared" si="16"/>
        <v>Posgrado</v>
      </c>
      <c r="L636" s="98" t="s">
        <v>395</v>
      </c>
    </row>
    <row r="637" spans="3:12" ht="15.75" thickBot="1" x14ac:dyDescent="0.3">
      <c r="C637" s="137" t="s">
        <v>488</v>
      </c>
      <c r="D637" s="199"/>
      <c r="E637" s="152">
        <v>12</v>
      </c>
      <c r="F637" s="303">
        <f>HLOOKUP($C637,$BZ$2:$CM$3,2,0)</f>
        <v>27792.79</v>
      </c>
      <c r="G637" s="113">
        <f>D637*E637*F637</f>
        <v>0</v>
      </c>
      <c r="H637" s="166"/>
      <c r="I637" s="114" t="s">
        <v>497</v>
      </c>
      <c r="J637" s="114" t="str">
        <f>VLOOKUP(I637,Presupuesto!$B$11:$C$565,2,0)</f>
        <v>SUELDOS Y SALARIOS PERMANENTES</v>
      </c>
      <c r="K637" s="98" t="str">
        <f t="shared" si="16"/>
        <v>Posgrado</v>
      </c>
      <c r="L637" s="98" t="s">
        <v>395</v>
      </c>
    </row>
    <row r="638" spans="3:12" x14ac:dyDescent="0.25">
      <c r="C638" s="171" t="s">
        <v>58</v>
      </c>
      <c r="D638" s="163"/>
      <c r="E638" s="154">
        <v>0</v>
      </c>
      <c r="F638" s="100">
        <f>IF(E637=0,"",(G637/E637)/12*E637)</f>
        <v>0</v>
      </c>
      <c r="G638" s="97">
        <f>F638</f>
        <v>0</v>
      </c>
      <c r="H638" s="164"/>
      <c r="I638" s="116" t="s">
        <v>517</v>
      </c>
      <c r="J638" s="116" t="str">
        <f>VLOOKUP(I638,Presupuesto!$B$11:$C$565,2,0)</f>
        <v>AGUINALDO Y DECIMO CUARTO MES</v>
      </c>
      <c r="K638" s="98" t="str">
        <f t="shared" si="16"/>
        <v>Posgrado</v>
      </c>
      <c r="L638" s="98" t="s">
        <v>395</v>
      </c>
    </row>
    <row r="639" spans="3:12" ht="15.75" thickBot="1" x14ac:dyDescent="0.3">
      <c r="C639" s="172" t="s">
        <v>59</v>
      </c>
      <c r="D639" s="163"/>
      <c r="E639" s="154">
        <v>0</v>
      </c>
      <c r="F639" s="117">
        <f>IF(E637&lt;6,"",((E637-6)/12)*(G637/E637))</f>
        <v>0</v>
      </c>
      <c r="G639" s="97">
        <f>F639</f>
        <v>0</v>
      </c>
      <c r="H639" s="164"/>
      <c r="I639" s="101" t="s">
        <v>520</v>
      </c>
      <c r="J639" s="101" t="str">
        <f>VLOOKUP(I639,Presupuesto!$B$11:$C$565,2,0)</f>
        <v>DECIMOCUARTO MES</v>
      </c>
      <c r="K639" s="98" t="str">
        <f t="shared" si="16"/>
        <v>Posgrado</v>
      </c>
      <c r="L639" s="98" t="s">
        <v>395</v>
      </c>
    </row>
    <row r="640" spans="3:12" ht="15.75" thickBot="1" x14ac:dyDescent="0.3">
      <c r="C640" s="137" t="s">
        <v>489</v>
      </c>
      <c r="D640" s="199"/>
      <c r="E640" s="152">
        <v>12</v>
      </c>
      <c r="F640" s="303">
        <f>HLOOKUP($C640,$BZ$2:$CM$3,2,0)</f>
        <v>18859.39</v>
      </c>
      <c r="G640" s="113">
        <f>D640*E640*F640</f>
        <v>0</v>
      </c>
      <c r="H640" s="166"/>
      <c r="I640" s="114" t="s">
        <v>497</v>
      </c>
      <c r="J640" s="114" t="str">
        <f>VLOOKUP(I640,Presupuesto!$B$11:$C$565,2,0)</f>
        <v>SUELDOS Y SALARIOS PERMANENTES</v>
      </c>
      <c r="K640" s="98" t="str">
        <f t="shared" si="16"/>
        <v>Posgrado</v>
      </c>
      <c r="L640" s="98" t="s">
        <v>395</v>
      </c>
    </row>
    <row r="641" spans="3:12" x14ac:dyDescent="0.25">
      <c r="C641" s="171" t="s">
        <v>58</v>
      </c>
      <c r="D641" s="163"/>
      <c r="E641" s="154">
        <v>0</v>
      </c>
      <c r="F641" s="100">
        <f>IF(E640=0,"",(G640/E640)/12*E640)</f>
        <v>0</v>
      </c>
      <c r="G641" s="97">
        <f>F641</f>
        <v>0</v>
      </c>
      <c r="H641" s="164"/>
      <c r="I641" s="116" t="s">
        <v>517</v>
      </c>
      <c r="J641" s="116" t="str">
        <f>VLOOKUP(I641,Presupuesto!$B$11:$C$565,2,0)</f>
        <v>AGUINALDO Y DECIMO CUARTO MES</v>
      </c>
      <c r="K641" s="98" t="str">
        <f t="shared" si="16"/>
        <v>Posgrado</v>
      </c>
      <c r="L641" s="98" t="s">
        <v>395</v>
      </c>
    </row>
    <row r="642" spans="3:12" ht="15.75" thickBot="1" x14ac:dyDescent="0.3">
      <c r="C642" s="172" t="s">
        <v>59</v>
      </c>
      <c r="D642" s="163"/>
      <c r="E642" s="154">
        <v>0</v>
      </c>
      <c r="F642" s="117">
        <f>IF(E640&lt;6,"",((E640-6)/12)*(G640/E640))</f>
        <v>0</v>
      </c>
      <c r="G642" s="97">
        <f>F642</f>
        <v>0</v>
      </c>
      <c r="H642" s="164"/>
      <c r="I642" s="101" t="s">
        <v>520</v>
      </c>
      <c r="J642" s="101" t="str">
        <f>VLOOKUP(I642,Presupuesto!$B$11:$C$565,2,0)</f>
        <v>DECIMOCUARTO MES</v>
      </c>
      <c r="K642" s="98" t="str">
        <f t="shared" si="16"/>
        <v>Posgrado</v>
      </c>
      <c r="L642" s="98" t="s">
        <v>395</v>
      </c>
    </row>
    <row r="643" spans="3:12" ht="15.75" thickBot="1" x14ac:dyDescent="0.3">
      <c r="C643" s="137" t="s">
        <v>490</v>
      </c>
      <c r="D643" s="199"/>
      <c r="E643" s="152">
        <v>12</v>
      </c>
      <c r="F643" s="303">
        <f>HLOOKUP($C643,$BZ$2:$CM$3,2,0)</f>
        <v>17866.8</v>
      </c>
      <c r="G643" s="113">
        <f>D643*E643*F643</f>
        <v>0</v>
      </c>
      <c r="H643" s="166"/>
      <c r="I643" s="114" t="s">
        <v>497</v>
      </c>
      <c r="J643" s="114" t="str">
        <f>VLOOKUP(I643,Presupuesto!$B$11:$C$565,2,0)</f>
        <v>SUELDOS Y SALARIOS PERMANENTES</v>
      </c>
      <c r="K643" s="98" t="str">
        <f t="shared" si="16"/>
        <v>Posgrado</v>
      </c>
      <c r="L643" s="98" t="s">
        <v>395</v>
      </c>
    </row>
    <row r="644" spans="3:12" x14ac:dyDescent="0.25">
      <c r="C644" s="171" t="s">
        <v>58</v>
      </c>
      <c r="D644" s="163"/>
      <c r="E644" s="154">
        <v>0</v>
      </c>
      <c r="F644" s="100">
        <f>IF(E643=0,"",(G643/E643)/12*E643)</f>
        <v>0</v>
      </c>
      <c r="G644" s="97">
        <f>F644</f>
        <v>0</v>
      </c>
      <c r="H644" s="164"/>
      <c r="I644" s="116" t="s">
        <v>517</v>
      </c>
      <c r="J644" s="116" t="str">
        <f>VLOOKUP(I644,Presupuesto!$B$11:$C$565,2,0)</f>
        <v>AGUINALDO Y DECIMO CUARTO MES</v>
      </c>
      <c r="K644" s="98" t="str">
        <f t="shared" si="16"/>
        <v>Posgrado</v>
      </c>
      <c r="L644" s="98" t="s">
        <v>395</v>
      </c>
    </row>
    <row r="645" spans="3:12" ht="15.75" thickBot="1" x14ac:dyDescent="0.3">
      <c r="C645" s="172" t="s">
        <v>59</v>
      </c>
      <c r="D645" s="163"/>
      <c r="E645" s="154">
        <v>0</v>
      </c>
      <c r="F645" s="117">
        <f>IF(E643&lt;6,"",((E643-6)/12)*(G643/E643))</f>
        <v>0</v>
      </c>
      <c r="G645" s="97">
        <f>F645</f>
        <v>0</v>
      </c>
      <c r="H645" s="164"/>
      <c r="I645" s="101" t="s">
        <v>520</v>
      </c>
      <c r="J645" s="101" t="str">
        <f>VLOOKUP(I645,Presupuesto!$B$11:$C$565,2,0)</f>
        <v>DECIMOCUARTO MES</v>
      </c>
      <c r="K645" s="98" t="str">
        <f t="shared" si="16"/>
        <v>Posgrado</v>
      </c>
      <c r="L645" s="98" t="s">
        <v>395</v>
      </c>
    </row>
    <row r="646" spans="3:12" ht="15.75" thickBot="1" x14ac:dyDescent="0.3">
      <c r="C646" s="137" t="s">
        <v>491</v>
      </c>
      <c r="D646" s="199"/>
      <c r="E646" s="152">
        <v>12</v>
      </c>
      <c r="F646" s="303">
        <f>HLOOKUP($C646,$BZ$2:$CM$3,2,0)</f>
        <v>13896.4</v>
      </c>
      <c r="G646" s="113">
        <f>D646*E646*F646</f>
        <v>0</v>
      </c>
      <c r="H646" s="166"/>
      <c r="I646" s="114" t="s">
        <v>497</v>
      </c>
      <c r="J646" s="114" t="str">
        <f>VLOOKUP(I646,Presupuesto!$B$11:$C$565,2,0)</f>
        <v>SUELDOS Y SALARIOS PERMANENTES</v>
      </c>
      <c r="K646" s="98" t="str">
        <f t="shared" si="16"/>
        <v>Posgrado</v>
      </c>
      <c r="L646" s="98" t="s">
        <v>395</v>
      </c>
    </row>
    <row r="647" spans="3:12" x14ac:dyDescent="0.25">
      <c r="C647" s="171" t="s">
        <v>58</v>
      </c>
      <c r="D647" s="163"/>
      <c r="E647" s="154">
        <v>0</v>
      </c>
      <c r="F647" s="100">
        <f>IF(E646=0,"",(G646/E646)/12*E646)</f>
        <v>0</v>
      </c>
      <c r="G647" s="97">
        <f>F647</f>
        <v>0</v>
      </c>
      <c r="H647" s="164"/>
      <c r="I647" s="116" t="s">
        <v>517</v>
      </c>
      <c r="J647" s="116" t="str">
        <f>VLOOKUP(I647,Presupuesto!$B$11:$C$565,2,0)</f>
        <v>AGUINALDO Y DECIMO CUARTO MES</v>
      </c>
      <c r="K647" s="98" t="str">
        <f t="shared" si="16"/>
        <v>Posgrado</v>
      </c>
      <c r="L647" s="98" t="s">
        <v>395</v>
      </c>
    </row>
    <row r="648" spans="3:12" ht="15.75" thickBot="1" x14ac:dyDescent="0.3">
      <c r="C648" s="172" t="s">
        <v>59</v>
      </c>
      <c r="D648" s="163"/>
      <c r="E648" s="154">
        <v>0</v>
      </c>
      <c r="F648" s="117">
        <f>IF(E646&lt;6,"",((E646-6)/12)*(G646/E646))</f>
        <v>0</v>
      </c>
      <c r="G648" s="97">
        <f>F648</f>
        <v>0</v>
      </c>
      <c r="H648" s="164"/>
      <c r="I648" s="101" t="s">
        <v>520</v>
      </c>
      <c r="J648" s="101" t="str">
        <f>VLOOKUP(I648,Presupuesto!$B$11:$C$565,2,0)</f>
        <v>DECIMOCUARTO MES</v>
      </c>
      <c r="K648" s="98" t="str">
        <f t="shared" si="16"/>
        <v>Posgrado</v>
      </c>
      <c r="L648" s="98" t="s">
        <v>395</v>
      </c>
    </row>
    <row r="649" spans="3:12" ht="15.75" thickBot="1" x14ac:dyDescent="0.3">
      <c r="C649" s="137" t="s">
        <v>492</v>
      </c>
      <c r="D649" s="199"/>
      <c r="E649" s="152">
        <v>12</v>
      </c>
      <c r="F649" s="303">
        <f>HLOOKUP($C649,$BZ$2:$CM$3,2,0)</f>
        <v>15004.09</v>
      </c>
      <c r="G649" s="113">
        <f>D649*E649*F649</f>
        <v>0</v>
      </c>
      <c r="H649" s="166"/>
      <c r="I649" s="114" t="s">
        <v>497</v>
      </c>
      <c r="J649" s="114" t="str">
        <f>VLOOKUP(I649,Presupuesto!$B$11:$C$565,2,0)</f>
        <v>SUELDOS Y SALARIOS PERMANENTES</v>
      </c>
      <c r="K649" s="98" t="str">
        <f t="shared" si="16"/>
        <v>Posgrado</v>
      </c>
      <c r="L649" s="98" t="s">
        <v>395</v>
      </c>
    </row>
    <row r="650" spans="3:12" x14ac:dyDescent="0.25">
      <c r="C650" s="171" t="s">
        <v>58</v>
      </c>
      <c r="D650" s="163"/>
      <c r="E650" s="154">
        <v>0</v>
      </c>
      <c r="F650" s="100">
        <f>IF(E649=0,"",(G649/E649)/12*E649)</f>
        <v>0</v>
      </c>
      <c r="G650" s="97">
        <f>F650</f>
        <v>0</v>
      </c>
      <c r="H650" s="164"/>
      <c r="I650" s="116" t="s">
        <v>517</v>
      </c>
      <c r="J650" s="116" t="str">
        <f>VLOOKUP(I650,Presupuesto!$B$11:$C$565,2,0)</f>
        <v>AGUINALDO Y DECIMO CUARTO MES</v>
      </c>
      <c r="K650" s="98" t="str">
        <f t="shared" si="16"/>
        <v>Posgrado</v>
      </c>
      <c r="L650" s="98" t="s">
        <v>395</v>
      </c>
    </row>
    <row r="651" spans="3:12" ht="15.75" thickBot="1" x14ac:dyDescent="0.3">
      <c r="C651" s="172" t="s">
        <v>59</v>
      </c>
      <c r="D651" s="163"/>
      <c r="E651" s="154">
        <v>0</v>
      </c>
      <c r="F651" s="117">
        <f>IF(E649&lt;6,"",((E649-6)/12)*(G649/E649))</f>
        <v>0</v>
      </c>
      <c r="G651" s="97">
        <f>F651</f>
        <v>0</v>
      </c>
      <c r="H651" s="164"/>
      <c r="I651" s="101" t="s">
        <v>520</v>
      </c>
      <c r="J651" s="101" t="str">
        <f>VLOOKUP(I651,Presupuesto!$B$11:$C$565,2,0)</f>
        <v>DECIMOCUARTO MES</v>
      </c>
      <c r="K651" s="98" t="str">
        <f t="shared" si="16"/>
        <v>Posgrado</v>
      </c>
      <c r="L651" s="98" t="s">
        <v>395</v>
      </c>
    </row>
    <row r="652" spans="3:12" ht="15.75" thickBot="1" x14ac:dyDescent="0.3">
      <c r="C652" s="137" t="s">
        <v>493</v>
      </c>
      <c r="D652" s="199"/>
      <c r="E652" s="152">
        <v>12</v>
      </c>
      <c r="F652" s="303">
        <f>HLOOKUP($C652,$BZ$2:$CM$3,2,0)</f>
        <v>13238.9</v>
      </c>
      <c r="G652" s="113">
        <f>D652*E652*F652</f>
        <v>0</v>
      </c>
      <c r="H652" s="166"/>
      <c r="I652" s="114" t="s">
        <v>497</v>
      </c>
      <c r="J652" s="114" t="str">
        <f>VLOOKUP(I652,Presupuesto!$B$11:$C$565,2,0)</f>
        <v>SUELDOS Y SALARIOS PERMANENTES</v>
      </c>
      <c r="K652" s="98" t="str">
        <f t="shared" si="16"/>
        <v>Posgrado</v>
      </c>
      <c r="L652" s="98" t="s">
        <v>395</v>
      </c>
    </row>
    <row r="653" spans="3:12" x14ac:dyDescent="0.25">
      <c r="C653" s="171" t="s">
        <v>58</v>
      </c>
      <c r="D653" s="163"/>
      <c r="E653" s="154">
        <v>0</v>
      </c>
      <c r="F653" s="100">
        <f>IF(E652=0,"",(G652/E652)/12*E652)</f>
        <v>0</v>
      </c>
      <c r="G653" s="97">
        <f>F653</f>
        <v>0</v>
      </c>
      <c r="H653" s="164"/>
      <c r="I653" s="116" t="s">
        <v>517</v>
      </c>
      <c r="J653" s="116" t="str">
        <f>VLOOKUP(I653,Presupuesto!$B$11:$C$565,2,0)</f>
        <v>AGUINALDO Y DECIMO CUARTO MES</v>
      </c>
      <c r="K653" s="98" t="str">
        <f t="shared" si="16"/>
        <v>Posgrado</v>
      </c>
      <c r="L653" s="98" t="s">
        <v>395</v>
      </c>
    </row>
    <row r="654" spans="3:12" ht="15.75" thickBot="1" x14ac:dyDescent="0.3">
      <c r="C654" s="172" t="s">
        <v>59</v>
      </c>
      <c r="D654" s="163"/>
      <c r="E654" s="154">
        <v>0</v>
      </c>
      <c r="F654" s="117">
        <f>IF(E652&lt;6,"",((E652-6)/12)*(G652/E652))</f>
        <v>0</v>
      </c>
      <c r="G654" s="97">
        <f>F654</f>
        <v>0</v>
      </c>
      <c r="H654" s="164"/>
      <c r="I654" s="101" t="s">
        <v>520</v>
      </c>
      <c r="J654" s="101" t="str">
        <f>VLOOKUP(I654,Presupuesto!$B$11:$C$565,2,0)</f>
        <v>DECIMOCUARTO MES</v>
      </c>
      <c r="K654" s="98" t="str">
        <f t="shared" si="16"/>
        <v>Posgrado</v>
      </c>
      <c r="L654" s="98" t="s">
        <v>395</v>
      </c>
    </row>
    <row r="655" spans="3:12" ht="15.75" thickBot="1" x14ac:dyDescent="0.3">
      <c r="C655" s="137" t="s">
        <v>494</v>
      </c>
      <c r="D655" s="199"/>
      <c r="E655" s="152">
        <v>12</v>
      </c>
      <c r="F655" s="303">
        <f>HLOOKUP($C655,$BZ$2:$CM$3,2,0)</f>
        <v>12356.31</v>
      </c>
      <c r="G655" s="113">
        <f>D655*E655*F655</f>
        <v>0</v>
      </c>
      <c r="H655" s="166"/>
      <c r="I655" s="114" t="s">
        <v>497</v>
      </c>
      <c r="J655" s="114" t="str">
        <f>VLOOKUP(I655,Presupuesto!$B$11:$C$565,2,0)</f>
        <v>SUELDOS Y SALARIOS PERMANENTES</v>
      </c>
      <c r="K655" s="98" t="str">
        <f t="shared" ref="K655:K672" si="17">$K$622</f>
        <v>Posgrado</v>
      </c>
      <c r="L655" s="98" t="s">
        <v>395</v>
      </c>
    </row>
    <row r="656" spans="3:12" x14ac:dyDescent="0.25">
      <c r="C656" s="171" t="s">
        <v>58</v>
      </c>
      <c r="D656" s="163"/>
      <c r="E656" s="154">
        <v>0</v>
      </c>
      <c r="F656" s="100">
        <f>IF(E655=0,"",(G655/E655)/12*E655)</f>
        <v>0</v>
      </c>
      <c r="G656" s="97">
        <f>F656</f>
        <v>0</v>
      </c>
      <c r="H656" s="164"/>
      <c r="I656" s="116" t="s">
        <v>517</v>
      </c>
      <c r="J656" s="116" t="str">
        <f>VLOOKUP(I656,Presupuesto!$B$11:$C$565,2,0)</f>
        <v>AGUINALDO Y DECIMO CUARTO MES</v>
      </c>
      <c r="K656" s="98" t="str">
        <f t="shared" si="17"/>
        <v>Posgrado</v>
      </c>
      <c r="L656" s="98" t="s">
        <v>395</v>
      </c>
    </row>
    <row r="657" spans="3:12" ht="15.75" thickBot="1" x14ac:dyDescent="0.3">
      <c r="C657" s="172" t="s">
        <v>59</v>
      </c>
      <c r="D657" s="163"/>
      <c r="E657" s="154">
        <v>0</v>
      </c>
      <c r="F657" s="117">
        <f>IF(E655&lt;6,"",((E655-6)/12)*(G655/E655))</f>
        <v>0</v>
      </c>
      <c r="G657" s="97">
        <f>F657</f>
        <v>0</v>
      </c>
      <c r="H657" s="164"/>
      <c r="I657" s="101" t="s">
        <v>520</v>
      </c>
      <c r="J657" s="101" t="str">
        <f>VLOOKUP(I657,Presupuesto!$B$11:$C$565,2,0)</f>
        <v>DECIMOCUARTO MES</v>
      </c>
      <c r="K657" s="98" t="str">
        <f t="shared" si="17"/>
        <v>Posgrado</v>
      </c>
      <c r="L657" s="98" t="s">
        <v>395</v>
      </c>
    </row>
    <row r="658" spans="3:12" ht="15.75" thickBot="1" x14ac:dyDescent="0.3">
      <c r="C658" s="137" t="s">
        <v>495</v>
      </c>
      <c r="D658" s="199"/>
      <c r="E658" s="152">
        <v>12</v>
      </c>
      <c r="F658" s="303">
        <f>HLOOKUP($C658,$BZ$2:$CM$3,2,0)</f>
        <v>463.22</v>
      </c>
      <c r="G658" s="113">
        <f>D658*E658*F658</f>
        <v>0</v>
      </c>
      <c r="H658" s="166"/>
      <c r="I658" s="114" t="s">
        <v>497</v>
      </c>
      <c r="J658" s="114" t="str">
        <f>VLOOKUP(I658,Presupuesto!$B$11:$C$565,2,0)</f>
        <v>SUELDOS Y SALARIOS PERMANENTES</v>
      </c>
      <c r="K658" s="98" t="str">
        <f t="shared" si="17"/>
        <v>Posgrado</v>
      </c>
      <c r="L658" s="98" t="s">
        <v>395</v>
      </c>
    </row>
    <row r="659" spans="3:12" x14ac:dyDescent="0.25">
      <c r="C659" s="171" t="s">
        <v>58</v>
      </c>
      <c r="D659" s="163"/>
      <c r="E659" s="154">
        <v>0</v>
      </c>
      <c r="F659" s="100">
        <f>IF(E658=0,"",(G658/E658)/12*E658)</f>
        <v>0</v>
      </c>
      <c r="G659" s="97">
        <f>F659</f>
        <v>0</v>
      </c>
      <c r="H659" s="164"/>
      <c r="I659" s="116" t="s">
        <v>517</v>
      </c>
      <c r="J659" s="116" t="str">
        <f>VLOOKUP(I659,Presupuesto!$B$11:$C$565,2,0)</f>
        <v>AGUINALDO Y DECIMO CUARTO MES</v>
      </c>
      <c r="K659" s="98" t="str">
        <f t="shared" si="17"/>
        <v>Posgrado</v>
      </c>
      <c r="L659" s="98" t="s">
        <v>395</v>
      </c>
    </row>
    <row r="660" spans="3:12" ht="15.75" thickBot="1" x14ac:dyDescent="0.3">
      <c r="C660" s="172" t="s">
        <v>59</v>
      </c>
      <c r="D660" s="163"/>
      <c r="E660" s="154">
        <v>0</v>
      </c>
      <c r="F660" s="117">
        <f>IF(E658&lt;6,"",((E658-6)/12)*(G658/E658))</f>
        <v>0</v>
      </c>
      <c r="G660" s="97">
        <f>F660</f>
        <v>0</v>
      </c>
      <c r="H660" s="164"/>
      <c r="I660" s="101" t="s">
        <v>520</v>
      </c>
      <c r="J660" s="101" t="str">
        <f>VLOOKUP(I660,Presupuesto!$B$11:$C$565,2,0)</f>
        <v>DECIMOCUARTO MES</v>
      </c>
      <c r="K660" s="98" t="str">
        <f t="shared" si="17"/>
        <v>Posgrado</v>
      </c>
      <c r="L660" s="98" t="s">
        <v>395</v>
      </c>
    </row>
    <row r="661" spans="3:12" ht="15.75" thickBot="1" x14ac:dyDescent="0.3">
      <c r="C661" s="137" t="s">
        <v>496</v>
      </c>
      <c r="D661" s="199"/>
      <c r="E661" s="152">
        <v>12</v>
      </c>
      <c r="F661" s="303">
        <f>HLOOKUP($C661,$BZ$2:$CM$3,2,0)</f>
        <v>2007.3</v>
      </c>
      <c r="G661" s="113">
        <f>D661*E661*F661</f>
        <v>0</v>
      </c>
      <c r="H661" s="166"/>
      <c r="I661" s="114" t="s">
        <v>497</v>
      </c>
      <c r="J661" s="114" t="str">
        <f>VLOOKUP(I661,Presupuesto!$B$11:$C$565,2,0)</f>
        <v>SUELDOS Y SALARIOS PERMANENTES</v>
      </c>
      <c r="K661" s="98" t="str">
        <f t="shared" si="17"/>
        <v>Posgrado</v>
      </c>
      <c r="L661" s="98" t="s">
        <v>395</v>
      </c>
    </row>
    <row r="662" spans="3:12" x14ac:dyDescent="0.25">
      <c r="C662" s="171" t="s">
        <v>58</v>
      </c>
      <c r="D662" s="163"/>
      <c r="E662" s="154">
        <v>0</v>
      </c>
      <c r="F662" s="100">
        <f>IF(E661=0,"",(G661/E661)/12*E661)</f>
        <v>0</v>
      </c>
      <c r="G662" s="97">
        <f>F662</f>
        <v>0</v>
      </c>
      <c r="H662" s="164"/>
      <c r="I662" s="116" t="s">
        <v>517</v>
      </c>
      <c r="J662" s="116" t="str">
        <f>VLOOKUP(I662,Presupuesto!$B$11:$C$565,2,0)</f>
        <v>AGUINALDO Y DECIMO CUARTO MES</v>
      </c>
      <c r="K662" s="98" t="str">
        <f t="shared" si="17"/>
        <v>Posgrado</v>
      </c>
      <c r="L662" s="98" t="s">
        <v>395</v>
      </c>
    </row>
    <row r="663" spans="3:12" ht="15.75" thickBot="1" x14ac:dyDescent="0.3">
      <c r="C663" s="172" t="s">
        <v>59</v>
      </c>
      <c r="D663" s="163"/>
      <c r="E663" s="154">
        <v>0</v>
      </c>
      <c r="F663" s="117">
        <f>IF(E661&lt;6,"",((E661-6)/12)*(G661/E661))</f>
        <v>0</v>
      </c>
      <c r="G663" s="97">
        <f>F663</f>
        <v>0</v>
      </c>
      <c r="H663" s="164"/>
      <c r="I663" s="101" t="s">
        <v>520</v>
      </c>
      <c r="J663" s="101" t="str">
        <f>VLOOKUP(I663,Presupuesto!$B$11:$C$565,2,0)</f>
        <v>DECIMOCUARTO MES</v>
      </c>
      <c r="K663" s="98" t="str">
        <f t="shared" si="17"/>
        <v>Posgrado</v>
      </c>
      <c r="L663" s="98" t="s">
        <v>395</v>
      </c>
    </row>
    <row r="664" spans="3:12" ht="15.75" thickBot="1" x14ac:dyDescent="0.3">
      <c r="C664" s="140" t="s">
        <v>83</v>
      </c>
      <c r="D664" s="199"/>
      <c r="E664" s="152">
        <v>12</v>
      </c>
      <c r="F664" s="139">
        <v>30000</v>
      </c>
      <c r="G664" s="113">
        <f>D664*E664*F664</f>
        <v>0</v>
      </c>
      <c r="H664" s="166"/>
      <c r="I664" s="114" t="s">
        <v>565</v>
      </c>
      <c r="J664" s="114" t="str">
        <f>VLOOKUP(I664,Presupuesto!$B$11:$C$565,2,0)</f>
        <v>CONTRATOS ESPECIALES</v>
      </c>
      <c r="K664" s="98" t="str">
        <f t="shared" si="17"/>
        <v>Posgrado</v>
      </c>
      <c r="L664" s="98" t="s">
        <v>395</v>
      </c>
    </row>
    <row r="665" spans="3:12" x14ac:dyDescent="0.25">
      <c r="C665" s="171" t="s">
        <v>58</v>
      </c>
      <c r="D665" s="163"/>
      <c r="E665" s="154">
        <v>0</v>
      </c>
      <c r="F665" s="117">
        <f>IF(E664=0,"",(G664/E664)/12*E664)</f>
        <v>0</v>
      </c>
      <c r="G665" s="97">
        <f>F665</f>
        <v>0</v>
      </c>
      <c r="H665" s="164"/>
      <c r="I665" s="101" t="s">
        <v>565</v>
      </c>
      <c r="J665" s="101" t="str">
        <f>VLOOKUP(I665,Presupuesto!$B$11:$C$565,2,0)</f>
        <v>CONTRATOS ESPECIALES</v>
      </c>
      <c r="K665" s="98" t="str">
        <f t="shared" si="17"/>
        <v>Posgrado</v>
      </c>
      <c r="L665" s="98" t="s">
        <v>394</v>
      </c>
    </row>
    <row r="666" spans="3:12" ht="15.75" thickBot="1" x14ac:dyDescent="0.3">
      <c r="C666" s="172" t="s">
        <v>59</v>
      </c>
      <c r="D666" s="163"/>
      <c r="E666" s="154">
        <v>0</v>
      </c>
      <c r="F666" s="100">
        <f>IF(E664&lt;6,"",((E664-6)/12)*(G664/E664))</f>
        <v>0</v>
      </c>
      <c r="G666" s="97">
        <f>F666</f>
        <v>0</v>
      </c>
      <c r="H666" s="164"/>
      <c r="I666" s="101" t="s">
        <v>565</v>
      </c>
      <c r="J666" s="101" t="str">
        <f>VLOOKUP(I666,Presupuesto!$B$11:$C$565,2,0)</f>
        <v>CONTRATOS ESPECIALES</v>
      </c>
      <c r="K666" s="98" t="str">
        <f t="shared" si="17"/>
        <v>Posgrado</v>
      </c>
      <c r="L666" s="98" t="s">
        <v>399</v>
      </c>
    </row>
    <row r="667" spans="3:12" ht="15.75" thickBot="1" x14ac:dyDescent="0.3">
      <c r="C667" s="140" t="s">
        <v>60</v>
      </c>
      <c r="D667" s="199"/>
      <c r="E667" s="152">
        <v>12</v>
      </c>
      <c r="F667" s="118">
        <v>30000</v>
      </c>
      <c r="G667" s="113">
        <f>D667*E667*F667</f>
        <v>0</v>
      </c>
      <c r="H667" s="166"/>
      <c r="I667" s="114" t="s">
        <v>706</v>
      </c>
      <c r="J667" s="114" t="str">
        <f>VLOOKUP(I667,Presupuesto!$B$11:$C$565,2,0)</f>
        <v>OTROS SERVICIOS TECNICOS Y PROFESIONALES</v>
      </c>
      <c r="K667" s="98" t="str">
        <f t="shared" si="17"/>
        <v>Posgrado</v>
      </c>
      <c r="L667" s="98" t="s">
        <v>394</v>
      </c>
    </row>
    <row r="668" spans="3:12" x14ac:dyDescent="0.25">
      <c r="C668" s="171" t="s">
        <v>58</v>
      </c>
      <c r="D668" s="163"/>
      <c r="E668" s="154">
        <v>0</v>
      </c>
      <c r="F668" s="100">
        <v>0</v>
      </c>
      <c r="G668" s="97">
        <f>F668</f>
        <v>0</v>
      </c>
      <c r="H668" s="164"/>
      <c r="I668" s="101" t="s">
        <v>706</v>
      </c>
      <c r="J668" s="101" t="str">
        <f>VLOOKUP(I668,Presupuesto!$B$11:$C$565,2,0)</f>
        <v>OTROS SERVICIOS TECNICOS Y PROFESIONALES</v>
      </c>
      <c r="K668" s="98" t="str">
        <f t="shared" si="17"/>
        <v>Posgrado</v>
      </c>
      <c r="L668" s="98" t="s">
        <v>394</v>
      </c>
    </row>
    <row r="669" spans="3:12" ht="15.75" thickBot="1" x14ac:dyDescent="0.3">
      <c r="C669" s="172" t="s">
        <v>59</v>
      </c>
      <c r="D669" s="163"/>
      <c r="E669" s="154">
        <v>0</v>
      </c>
      <c r="F669" s="100">
        <v>0</v>
      </c>
      <c r="G669" s="97">
        <f>F669</f>
        <v>0</v>
      </c>
      <c r="H669" s="164"/>
      <c r="I669" s="101" t="s">
        <v>706</v>
      </c>
      <c r="J669" s="101" t="str">
        <f>VLOOKUP(I669,Presupuesto!$B$11:$C$565,2,0)</f>
        <v>OTROS SERVICIOS TECNICOS Y PROFESIONALES</v>
      </c>
      <c r="K669" s="98" t="str">
        <f t="shared" si="17"/>
        <v>Posgrado</v>
      </c>
      <c r="L669" s="98" t="s">
        <v>394</v>
      </c>
    </row>
    <row r="670" spans="3:12" ht="15.75" thickBot="1" x14ac:dyDescent="0.3">
      <c r="C670" s="140" t="s">
        <v>61</v>
      </c>
      <c r="D670" s="199"/>
      <c r="E670" s="152">
        <v>12</v>
      </c>
      <c r="F670" s="118">
        <v>30000</v>
      </c>
      <c r="G670" s="113">
        <f>D670*E670*F670</f>
        <v>0</v>
      </c>
      <c r="H670" s="166"/>
      <c r="I670" s="114" t="s">
        <v>497</v>
      </c>
      <c r="J670" s="114" t="str">
        <f>VLOOKUP(I670,Presupuesto!$B$11:$C$565,2,0)</f>
        <v>SUELDOS Y SALARIOS PERMANENTES</v>
      </c>
      <c r="K670" s="98" t="str">
        <f t="shared" si="17"/>
        <v>Posgrado</v>
      </c>
      <c r="L670" s="98" t="s">
        <v>394</v>
      </c>
    </row>
    <row r="671" spans="3:12" x14ac:dyDescent="0.25">
      <c r="C671" s="171" t="s">
        <v>58</v>
      </c>
      <c r="D671" s="169"/>
      <c r="E671" s="131">
        <v>0</v>
      </c>
      <c r="F671" s="119">
        <f>IF(E670=0,"",(G670/E670)/12*E670)</f>
        <v>0</v>
      </c>
      <c r="G671" s="120">
        <f>F671</f>
        <v>0</v>
      </c>
      <c r="H671" s="164"/>
      <c r="I671" s="101" t="s">
        <v>517</v>
      </c>
      <c r="J671" s="101" t="str">
        <f>VLOOKUP(I671,Presupuesto!$B$11:$C$565,2,0)</f>
        <v>AGUINALDO Y DECIMO CUARTO MES</v>
      </c>
      <c r="K671" s="98" t="str">
        <f t="shared" si="17"/>
        <v>Posgrado</v>
      </c>
      <c r="L671" s="98" t="s">
        <v>394</v>
      </c>
    </row>
    <row r="672" spans="3:12" ht="15.75" thickBot="1" x14ac:dyDescent="0.3">
      <c r="C672" s="173" t="s">
        <v>59</v>
      </c>
      <c r="D672" s="162"/>
      <c r="E672" s="132">
        <v>0</v>
      </c>
      <c r="F672" s="105">
        <f>IF(E670&lt;6,"",((E670-6)/12)*(G670/E670))</f>
        <v>0</v>
      </c>
      <c r="G672" s="105">
        <f>F672</f>
        <v>0</v>
      </c>
      <c r="H672" s="162"/>
      <c r="I672" s="106" t="s">
        <v>520</v>
      </c>
      <c r="J672" s="124" t="str">
        <f>VLOOKUP(I672,Presupuesto!$B$11:$C$565,2,0)</f>
        <v>DECIMOCUARTO MES</v>
      </c>
      <c r="K672" s="106" t="str">
        <f t="shared" si="17"/>
        <v>Posgrado</v>
      </c>
      <c r="L672" s="124" t="s">
        <v>394</v>
      </c>
    </row>
    <row r="674" spans="3:12" ht="15.75" thickBot="1" x14ac:dyDescent="0.3"/>
    <row r="675" spans="3:12" ht="15.75" thickBot="1" x14ac:dyDescent="0.3">
      <c r="C675" s="69" t="s">
        <v>43</v>
      </c>
      <c r="D675" s="30">
        <f>SUM(G682:G732)</f>
        <v>0</v>
      </c>
      <c r="E675" s="93"/>
      <c r="F675" s="93"/>
      <c r="G675" s="93"/>
      <c r="H675" s="76"/>
      <c r="I675" s="76"/>
      <c r="J675" s="76"/>
    </row>
    <row r="676" spans="3:12" x14ac:dyDescent="0.25">
      <c r="D676" s="31"/>
      <c r="E676" s="93"/>
      <c r="F676" s="93"/>
      <c r="G676" s="93"/>
      <c r="H676" s="76"/>
      <c r="I676" s="76"/>
      <c r="J676" s="76"/>
      <c r="K676" s="153"/>
    </row>
    <row r="677" spans="3:12" x14ac:dyDescent="0.25">
      <c r="D677" s="31"/>
      <c r="E677" s="93"/>
      <c r="F677" s="93"/>
      <c r="G677" s="93"/>
      <c r="H677" s="76"/>
      <c r="I677" s="76"/>
      <c r="J677" s="76"/>
      <c r="K677" s="153"/>
    </row>
    <row r="678" spans="3:12" ht="15.75" x14ac:dyDescent="0.25">
      <c r="C678" s="202" t="s">
        <v>392</v>
      </c>
      <c r="D678" s="368"/>
      <c r="E678" s="93"/>
      <c r="F678" s="93"/>
      <c r="G678" s="93"/>
      <c r="H678" s="76"/>
      <c r="I678" s="76"/>
      <c r="J678" s="76"/>
      <c r="K678" s="153"/>
    </row>
    <row r="679" spans="3:12" ht="18.75" x14ac:dyDescent="0.25">
      <c r="C679" s="211" t="e">
        <f>IFERROR(VLOOKUP(D678,'1. Desarrollo e Innov. Curricu.'!$E:$F,2,FALSE),IFERROR(VLOOKUP(D678,'2. Investigación Científica'!$E:$F,2,FALSE),IFERROR(VLOOKUP(D678,'3. Vinculación Univ. Sociedad'!$E:$F,2,FALSE),IFERROR(VLOOKUP(D678,'4. Docencia y Profesorado Univ.'!$E:$F,2,FALSE),IFERROR(VLOOKUP(D678,'5. Estudiantes y Graduados'!$E:$F,2,FALSE),IFERROR(VLOOKUP(D678,'11. Gestion Administrativa'!$E:$F,2,FALSE),IFERROR(VLOOKUP(D678,'13. Gestión Académica'!$E:$F,2,FALSE),IFERROR(VLOOKUP(D678,'8. Asegura. de la Calid. y M'!$E:$F,2,FALSE),IFERROR(VLOOKUP(D678,'6. Gestión del Conocimiento'!$E:$F,2,FALSE),IFERROR(VLOOKUP(D678,'15. Gobernabilidad y Proceso...'!$E:$F,2,FALSE),IFERROR(VLOOKUP(D678,'12. Gestión del Talento Humano'!$E:$F,2,FALSE),IFERROR(VLOOKUP(D678,'14. Internacional... de la E.S.'!$E:$F,2,FALSE),IFERROR(VLOOKUP(D678,'10. Posgrado'!$E:$F,2,FALSE),IFERROR(VLOOKUP(D678,'17. Gestión TIC'!$E:$F,2,FALSE),IFERROR(VLOOKUP(D678,'16. Desa. del Sistema Educ.Sup.'!$E:$F,2,FALSE),IFERROR(VLOOKUP(D678,'9. Cultura de Inno. Insti...'!$E:$F,2,FALSE),VLOOKUP(D678,'7. Lo Esencial de la Reforma U.'!$E:$F,2,0)))))))))))))))))</f>
        <v>#N/A</v>
      </c>
      <c r="D679" s="31"/>
      <c r="E679" s="93"/>
      <c r="F679" s="93"/>
      <c r="G679" s="93"/>
      <c r="H679" s="76"/>
      <c r="I679" s="76"/>
      <c r="J679" s="76"/>
      <c r="K679" s="153"/>
    </row>
    <row r="680" spans="3:12" ht="15.75" thickBot="1" x14ac:dyDescent="0.3">
      <c r="C680" s="177"/>
      <c r="D680" s="31"/>
      <c r="E680" s="93"/>
      <c r="F680" s="93"/>
      <c r="G680" s="93"/>
      <c r="H680" s="76"/>
      <c r="I680" s="76"/>
      <c r="J680" s="76"/>
      <c r="K680" s="153"/>
    </row>
    <row r="681" spans="3:12" ht="30.75" thickBot="1" x14ac:dyDescent="0.3">
      <c r="C681" s="134" t="s">
        <v>44</v>
      </c>
      <c r="D681" s="138" t="s">
        <v>55</v>
      </c>
      <c r="E681" s="170" t="s">
        <v>56</v>
      </c>
      <c r="F681" s="138" t="s">
        <v>57</v>
      </c>
      <c r="G681" s="135" t="s">
        <v>27</v>
      </c>
      <c r="H681" s="133" t="s">
        <v>131</v>
      </c>
      <c r="I681" s="136" t="s">
        <v>46</v>
      </c>
      <c r="J681" s="136" t="s">
        <v>132</v>
      </c>
      <c r="K681" s="136" t="s">
        <v>410</v>
      </c>
      <c r="L681" s="136" t="s">
        <v>411</v>
      </c>
    </row>
    <row r="682" spans="3:12" ht="15.75" thickBot="1" x14ac:dyDescent="0.3">
      <c r="C682" s="137" t="s">
        <v>483</v>
      </c>
      <c r="D682" s="199"/>
      <c r="E682" s="152">
        <v>12</v>
      </c>
      <c r="F682" s="303">
        <f>HLOOKUP($C682,$BZ$2:$CM$3,2,0)</f>
        <v>43674.39</v>
      </c>
      <c r="G682" s="113">
        <f>D682*E682*F682</f>
        <v>0</v>
      </c>
      <c r="H682" s="166"/>
      <c r="I682" s="114" t="s">
        <v>497</v>
      </c>
      <c r="J682" s="114" t="str">
        <f>VLOOKUP(I682,Presupuesto!$B$11:$C$565,2,0)</f>
        <v>SUELDOS Y SALARIOS PERMANENTES</v>
      </c>
      <c r="K682" s="219" t="s">
        <v>1459</v>
      </c>
      <c r="L682" s="98" t="s">
        <v>394</v>
      </c>
    </row>
    <row r="683" spans="3:12" x14ac:dyDescent="0.25">
      <c r="C683" s="171" t="s">
        <v>58</v>
      </c>
      <c r="D683" s="163"/>
      <c r="E683" s="154">
        <v>0</v>
      </c>
      <c r="F683" s="100">
        <f>IF(E682=0,"",(G682/E682)/12*E682)</f>
        <v>0</v>
      </c>
      <c r="G683" s="97">
        <f>F683</f>
        <v>0</v>
      </c>
      <c r="H683" s="164"/>
      <c r="I683" s="116" t="s">
        <v>517</v>
      </c>
      <c r="J683" s="116" t="str">
        <f>VLOOKUP(I683,Presupuesto!$B$11:$C$565,2,0)</f>
        <v>AGUINALDO Y DECIMO CUARTO MES</v>
      </c>
      <c r="K683" s="98" t="str">
        <f t="shared" ref="K683:K714" si="18">$K$682</f>
        <v>Posgrado</v>
      </c>
      <c r="L683" s="98" t="s">
        <v>412</v>
      </c>
    </row>
    <row r="684" spans="3:12" ht="15.75" thickBot="1" x14ac:dyDescent="0.3">
      <c r="C684" s="172" t="s">
        <v>59</v>
      </c>
      <c r="D684" s="163"/>
      <c r="E684" s="154">
        <v>0</v>
      </c>
      <c r="F684" s="117">
        <f>IF(E682&lt;6,"",((E682-6)/12)*(G682/E682))</f>
        <v>0</v>
      </c>
      <c r="G684" s="97">
        <f>F684</f>
        <v>0</v>
      </c>
      <c r="H684" s="164"/>
      <c r="I684" s="101" t="s">
        <v>520</v>
      </c>
      <c r="J684" s="101" t="str">
        <f>VLOOKUP(I684,Presupuesto!$B$11:$C$565,2,0)</f>
        <v>DECIMOCUARTO MES</v>
      </c>
      <c r="K684" s="98" t="str">
        <f t="shared" si="18"/>
        <v>Posgrado</v>
      </c>
      <c r="L684" s="98" t="s">
        <v>395</v>
      </c>
    </row>
    <row r="685" spans="3:12" ht="15.75" thickBot="1" x14ac:dyDescent="0.3">
      <c r="C685" s="137" t="s">
        <v>484</v>
      </c>
      <c r="D685" s="199"/>
      <c r="E685" s="152">
        <v>12</v>
      </c>
      <c r="F685" s="303">
        <f>HLOOKUP($C685,$BZ$2:$CM$3,2,0)</f>
        <v>39703.99</v>
      </c>
      <c r="G685" s="113">
        <f>D685*E685*F685</f>
        <v>0</v>
      </c>
      <c r="H685" s="166"/>
      <c r="I685" s="114" t="s">
        <v>497</v>
      </c>
      <c r="J685" s="114" t="str">
        <f>VLOOKUP(I685,Presupuesto!$B$11:$C$565,2,0)</f>
        <v>SUELDOS Y SALARIOS PERMANENTES</v>
      </c>
      <c r="K685" s="98" t="str">
        <f t="shared" si="18"/>
        <v>Posgrado</v>
      </c>
      <c r="L685" s="98" t="s">
        <v>395</v>
      </c>
    </row>
    <row r="686" spans="3:12" x14ac:dyDescent="0.25">
      <c r="C686" s="171" t="s">
        <v>58</v>
      </c>
      <c r="D686" s="163"/>
      <c r="E686" s="154">
        <v>0</v>
      </c>
      <c r="F686" s="100">
        <f>IF(E685=0,"",(G685/E685)/12*E685)</f>
        <v>0</v>
      </c>
      <c r="G686" s="97">
        <f>F686</f>
        <v>0</v>
      </c>
      <c r="H686" s="164"/>
      <c r="I686" s="116" t="s">
        <v>517</v>
      </c>
      <c r="J686" s="116" t="str">
        <f>VLOOKUP(I686,Presupuesto!$B$11:$C$565,2,0)</f>
        <v>AGUINALDO Y DECIMO CUARTO MES</v>
      </c>
      <c r="K686" s="98" t="str">
        <f t="shared" si="18"/>
        <v>Posgrado</v>
      </c>
      <c r="L686" s="98" t="s">
        <v>395</v>
      </c>
    </row>
    <row r="687" spans="3:12" ht="15.75" thickBot="1" x14ac:dyDescent="0.3">
      <c r="C687" s="172" t="s">
        <v>59</v>
      </c>
      <c r="D687" s="163"/>
      <c r="E687" s="154">
        <v>0</v>
      </c>
      <c r="F687" s="117">
        <f>IF(E685&lt;6,"",((E685-6)/12)*(G685/E685))</f>
        <v>0</v>
      </c>
      <c r="G687" s="97">
        <f>F687</f>
        <v>0</v>
      </c>
      <c r="H687" s="164"/>
      <c r="I687" s="101" t="s">
        <v>520</v>
      </c>
      <c r="J687" s="101" t="str">
        <f>VLOOKUP(I687,Presupuesto!$B$11:$C$565,2,0)</f>
        <v>DECIMOCUARTO MES</v>
      </c>
      <c r="K687" s="98" t="str">
        <f t="shared" si="18"/>
        <v>Posgrado</v>
      </c>
      <c r="L687" s="98" t="s">
        <v>395</v>
      </c>
    </row>
    <row r="688" spans="3:12" ht="15.75" thickBot="1" x14ac:dyDescent="0.3">
      <c r="C688" s="137" t="s">
        <v>485</v>
      </c>
      <c r="D688" s="199"/>
      <c r="E688" s="152">
        <v>12</v>
      </c>
      <c r="F688" s="303">
        <f>HLOOKUP($C688,$BZ$2:$CM$3,2,0)</f>
        <v>35733.589999999997</v>
      </c>
      <c r="G688" s="113">
        <f>D688*E688*F688</f>
        <v>0</v>
      </c>
      <c r="H688" s="166"/>
      <c r="I688" s="114" t="s">
        <v>497</v>
      </c>
      <c r="J688" s="114" t="str">
        <f>VLOOKUP(I688,Presupuesto!$B$11:$C$565,2,0)</f>
        <v>SUELDOS Y SALARIOS PERMANENTES</v>
      </c>
      <c r="K688" s="98" t="str">
        <f t="shared" si="18"/>
        <v>Posgrado</v>
      </c>
      <c r="L688" s="98" t="s">
        <v>395</v>
      </c>
    </row>
    <row r="689" spans="3:12" x14ac:dyDescent="0.25">
      <c r="C689" s="171" t="s">
        <v>58</v>
      </c>
      <c r="D689" s="163"/>
      <c r="E689" s="154">
        <v>0</v>
      </c>
      <c r="F689" s="100">
        <f>IF(E688=0,"",(G688/E688)/12*E688)</f>
        <v>0</v>
      </c>
      <c r="G689" s="97">
        <f>F689</f>
        <v>0</v>
      </c>
      <c r="H689" s="164"/>
      <c r="I689" s="116" t="s">
        <v>517</v>
      </c>
      <c r="J689" s="116" t="str">
        <f>VLOOKUP(I689,Presupuesto!$B$11:$C$565,2,0)</f>
        <v>AGUINALDO Y DECIMO CUARTO MES</v>
      </c>
      <c r="K689" s="98" t="str">
        <f t="shared" si="18"/>
        <v>Posgrado</v>
      </c>
      <c r="L689" s="98" t="s">
        <v>395</v>
      </c>
    </row>
    <row r="690" spans="3:12" ht="15.75" thickBot="1" x14ac:dyDescent="0.3">
      <c r="C690" s="172" t="s">
        <v>59</v>
      </c>
      <c r="D690" s="163"/>
      <c r="E690" s="154">
        <v>0</v>
      </c>
      <c r="F690" s="117">
        <f>IF(E688&lt;6,"",((E688-6)/12)*(G688/E688))</f>
        <v>0</v>
      </c>
      <c r="G690" s="97">
        <f>F690</f>
        <v>0</v>
      </c>
      <c r="H690" s="164"/>
      <c r="I690" s="101" t="s">
        <v>520</v>
      </c>
      <c r="J690" s="101" t="str">
        <f>VLOOKUP(I690,Presupuesto!$B$11:$C$565,2,0)</f>
        <v>DECIMOCUARTO MES</v>
      </c>
      <c r="K690" s="98" t="str">
        <f t="shared" si="18"/>
        <v>Posgrado</v>
      </c>
      <c r="L690" s="98" t="s">
        <v>395</v>
      </c>
    </row>
    <row r="691" spans="3:12" ht="15.75" thickBot="1" x14ac:dyDescent="0.3">
      <c r="C691" s="137" t="s">
        <v>486</v>
      </c>
      <c r="D691" s="199"/>
      <c r="E691" s="152">
        <v>12</v>
      </c>
      <c r="F691" s="303">
        <f>HLOOKUP($C691,$BZ$2:$CM$3,2,0)</f>
        <v>31763.19</v>
      </c>
      <c r="G691" s="113">
        <f>D691*E691*F691</f>
        <v>0</v>
      </c>
      <c r="H691" s="166"/>
      <c r="I691" s="114" t="s">
        <v>497</v>
      </c>
      <c r="J691" s="114" t="str">
        <f>VLOOKUP(I691,Presupuesto!$B$11:$C$565,2,0)</f>
        <v>SUELDOS Y SALARIOS PERMANENTES</v>
      </c>
      <c r="K691" s="98" t="str">
        <f t="shared" si="18"/>
        <v>Posgrado</v>
      </c>
      <c r="L691" s="98" t="s">
        <v>395</v>
      </c>
    </row>
    <row r="692" spans="3:12" x14ac:dyDescent="0.25">
      <c r="C692" s="171" t="s">
        <v>58</v>
      </c>
      <c r="D692" s="163"/>
      <c r="E692" s="154">
        <v>0</v>
      </c>
      <c r="F692" s="100">
        <f>IF(E691=0,"",(G691/E691)/12*E691)</f>
        <v>0</v>
      </c>
      <c r="G692" s="97">
        <f>F692</f>
        <v>0</v>
      </c>
      <c r="H692" s="164"/>
      <c r="I692" s="116" t="s">
        <v>517</v>
      </c>
      <c r="J692" s="116" t="str">
        <f>VLOOKUP(I692,Presupuesto!$B$11:$C$565,2,0)</f>
        <v>AGUINALDO Y DECIMO CUARTO MES</v>
      </c>
      <c r="K692" s="98" t="str">
        <f t="shared" si="18"/>
        <v>Posgrado</v>
      </c>
      <c r="L692" s="98" t="s">
        <v>395</v>
      </c>
    </row>
    <row r="693" spans="3:12" ht="15.75" thickBot="1" x14ac:dyDescent="0.3">
      <c r="C693" s="172" t="s">
        <v>59</v>
      </c>
      <c r="D693" s="163"/>
      <c r="E693" s="154">
        <v>0</v>
      </c>
      <c r="F693" s="117">
        <f>IF(E691&lt;6,"",((E691-6)/12)*(G691/E691))</f>
        <v>0</v>
      </c>
      <c r="G693" s="97">
        <f>F693</f>
        <v>0</v>
      </c>
      <c r="H693" s="164"/>
      <c r="I693" s="101" t="s">
        <v>520</v>
      </c>
      <c r="J693" s="101" t="str">
        <f>VLOOKUP(I693,Presupuesto!$B$11:$C$565,2,0)</f>
        <v>DECIMOCUARTO MES</v>
      </c>
      <c r="K693" s="98" t="str">
        <f t="shared" si="18"/>
        <v>Posgrado</v>
      </c>
      <c r="L693" s="98" t="s">
        <v>395</v>
      </c>
    </row>
    <row r="694" spans="3:12" ht="15.75" thickBot="1" x14ac:dyDescent="0.3">
      <c r="C694" s="137" t="s">
        <v>487</v>
      </c>
      <c r="D694" s="199"/>
      <c r="E694" s="152">
        <v>12</v>
      </c>
      <c r="F694" s="303">
        <f>HLOOKUP($C694,$BZ$2:$CM$3,2,0)</f>
        <v>29777.99</v>
      </c>
      <c r="G694" s="113">
        <f>D694*E694*F694</f>
        <v>0</v>
      </c>
      <c r="H694" s="166"/>
      <c r="I694" s="114" t="s">
        <v>497</v>
      </c>
      <c r="J694" s="114" t="str">
        <f>VLOOKUP(I694,Presupuesto!$B$11:$C$565,2,0)</f>
        <v>SUELDOS Y SALARIOS PERMANENTES</v>
      </c>
      <c r="K694" s="98" t="str">
        <f t="shared" si="18"/>
        <v>Posgrado</v>
      </c>
      <c r="L694" s="98" t="s">
        <v>395</v>
      </c>
    </row>
    <row r="695" spans="3:12" x14ac:dyDescent="0.25">
      <c r="C695" s="171" t="s">
        <v>58</v>
      </c>
      <c r="D695" s="163"/>
      <c r="E695" s="154">
        <v>0</v>
      </c>
      <c r="F695" s="100">
        <f>IF(E694=0,"",(G694/E694)/12*E694)</f>
        <v>0</v>
      </c>
      <c r="G695" s="97">
        <f>F695</f>
        <v>0</v>
      </c>
      <c r="H695" s="164"/>
      <c r="I695" s="116" t="s">
        <v>517</v>
      </c>
      <c r="J695" s="116" t="str">
        <f>VLOOKUP(I695,Presupuesto!$B$11:$C$565,2,0)</f>
        <v>AGUINALDO Y DECIMO CUARTO MES</v>
      </c>
      <c r="K695" s="98" t="str">
        <f t="shared" si="18"/>
        <v>Posgrado</v>
      </c>
      <c r="L695" s="98" t="s">
        <v>395</v>
      </c>
    </row>
    <row r="696" spans="3:12" ht="15.75" thickBot="1" x14ac:dyDescent="0.3">
      <c r="C696" s="172" t="s">
        <v>59</v>
      </c>
      <c r="D696" s="163"/>
      <c r="E696" s="154">
        <v>0</v>
      </c>
      <c r="F696" s="117">
        <f>IF(E694&lt;6,"",((E694-6)/12)*(G694/E694))</f>
        <v>0</v>
      </c>
      <c r="G696" s="97">
        <f>F696</f>
        <v>0</v>
      </c>
      <c r="H696" s="164"/>
      <c r="I696" s="101" t="s">
        <v>520</v>
      </c>
      <c r="J696" s="101" t="str">
        <f>VLOOKUP(I696,Presupuesto!$B$11:$C$565,2,0)</f>
        <v>DECIMOCUARTO MES</v>
      </c>
      <c r="K696" s="98" t="str">
        <f t="shared" si="18"/>
        <v>Posgrado</v>
      </c>
      <c r="L696" s="98" t="s">
        <v>395</v>
      </c>
    </row>
    <row r="697" spans="3:12" ht="15.75" thickBot="1" x14ac:dyDescent="0.3">
      <c r="C697" s="137" t="s">
        <v>488</v>
      </c>
      <c r="D697" s="199"/>
      <c r="E697" s="152">
        <v>12</v>
      </c>
      <c r="F697" s="303">
        <f>HLOOKUP($C697,$BZ$2:$CM$3,2,0)</f>
        <v>27792.79</v>
      </c>
      <c r="G697" s="113">
        <f>D697*E697*F697</f>
        <v>0</v>
      </c>
      <c r="H697" s="166"/>
      <c r="I697" s="114" t="s">
        <v>497</v>
      </c>
      <c r="J697" s="114" t="str">
        <f>VLOOKUP(I697,Presupuesto!$B$11:$C$565,2,0)</f>
        <v>SUELDOS Y SALARIOS PERMANENTES</v>
      </c>
      <c r="K697" s="98" t="str">
        <f t="shared" si="18"/>
        <v>Posgrado</v>
      </c>
      <c r="L697" s="98" t="s">
        <v>395</v>
      </c>
    </row>
    <row r="698" spans="3:12" x14ac:dyDescent="0.25">
      <c r="C698" s="171" t="s">
        <v>58</v>
      </c>
      <c r="D698" s="163"/>
      <c r="E698" s="154">
        <v>0</v>
      </c>
      <c r="F698" s="100">
        <f>IF(E697=0,"",(G697/E697)/12*E697)</f>
        <v>0</v>
      </c>
      <c r="G698" s="97">
        <f>F698</f>
        <v>0</v>
      </c>
      <c r="H698" s="164"/>
      <c r="I698" s="116" t="s">
        <v>517</v>
      </c>
      <c r="J698" s="116" t="str">
        <f>VLOOKUP(I698,Presupuesto!$B$11:$C$565,2,0)</f>
        <v>AGUINALDO Y DECIMO CUARTO MES</v>
      </c>
      <c r="K698" s="98" t="str">
        <f t="shared" si="18"/>
        <v>Posgrado</v>
      </c>
      <c r="L698" s="98" t="s">
        <v>395</v>
      </c>
    </row>
    <row r="699" spans="3:12" ht="15.75" thickBot="1" x14ac:dyDescent="0.3">
      <c r="C699" s="172" t="s">
        <v>59</v>
      </c>
      <c r="D699" s="163"/>
      <c r="E699" s="154">
        <v>0</v>
      </c>
      <c r="F699" s="117">
        <f>IF(E697&lt;6,"",((E697-6)/12)*(G697/E697))</f>
        <v>0</v>
      </c>
      <c r="G699" s="97">
        <f>F699</f>
        <v>0</v>
      </c>
      <c r="H699" s="164"/>
      <c r="I699" s="101" t="s">
        <v>520</v>
      </c>
      <c r="J699" s="101" t="str">
        <f>VLOOKUP(I699,Presupuesto!$B$11:$C$565,2,0)</f>
        <v>DECIMOCUARTO MES</v>
      </c>
      <c r="K699" s="98" t="str">
        <f t="shared" si="18"/>
        <v>Posgrado</v>
      </c>
      <c r="L699" s="98" t="s">
        <v>395</v>
      </c>
    </row>
    <row r="700" spans="3:12" ht="15.75" thickBot="1" x14ac:dyDescent="0.3">
      <c r="C700" s="137" t="s">
        <v>489</v>
      </c>
      <c r="D700" s="199"/>
      <c r="E700" s="152">
        <v>12</v>
      </c>
      <c r="F700" s="303">
        <f>HLOOKUP($C700,$BZ$2:$CM$3,2,0)</f>
        <v>18859.39</v>
      </c>
      <c r="G700" s="113">
        <f>D700*E700*F700</f>
        <v>0</v>
      </c>
      <c r="H700" s="166"/>
      <c r="I700" s="114" t="s">
        <v>497</v>
      </c>
      <c r="J700" s="114" t="str">
        <f>VLOOKUP(I700,Presupuesto!$B$11:$C$565,2,0)</f>
        <v>SUELDOS Y SALARIOS PERMANENTES</v>
      </c>
      <c r="K700" s="98" t="str">
        <f t="shared" si="18"/>
        <v>Posgrado</v>
      </c>
      <c r="L700" s="98" t="s">
        <v>395</v>
      </c>
    </row>
    <row r="701" spans="3:12" x14ac:dyDescent="0.25">
      <c r="C701" s="171" t="s">
        <v>58</v>
      </c>
      <c r="D701" s="163"/>
      <c r="E701" s="154">
        <v>0</v>
      </c>
      <c r="F701" s="100">
        <f>IF(E700=0,"",(G700/E700)/12*E700)</f>
        <v>0</v>
      </c>
      <c r="G701" s="97">
        <f>F701</f>
        <v>0</v>
      </c>
      <c r="H701" s="164"/>
      <c r="I701" s="116" t="s">
        <v>517</v>
      </c>
      <c r="J701" s="116" t="str">
        <f>VLOOKUP(I701,Presupuesto!$B$11:$C$565,2,0)</f>
        <v>AGUINALDO Y DECIMO CUARTO MES</v>
      </c>
      <c r="K701" s="98" t="str">
        <f t="shared" si="18"/>
        <v>Posgrado</v>
      </c>
      <c r="L701" s="98" t="s">
        <v>395</v>
      </c>
    </row>
    <row r="702" spans="3:12" ht="15.75" thickBot="1" x14ac:dyDescent="0.3">
      <c r="C702" s="172" t="s">
        <v>59</v>
      </c>
      <c r="D702" s="163"/>
      <c r="E702" s="154">
        <v>0</v>
      </c>
      <c r="F702" s="117">
        <f>IF(E700&lt;6,"",((E700-6)/12)*(G700/E700))</f>
        <v>0</v>
      </c>
      <c r="G702" s="97">
        <f>F702</f>
        <v>0</v>
      </c>
      <c r="H702" s="164"/>
      <c r="I702" s="101" t="s">
        <v>520</v>
      </c>
      <c r="J702" s="101" t="str">
        <f>VLOOKUP(I702,Presupuesto!$B$11:$C$565,2,0)</f>
        <v>DECIMOCUARTO MES</v>
      </c>
      <c r="K702" s="98" t="str">
        <f t="shared" si="18"/>
        <v>Posgrado</v>
      </c>
      <c r="L702" s="98" t="s">
        <v>395</v>
      </c>
    </row>
    <row r="703" spans="3:12" ht="15.75" thickBot="1" x14ac:dyDescent="0.3">
      <c r="C703" s="137" t="s">
        <v>490</v>
      </c>
      <c r="D703" s="199"/>
      <c r="E703" s="152">
        <v>12</v>
      </c>
      <c r="F703" s="303">
        <f>HLOOKUP($C703,$BZ$2:$CM$3,2,0)</f>
        <v>17866.8</v>
      </c>
      <c r="G703" s="113">
        <f>D703*E703*F703</f>
        <v>0</v>
      </c>
      <c r="H703" s="166"/>
      <c r="I703" s="114" t="s">
        <v>497</v>
      </c>
      <c r="J703" s="114" t="str">
        <f>VLOOKUP(I703,Presupuesto!$B$11:$C$565,2,0)</f>
        <v>SUELDOS Y SALARIOS PERMANENTES</v>
      </c>
      <c r="K703" s="98" t="str">
        <f t="shared" si="18"/>
        <v>Posgrado</v>
      </c>
      <c r="L703" s="98" t="s">
        <v>395</v>
      </c>
    </row>
    <row r="704" spans="3:12" x14ac:dyDescent="0.25">
      <c r="C704" s="171" t="s">
        <v>58</v>
      </c>
      <c r="D704" s="163"/>
      <c r="E704" s="154">
        <v>0</v>
      </c>
      <c r="F704" s="100">
        <f>IF(E703=0,"",(G703/E703)/12*E703)</f>
        <v>0</v>
      </c>
      <c r="G704" s="97">
        <f>F704</f>
        <v>0</v>
      </c>
      <c r="H704" s="164"/>
      <c r="I704" s="116" t="s">
        <v>517</v>
      </c>
      <c r="J704" s="116" t="str">
        <f>VLOOKUP(I704,Presupuesto!$B$11:$C$565,2,0)</f>
        <v>AGUINALDO Y DECIMO CUARTO MES</v>
      </c>
      <c r="K704" s="98" t="str">
        <f t="shared" si="18"/>
        <v>Posgrado</v>
      </c>
      <c r="L704" s="98" t="s">
        <v>395</v>
      </c>
    </row>
    <row r="705" spans="3:12" ht="15.75" thickBot="1" x14ac:dyDescent="0.3">
      <c r="C705" s="172" t="s">
        <v>59</v>
      </c>
      <c r="D705" s="163"/>
      <c r="E705" s="154">
        <v>0</v>
      </c>
      <c r="F705" s="117">
        <f>IF(E703&lt;6,"",((E703-6)/12)*(G703/E703))</f>
        <v>0</v>
      </c>
      <c r="G705" s="97">
        <f>F705</f>
        <v>0</v>
      </c>
      <c r="H705" s="164"/>
      <c r="I705" s="101" t="s">
        <v>520</v>
      </c>
      <c r="J705" s="101" t="str">
        <f>VLOOKUP(I705,Presupuesto!$B$11:$C$565,2,0)</f>
        <v>DECIMOCUARTO MES</v>
      </c>
      <c r="K705" s="98" t="str">
        <f t="shared" si="18"/>
        <v>Posgrado</v>
      </c>
      <c r="L705" s="98" t="s">
        <v>395</v>
      </c>
    </row>
    <row r="706" spans="3:12" ht="15.75" thickBot="1" x14ac:dyDescent="0.3">
      <c r="C706" s="137" t="s">
        <v>491</v>
      </c>
      <c r="D706" s="199"/>
      <c r="E706" s="152">
        <v>12</v>
      </c>
      <c r="F706" s="303">
        <f>HLOOKUP($C706,$BZ$2:$CM$3,2,0)</f>
        <v>13896.4</v>
      </c>
      <c r="G706" s="113">
        <f>D706*E706*F706</f>
        <v>0</v>
      </c>
      <c r="H706" s="166"/>
      <c r="I706" s="114" t="s">
        <v>497</v>
      </c>
      <c r="J706" s="114" t="str">
        <f>VLOOKUP(I706,Presupuesto!$B$11:$C$565,2,0)</f>
        <v>SUELDOS Y SALARIOS PERMANENTES</v>
      </c>
      <c r="K706" s="98" t="str">
        <f t="shared" si="18"/>
        <v>Posgrado</v>
      </c>
      <c r="L706" s="98" t="s">
        <v>395</v>
      </c>
    </row>
    <row r="707" spans="3:12" x14ac:dyDescent="0.25">
      <c r="C707" s="171" t="s">
        <v>58</v>
      </c>
      <c r="D707" s="163"/>
      <c r="E707" s="154">
        <v>0</v>
      </c>
      <c r="F707" s="100">
        <f>IF(E706=0,"",(G706/E706)/12*E706)</f>
        <v>0</v>
      </c>
      <c r="G707" s="97">
        <f>F707</f>
        <v>0</v>
      </c>
      <c r="H707" s="164"/>
      <c r="I707" s="116" t="s">
        <v>517</v>
      </c>
      <c r="J707" s="116" t="str">
        <f>VLOOKUP(I707,Presupuesto!$B$11:$C$565,2,0)</f>
        <v>AGUINALDO Y DECIMO CUARTO MES</v>
      </c>
      <c r="K707" s="98" t="str">
        <f t="shared" si="18"/>
        <v>Posgrado</v>
      </c>
      <c r="L707" s="98" t="s">
        <v>395</v>
      </c>
    </row>
    <row r="708" spans="3:12" ht="15.75" thickBot="1" x14ac:dyDescent="0.3">
      <c r="C708" s="172" t="s">
        <v>59</v>
      </c>
      <c r="D708" s="163"/>
      <c r="E708" s="154">
        <v>0</v>
      </c>
      <c r="F708" s="117">
        <f>IF(E706&lt;6,"",((E706-6)/12)*(G706/E706))</f>
        <v>0</v>
      </c>
      <c r="G708" s="97">
        <f>F708</f>
        <v>0</v>
      </c>
      <c r="H708" s="164"/>
      <c r="I708" s="101" t="s">
        <v>520</v>
      </c>
      <c r="J708" s="101" t="str">
        <f>VLOOKUP(I708,Presupuesto!$B$11:$C$565,2,0)</f>
        <v>DECIMOCUARTO MES</v>
      </c>
      <c r="K708" s="98" t="str">
        <f t="shared" si="18"/>
        <v>Posgrado</v>
      </c>
      <c r="L708" s="98" t="s">
        <v>395</v>
      </c>
    </row>
    <row r="709" spans="3:12" ht="15.75" thickBot="1" x14ac:dyDescent="0.3">
      <c r="C709" s="137" t="s">
        <v>492</v>
      </c>
      <c r="D709" s="199"/>
      <c r="E709" s="152">
        <v>12</v>
      </c>
      <c r="F709" s="303">
        <f>HLOOKUP($C709,$BZ$2:$CM$3,2,0)</f>
        <v>15004.09</v>
      </c>
      <c r="G709" s="113">
        <f>D709*E709*F709</f>
        <v>0</v>
      </c>
      <c r="H709" s="166"/>
      <c r="I709" s="114" t="s">
        <v>497</v>
      </c>
      <c r="J709" s="114" t="str">
        <f>VLOOKUP(I709,Presupuesto!$B$11:$C$565,2,0)</f>
        <v>SUELDOS Y SALARIOS PERMANENTES</v>
      </c>
      <c r="K709" s="98" t="str">
        <f t="shared" si="18"/>
        <v>Posgrado</v>
      </c>
      <c r="L709" s="98" t="s">
        <v>395</v>
      </c>
    </row>
    <row r="710" spans="3:12" x14ac:dyDescent="0.25">
      <c r="C710" s="171" t="s">
        <v>58</v>
      </c>
      <c r="D710" s="163"/>
      <c r="E710" s="154">
        <v>0</v>
      </c>
      <c r="F710" s="100">
        <f>IF(E709=0,"",(G709/E709)/12*E709)</f>
        <v>0</v>
      </c>
      <c r="G710" s="97">
        <f>F710</f>
        <v>0</v>
      </c>
      <c r="H710" s="164"/>
      <c r="I710" s="116" t="s">
        <v>517</v>
      </c>
      <c r="J710" s="116" t="str">
        <f>VLOOKUP(I710,Presupuesto!$B$11:$C$565,2,0)</f>
        <v>AGUINALDO Y DECIMO CUARTO MES</v>
      </c>
      <c r="K710" s="98" t="str">
        <f t="shared" si="18"/>
        <v>Posgrado</v>
      </c>
      <c r="L710" s="98" t="s">
        <v>395</v>
      </c>
    </row>
    <row r="711" spans="3:12" ht="15.75" thickBot="1" x14ac:dyDescent="0.3">
      <c r="C711" s="172" t="s">
        <v>59</v>
      </c>
      <c r="D711" s="163"/>
      <c r="E711" s="154">
        <v>0</v>
      </c>
      <c r="F711" s="117">
        <f>IF(E709&lt;6,"",((E709-6)/12)*(G709/E709))</f>
        <v>0</v>
      </c>
      <c r="G711" s="97">
        <f>F711</f>
        <v>0</v>
      </c>
      <c r="H711" s="164"/>
      <c r="I711" s="101" t="s">
        <v>520</v>
      </c>
      <c r="J711" s="101" t="str">
        <f>VLOOKUP(I711,Presupuesto!$B$11:$C$565,2,0)</f>
        <v>DECIMOCUARTO MES</v>
      </c>
      <c r="K711" s="98" t="str">
        <f t="shared" si="18"/>
        <v>Posgrado</v>
      </c>
      <c r="L711" s="98" t="s">
        <v>395</v>
      </c>
    </row>
    <row r="712" spans="3:12" ht="15.75" thickBot="1" x14ac:dyDescent="0.3">
      <c r="C712" s="137" t="s">
        <v>493</v>
      </c>
      <c r="D712" s="199"/>
      <c r="E712" s="152">
        <v>12</v>
      </c>
      <c r="F712" s="303">
        <f>HLOOKUP($C712,$BZ$2:$CM$3,2,0)</f>
        <v>13238.9</v>
      </c>
      <c r="G712" s="113">
        <f>D712*E712*F712</f>
        <v>0</v>
      </c>
      <c r="H712" s="166"/>
      <c r="I712" s="114" t="s">
        <v>497</v>
      </c>
      <c r="J712" s="114" t="str">
        <f>VLOOKUP(I712,Presupuesto!$B$11:$C$565,2,0)</f>
        <v>SUELDOS Y SALARIOS PERMANENTES</v>
      </c>
      <c r="K712" s="98" t="str">
        <f t="shared" si="18"/>
        <v>Posgrado</v>
      </c>
      <c r="L712" s="98" t="s">
        <v>395</v>
      </c>
    </row>
    <row r="713" spans="3:12" x14ac:dyDescent="0.25">
      <c r="C713" s="171" t="s">
        <v>58</v>
      </c>
      <c r="D713" s="163"/>
      <c r="E713" s="154">
        <v>0</v>
      </c>
      <c r="F713" s="100">
        <f>IF(E712=0,"",(G712/E712)/12*E712)</f>
        <v>0</v>
      </c>
      <c r="G713" s="97">
        <f>F713</f>
        <v>0</v>
      </c>
      <c r="H713" s="164"/>
      <c r="I713" s="116" t="s">
        <v>517</v>
      </c>
      <c r="J713" s="116" t="str">
        <f>VLOOKUP(I713,Presupuesto!$B$11:$C$565,2,0)</f>
        <v>AGUINALDO Y DECIMO CUARTO MES</v>
      </c>
      <c r="K713" s="98" t="str">
        <f t="shared" si="18"/>
        <v>Posgrado</v>
      </c>
      <c r="L713" s="98" t="s">
        <v>395</v>
      </c>
    </row>
    <row r="714" spans="3:12" ht="15.75" thickBot="1" x14ac:dyDescent="0.3">
      <c r="C714" s="172" t="s">
        <v>59</v>
      </c>
      <c r="D714" s="163"/>
      <c r="E714" s="154">
        <v>0</v>
      </c>
      <c r="F714" s="117">
        <f>IF(E712&lt;6,"",((E712-6)/12)*(G712/E712))</f>
        <v>0</v>
      </c>
      <c r="G714" s="97">
        <f>F714</f>
        <v>0</v>
      </c>
      <c r="H714" s="164"/>
      <c r="I714" s="101" t="s">
        <v>520</v>
      </c>
      <c r="J714" s="101" t="str">
        <f>VLOOKUP(I714,Presupuesto!$B$11:$C$565,2,0)</f>
        <v>DECIMOCUARTO MES</v>
      </c>
      <c r="K714" s="98" t="str">
        <f t="shared" si="18"/>
        <v>Posgrado</v>
      </c>
      <c r="L714" s="98" t="s">
        <v>395</v>
      </c>
    </row>
    <row r="715" spans="3:12" ht="15.75" thickBot="1" x14ac:dyDescent="0.3">
      <c r="C715" s="137" t="s">
        <v>494</v>
      </c>
      <c r="D715" s="199"/>
      <c r="E715" s="152">
        <v>12</v>
      </c>
      <c r="F715" s="303">
        <f>HLOOKUP($C715,$BZ$2:$CM$3,2,0)</f>
        <v>12356.31</v>
      </c>
      <c r="G715" s="113">
        <f>D715*E715*F715</f>
        <v>0</v>
      </c>
      <c r="H715" s="166"/>
      <c r="I715" s="114" t="s">
        <v>497</v>
      </c>
      <c r="J715" s="114" t="str">
        <f>VLOOKUP(I715,Presupuesto!$B$11:$C$565,2,0)</f>
        <v>SUELDOS Y SALARIOS PERMANENTES</v>
      </c>
      <c r="K715" s="98" t="str">
        <f t="shared" ref="K715:K732" si="19">$K$682</f>
        <v>Posgrado</v>
      </c>
      <c r="L715" s="98" t="s">
        <v>395</v>
      </c>
    </row>
    <row r="716" spans="3:12" x14ac:dyDescent="0.25">
      <c r="C716" s="171" t="s">
        <v>58</v>
      </c>
      <c r="D716" s="163"/>
      <c r="E716" s="154">
        <v>0</v>
      </c>
      <c r="F716" s="100">
        <f>IF(E715=0,"",(G715/E715)/12*E715)</f>
        <v>0</v>
      </c>
      <c r="G716" s="97">
        <f>F716</f>
        <v>0</v>
      </c>
      <c r="H716" s="164"/>
      <c r="I716" s="116" t="s">
        <v>517</v>
      </c>
      <c r="J716" s="116" t="str">
        <f>VLOOKUP(I716,Presupuesto!$B$11:$C$565,2,0)</f>
        <v>AGUINALDO Y DECIMO CUARTO MES</v>
      </c>
      <c r="K716" s="98" t="str">
        <f t="shared" si="19"/>
        <v>Posgrado</v>
      </c>
      <c r="L716" s="98" t="s">
        <v>395</v>
      </c>
    </row>
    <row r="717" spans="3:12" ht="15.75" thickBot="1" x14ac:dyDescent="0.3">
      <c r="C717" s="172" t="s">
        <v>59</v>
      </c>
      <c r="D717" s="163"/>
      <c r="E717" s="154">
        <v>0</v>
      </c>
      <c r="F717" s="117">
        <f>IF(E715&lt;6,"",((E715-6)/12)*(G715/E715))</f>
        <v>0</v>
      </c>
      <c r="G717" s="97">
        <f>F717</f>
        <v>0</v>
      </c>
      <c r="H717" s="164"/>
      <c r="I717" s="101" t="s">
        <v>520</v>
      </c>
      <c r="J717" s="101" t="str">
        <f>VLOOKUP(I717,Presupuesto!$B$11:$C$565,2,0)</f>
        <v>DECIMOCUARTO MES</v>
      </c>
      <c r="K717" s="98" t="str">
        <f t="shared" si="19"/>
        <v>Posgrado</v>
      </c>
      <c r="L717" s="98" t="s">
        <v>395</v>
      </c>
    </row>
    <row r="718" spans="3:12" ht="15.75" thickBot="1" x14ac:dyDescent="0.3">
      <c r="C718" s="137" t="s">
        <v>495</v>
      </c>
      <c r="D718" s="199"/>
      <c r="E718" s="152">
        <v>12</v>
      </c>
      <c r="F718" s="303">
        <f>HLOOKUP($C718,$BZ$2:$CM$3,2,0)</f>
        <v>463.22</v>
      </c>
      <c r="G718" s="113">
        <f>D718*E718*F718</f>
        <v>0</v>
      </c>
      <c r="H718" s="166"/>
      <c r="I718" s="114" t="s">
        <v>497</v>
      </c>
      <c r="J718" s="114" t="str">
        <f>VLOOKUP(I718,Presupuesto!$B$11:$C$565,2,0)</f>
        <v>SUELDOS Y SALARIOS PERMANENTES</v>
      </c>
      <c r="K718" s="98" t="str">
        <f t="shared" si="19"/>
        <v>Posgrado</v>
      </c>
      <c r="L718" s="98" t="s">
        <v>395</v>
      </c>
    </row>
    <row r="719" spans="3:12" x14ac:dyDescent="0.25">
      <c r="C719" s="171" t="s">
        <v>58</v>
      </c>
      <c r="D719" s="163"/>
      <c r="E719" s="154">
        <v>0</v>
      </c>
      <c r="F719" s="100">
        <f>IF(E718=0,"",(G718/E718)/12*E718)</f>
        <v>0</v>
      </c>
      <c r="G719" s="97">
        <f>F719</f>
        <v>0</v>
      </c>
      <c r="H719" s="164"/>
      <c r="I719" s="116" t="s">
        <v>517</v>
      </c>
      <c r="J719" s="116" t="str">
        <f>VLOOKUP(I719,Presupuesto!$B$11:$C$565,2,0)</f>
        <v>AGUINALDO Y DECIMO CUARTO MES</v>
      </c>
      <c r="K719" s="98" t="str">
        <f t="shared" si="19"/>
        <v>Posgrado</v>
      </c>
      <c r="L719" s="98" t="s">
        <v>395</v>
      </c>
    </row>
    <row r="720" spans="3:12" ht="15.75" thickBot="1" x14ac:dyDescent="0.3">
      <c r="C720" s="172" t="s">
        <v>59</v>
      </c>
      <c r="D720" s="163"/>
      <c r="E720" s="154">
        <v>0</v>
      </c>
      <c r="F720" s="117">
        <f>IF(E718&lt;6,"",((E718-6)/12)*(G718/E718))</f>
        <v>0</v>
      </c>
      <c r="G720" s="97">
        <f>F720</f>
        <v>0</v>
      </c>
      <c r="H720" s="164"/>
      <c r="I720" s="101" t="s">
        <v>520</v>
      </c>
      <c r="J720" s="101" t="str">
        <f>VLOOKUP(I720,Presupuesto!$B$11:$C$565,2,0)</f>
        <v>DECIMOCUARTO MES</v>
      </c>
      <c r="K720" s="98" t="str">
        <f t="shared" si="19"/>
        <v>Posgrado</v>
      </c>
      <c r="L720" s="98" t="s">
        <v>395</v>
      </c>
    </row>
    <row r="721" spans="3:12" ht="15.75" thickBot="1" x14ac:dyDescent="0.3">
      <c r="C721" s="137" t="s">
        <v>496</v>
      </c>
      <c r="D721" s="199"/>
      <c r="E721" s="152">
        <v>12</v>
      </c>
      <c r="F721" s="303">
        <f>HLOOKUP($C721,$BZ$2:$CM$3,2,0)</f>
        <v>2007.3</v>
      </c>
      <c r="G721" s="113">
        <f>D721*E721*F721</f>
        <v>0</v>
      </c>
      <c r="H721" s="166"/>
      <c r="I721" s="114" t="s">
        <v>497</v>
      </c>
      <c r="J721" s="114" t="str">
        <f>VLOOKUP(I721,Presupuesto!$B$11:$C$565,2,0)</f>
        <v>SUELDOS Y SALARIOS PERMANENTES</v>
      </c>
      <c r="K721" s="98" t="str">
        <f t="shared" si="19"/>
        <v>Posgrado</v>
      </c>
      <c r="L721" s="98" t="s">
        <v>395</v>
      </c>
    </row>
    <row r="722" spans="3:12" x14ac:dyDescent="0.25">
      <c r="C722" s="171" t="s">
        <v>58</v>
      </c>
      <c r="D722" s="163"/>
      <c r="E722" s="154">
        <v>0</v>
      </c>
      <c r="F722" s="100">
        <f>IF(E721=0,"",(G721/E721)/12*E721)</f>
        <v>0</v>
      </c>
      <c r="G722" s="97">
        <f>F722</f>
        <v>0</v>
      </c>
      <c r="H722" s="164"/>
      <c r="I722" s="116" t="s">
        <v>517</v>
      </c>
      <c r="J722" s="116" t="str">
        <f>VLOOKUP(I722,Presupuesto!$B$11:$C$565,2,0)</f>
        <v>AGUINALDO Y DECIMO CUARTO MES</v>
      </c>
      <c r="K722" s="98" t="str">
        <f t="shared" si="19"/>
        <v>Posgrado</v>
      </c>
      <c r="L722" s="98" t="s">
        <v>395</v>
      </c>
    </row>
    <row r="723" spans="3:12" ht="15.75" thickBot="1" x14ac:dyDescent="0.3">
      <c r="C723" s="172" t="s">
        <v>59</v>
      </c>
      <c r="D723" s="163"/>
      <c r="E723" s="154">
        <v>0</v>
      </c>
      <c r="F723" s="117">
        <f>IF(E721&lt;6,"",((E721-6)/12)*(G721/E721))</f>
        <v>0</v>
      </c>
      <c r="G723" s="97">
        <f>F723</f>
        <v>0</v>
      </c>
      <c r="H723" s="164"/>
      <c r="I723" s="101" t="s">
        <v>520</v>
      </c>
      <c r="J723" s="101" t="str">
        <f>VLOOKUP(I723,Presupuesto!$B$11:$C$565,2,0)</f>
        <v>DECIMOCUARTO MES</v>
      </c>
      <c r="K723" s="98" t="str">
        <f t="shared" si="19"/>
        <v>Posgrado</v>
      </c>
      <c r="L723" s="98" t="s">
        <v>395</v>
      </c>
    </row>
    <row r="724" spans="3:12" ht="15.75" thickBot="1" x14ac:dyDescent="0.3">
      <c r="C724" s="140" t="s">
        <v>83</v>
      </c>
      <c r="D724" s="199"/>
      <c r="E724" s="152">
        <v>12</v>
      </c>
      <c r="F724" s="139">
        <v>30000</v>
      </c>
      <c r="G724" s="113">
        <f>D724*E724*F724</f>
        <v>0</v>
      </c>
      <c r="H724" s="166"/>
      <c r="I724" s="114" t="s">
        <v>565</v>
      </c>
      <c r="J724" s="114" t="str">
        <f>VLOOKUP(I724,Presupuesto!$B$11:$C$565,2,0)</f>
        <v>CONTRATOS ESPECIALES</v>
      </c>
      <c r="K724" s="98" t="str">
        <f t="shared" si="19"/>
        <v>Posgrado</v>
      </c>
      <c r="L724" s="98" t="s">
        <v>395</v>
      </c>
    </row>
    <row r="725" spans="3:12" x14ac:dyDescent="0.25">
      <c r="C725" s="171" t="s">
        <v>58</v>
      </c>
      <c r="D725" s="163"/>
      <c r="E725" s="154">
        <v>0</v>
      </c>
      <c r="F725" s="117">
        <f>IF(E724=0,"",(G724/E724)/12*E724)</f>
        <v>0</v>
      </c>
      <c r="G725" s="97">
        <f>F725</f>
        <v>0</v>
      </c>
      <c r="H725" s="164"/>
      <c r="I725" s="101" t="s">
        <v>565</v>
      </c>
      <c r="J725" s="101" t="str">
        <f>VLOOKUP(I725,Presupuesto!$B$11:$C$565,2,0)</f>
        <v>CONTRATOS ESPECIALES</v>
      </c>
      <c r="K725" s="98" t="str">
        <f t="shared" si="19"/>
        <v>Posgrado</v>
      </c>
      <c r="L725" s="98" t="s">
        <v>394</v>
      </c>
    </row>
    <row r="726" spans="3:12" ht="15.75" thickBot="1" x14ac:dyDescent="0.3">
      <c r="C726" s="172" t="s">
        <v>59</v>
      </c>
      <c r="D726" s="163"/>
      <c r="E726" s="154">
        <v>0</v>
      </c>
      <c r="F726" s="100">
        <f>IF(E724&lt;6,"",((E724-6)/12)*(G724/E724))</f>
        <v>0</v>
      </c>
      <c r="G726" s="97">
        <f>F726</f>
        <v>0</v>
      </c>
      <c r="H726" s="164"/>
      <c r="I726" s="101" t="s">
        <v>565</v>
      </c>
      <c r="J726" s="101" t="str">
        <f>VLOOKUP(I726,Presupuesto!$B$11:$C$565,2,0)</f>
        <v>CONTRATOS ESPECIALES</v>
      </c>
      <c r="K726" s="98" t="str">
        <f t="shared" si="19"/>
        <v>Posgrado</v>
      </c>
      <c r="L726" s="98" t="s">
        <v>399</v>
      </c>
    </row>
    <row r="727" spans="3:12" ht="15.75" thickBot="1" x14ac:dyDescent="0.3">
      <c r="C727" s="140" t="s">
        <v>60</v>
      </c>
      <c r="D727" s="199"/>
      <c r="E727" s="152">
        <v>12</v>
      </c>
      <c r="F727" s="118">
        <v>30000</v>
      </c>
      <c r="G727" s="113">
        <f>D727*E727*F727</f>
        <v>0</v>
      </c>
      <c r="H727" s="166"/>
      <c r="I727" s="114" t="s">
        <v>706</v>
      </c>
      <c r="J727" s="114" t="str">
        <f>VLOOKUP(I727,Presupuesto!$B$11:$C$565,2,0)</f>
        <v>OTROS SERVICIOS TECNICOS Y PROFESIONALES</v>
      </c>
      <c r="K727" s="98" t="str">
        <f t="shared" si="19"/>
        <v>Posgrado</v>
      </c>
      <c r="L727" s="98" t="s">
        <v>394</v>
      </c>
    </row>
    <row r="728" spans="3:12" x14ac:dyDescent="0.25">
      <c r="C728" s="171" t="s">
        <v>58</v>
      </c>
      <c r="D728" s="163"/>
      <c r="E728" s="154">
        <v>0</v>
      </c>
      <c r="F728" s="100">
        <v>0</v>
      </c>
      <c r="G728" s="97">
        <f>F728</f>
        <v>0</v>
      </c>
      <c r="H728" s="164"/>
      <c r="I728" s="101" t="s">
        <v>706</v>
      </c>
      <c r="J728" s="101" t="str">
        <f>VLOOKUP(I728,Presupuesto!$B$11:$C$565,2,0)</f>
        <v>OTROS SERVICIOS TECNICOS Y PROFESIONALES</v>
      </c>
      <c r="K728" s="98" t="str">
        <f t="shared" si="19"/>
        <v>Posgrado</v>
      </c>
      <c r="L728" s="98" t="s">
        <v>394</v>
      </c>
    </row>
    <row r="729" spans="3:12" ht="15.75" thickBot="1" x14ac:dyDescent="0.3">
      <c r="C729" s="172" t="s">
        <v>59</v>
      </c>
      <c r="D729" s="163"/>
      <c r="E729" s="154">
        <v>0</v>
      </c>
      <c r="F729" s="100">
        <v>0</v>
      </c>
      <c r="G729" s="97">
        <f>F729</f>
        <v>0</v>
      </c>
      <c r="H729" s="164"/>
      <c r="I729" s="101" t="s">
        <v>706</v>
      </c>
      <c r="J729" s="101" t="str">
        <f>VLOOKUP(I729,Presupuesto!$B$11:$C$565,2,0)</f>
        <v>OTROS SERVICIOS TECNICOS Y PROFESIONALES</v>
      </c>
      <c r="K729" s="98" t="str">
        <f t="shared" si="19"/>
        <v>Posgrado</v>
      </c>
      <c r="L729" s="98" t="s">
        <v>394</v>
      </c>
    </row>
    <row r="730" spans="3:12" ht="15.75" thickBot="1" x14ac:dyDescent="0.3">
      <c r="C730" s="140" t="s">
        <v>61</v>
      </c>
      <c r="D730" s="199"/>
      <c r="E730" s="152">
        <v>12</v>
      </c>
      <c r="F730" s="118">
        <v>30000</v>
      </c>
      <c r="G730" s="113">
        <f>D730*E730*F730</f>
        <v>0</v>
      </c>
      <c r="H730" s="166"/>
      <c r="I730" s="114" t="s">
        <v>497</v>
      </c>
      <c r="J730" s="114" t="str">
        <f>VLOOKUP(I730,Presupuesto!$B$11:$C$565,2,0)</f>
        <v>SUELDOS Y SALARIOS PERMANENTES</v>
      </c>
      <c r="K730" s="98" t="str">
        <f t="shared" si="19"/>
        <v>Posgrado</v>
      </c>
      <c r="L730" s="98" t="s">
        <v>394</v>
      </c>
    </row>
    <row r="731" spans="3:12" x14ac:dyDescent="0.25">
      <c r="C731" s="171" t="s">
        <v>58</v>
      </c>
      <c r="D731" s="169"/>
      <c r="E731" s="131">
        <v>0</v>
      </c>
      <c r="F731" s="119">
        <f>IF(E730=0,"",(G730/E730)/12*E730)</f>
        <v>0</v>
      </c>
      <c r="G731" s="120">
        <f>F731</f>
        <v>0</v>
      </c>
      <c r="H731" s="164"/>
      <c r="I731" s="101" t="s">
        <v>517</v>
      </c>
      <c r="J731" s="101" t="str">
        <f>VLOOKUP(I731,Presupuesto!$B$11:$C$565,2,0)</f>
        <v>AGUINALDO Y DECIMO CUARTO MES</v>
      </c>
      <c r="K731" s="98" t="str">
        <f t="shared" si="19"/>
        <v>Posgrado</v>
      </c>
      <c r="L731" s="98" t="s">
        <v>394</v>
      </c>
    </row>
    <row r="732" spans="3:12" ht="15.75" thickBot="1" x14ac:dyDescent="0.3">
      <c r="C732" s="173" t="s">
        <v>59</v>
      </c>
      <c r="D732" s="162"/>
      <c r="E732" s="132">
        <v>0</v>
      </c>
      <c r="F732" s="105">
        <f>IF(E730&lt;6,"",((E730-6)/12)*(G730/E730))</f>
        <v>0</v>
      </c>
      <c r="G732" s="105">
        <f>F732</f>
        <v>0</v>
      </c>
      <c r="H732" s="162"/>
      <c r="I732" s="106" t="s">
        <v>520</v>
      </c>
      <c r="J732" s="124" t="str">
        <f>VLOOKUP(I732,Presupuesto!$B$11:$C$565,2,0)</f>
        <v>DECIMOCUARTO MES</v>
      </c>
      <c r="K732" s="106" t="str">
        <f t="shared" si="19"/>
        <v>Posgrado</v>
      </c>
      <c r="L732" s="124" t="s">
        <v>394</v>
      </c>
    </row>
    <row r="734" spans="3:12" ht="15.75" thickBot="1" x14ac:dyDescent="0.3"/>
    <row r="735" spans="3:12" ht="15.75" thickBot="1" x14ac:dyDescent="0.3">
      <c r="C735" s="69" t="s">
        <v>43</v>
      </c>
      <c r="D735" s="30">
        <f>SUM(G742:G792)</f>
        <v>0</v>
      </c>
      <c r="E735" s="93"/>
      <c r="F735" s="93"/>
      <c r="G735" s="93"/>
      <c r="H735" s="76"/>
      <c r="I735" s="76"/>
      <c r="J735" s="76"/>
    </row>
    <row r="736" spans="3:12" x14ac:dyDescent="0.25">
      <c r="D736" s="31"/>
      <c r="E736" s="93"/>
      <c r="F736" s="93"/>
      <c r="G736" s="93"/>
      <c r="H736" s="76"/>
      <c r="I736" s="76"/>
      <c r="J736" s="76"/>
    </row>
    <row r="737" spans="3:12" x14ac:dyDescent="0.25">
      <c r="D737" s="31"/>
      <c r="E737" s="93"/>
      <c r="F737" s="93"/>
      <c r="G737" s="93"/>
      <c r="H737" s="76"/>
      <c r="I737" s="76"/>
      <c r="J737" s="76"/>
      <c r="K737" s="153"/>
    </row>
    <row r="738" spans="3:12" ht="15.75" x14ac:dyDescent="0.25">
      <c r="C738" s="202" t="s">
        <v>392</v>
      </c>
      <c r="D738" s="368"/>
      <c r="E738" s="93"/>
      <c r="F738" s="93"/>
      <c r="G738" s="93"/>
      <c r="H738" s="76"/>
      <c r="I738" s="76"/>
      <c r="J738" s="76"/>
      <c r="K738" s="153"/>
    </row>
    <row r="739" spans="3:12" ht="18.75" x14ac:dyDescent="0.25">
      <c r="C739" s="211" t="e">
        <f>IFERROR(VLOOKUP(D738,'1. Desarrollo e Innov. Curricu.'!$E:$F,2,FALSE),IFERROR(VLOOKUP(D738,'2. Investigación Científica'!$E:$F,2,FALSE),IFERROR(VLOOKUP(D738,'3. Vinculación Univ. Sociedad'!$E:$F,2,FALSE),IFERROR(VLOOKUP(D738,'4. Docencia y Profesorado Univ.'!$E:$F,2,FALSE),IFERROR(VLOOKUP(D738,'5. Estudiantes y Graduados'!$E:$F,2,FALSE),IFERROR(VLOOKUP(D738,'11. Gestion Administrativa'!$E:$F,2,FALSE),IFERROR(VLOOKUP(D738,'13. Gestión Académica'!$E:$F,2,FALSE),IFERROR(VLOOKUP(D738,'8. Asegura. de la Calid. y M'!$E:$F,2,FALSE),IFERROR(VLOOKUP(D738,'6. Gestión del Conocimiento'!$E:$F,2,FALSE),IFERROR(VLOOKUP(D738,'15. Gobernabilidad y Proceso...'!$E:$F,2,FALSE),IFERROR(VLOOKUP(D738,'12. Gestión del Talento Humano'!$E:$F,2,FALSE),IFERROR(VLOOKUP(D738,'14. Internacional... de la E.S.'!$E:$F,2,FALSE),IFERROR(VLOOKUP(D738,'10. Posgrado'!$E:$F,2,FALSE),IFERROR(VLOOKUP(D738,'17. Gestión TIC'!$E:$F,2,FALSE),IFERROR(VLOOKUP(D738,'16. Desa. del Sistema Educ.Sup.'!$E:$F,2,FALSE),IFERROR(VLOOKUP(D738,'9. Cultura de Inno. Insti...'!$E:$F,2,FALSE),VLOOKUP(D738,'7. Lo Esencial de la Reforma U.'!$E:$F,2,0)))))))))))))))))</f>
        <v>#N/A</v>
      </c>
      <c r="D739" s="31"/>
      <c r="E739" s="93"/>
      <c r="F739" s="93"/>
      <c r="G739" s="93"/>
      <c r="H739" s="76"/>
      <c r="I739" s="76"/>
      <c r="J739" s="76"/>
      <c r="K739" s="153"/>
    </row>
    <row r="740" spans="3:12" ht="15.75" thickBot="1" x14ac:dyDescent="0.3">
      <c r="C740" s="177"/>
      <c r="D740" s="31"/>
      <c r="E740" s="93"/>
      <c r="F740" s="93"/>
      <c r="G740" s="93"/>
      <c r="H740" s="76"/>
      <c r="I740" s="76"/>
      <c r="J740" s="76"/>
      <c r="K740" s="153"/>
    </row>
    <row r="741" spans="3:12" ht="30.75" thickBot="1" x14ac:dyDescent="0.3">
      <c r="C741" s="134" t="s">
        <v>44</v>
      </c>
      <c r="D741" s="138" t="s">
        <v>55</v>
      </c>
      <c r="E741" s="170" t="s">
        <v>56</v>
      </c>
      <c r="F741" s="138" t="s">
        <v>57</v>
      </c>
      <c r="G741" s="135" t="s">
        <v>27</v>
      </c>
      <c r="H741" s="133" t="s">
        <v>131</v>
      </c>
      <c r="I741" s="136" t="s">
        <v>46</v>
      </c>
      <c r="J741" s="136" t="s">
        <v>132</v>
      </c>
      <c r="K741" s="136" t="s">
        <v>410</v>
      </c>
      <c r="L741" s="136" t="s">
        <v>411</v>
      </c>
    </row>
    <row r="742" spans="3:12" ht="15.75" thickBot="1" x14ac:dyDescent="0.3">
      <c r="C742" s="137" t="s">
        <v>483</v>
      </c>
      <c r="D742" s="199"/>
      <c r="E742" s="152">
        <v>12</v>
      </c>
      <c r="F742" s="303">
        <f>HLOOKUP($C742,$BZ$2:$CM$3,2,0)</f>
        <v>43674.39</v>
      </c>
      <c r="G742" s="113">
        <f>D742*E742*F742</f>
        <v>0</v>
      </c>
      <c r="H742" s="166"/>
      <c r="I742" s="114" t="s">
        <v>497</v>
      </c>
      <c r="J742" s="114" t="str">
        <f>VLOOKUP(I742,Presupuesto!$B$11:$C$565,2,0)</f>
        <v>SUELDOS Y SALARIOS PERMANENTES</v>
      </c>
      <c r="K742" s="219" t="s">
        <v>1459</v>
      </c>
      <c r="L742" s="98" t="s">
        <v>394</v>
      </c>
    </row>
    <row r="743" spans="3:12" x14ac:dyDescent="0.25">
      <c r="C743" s="171" t="s">
        <v>58</v>
      </c>
      <c r="D743" s="163"/>
      <c r="E743" s="154">
        <v>0</v>
      </c>
      <c r="F743" s="100">
        <f>IF(E742=0,"",(G742/E742)/12*E742)</f>
        <v>0</v>
      </c>
      <c r="G743" s="97">
        <f>F743</f>
        <v>0</v>
      </c>
      <c r="H743" s="164"/>
      <c r="I743" s="116" t="s">
        <v>517</v>
      </c>
      <c r="J743" s="116" t="str">
        <f>VLOOKUP(I743,Presupuesto!$B$11:$C$565,2,0)</f>
        <v>AGUINALDO Y DECIMO CUARTO MES</v>
      </c>
      <c r="K743" s="98" t="str">
        <f t="shared" ref="K743:K774" si="20">$K$742</f>
        <v>Posgrado</v>
      </c>
      <c r="L743" s="98" t="s">
        <v>412</v>
      </c>
    </row>
    <row r="744" spans="3:12" ht="15.75" thickBot="1" x14ac:dyDescent="0.3">
      <c r="C744" s="172" t="s">
        <v>59</v>
      </c>
      <c r="D744" s="163"/>
      <c r="E744" s="154">
        <v>0</v>
      </c>
      <c r="F744" s="117">
        <f>IF(E742&lt;6,"",((E742-6)/12)*(G742/E742))</f>
        <v>0</v>
      </c>
      <c r="G744" s="97">
        <f>F744</f>
        <v>0</v>
      </c>
      <c r="H744" s="164"/>
      <c r="I744" s="101" t="s">
        <v>520</v>
      </c>
      <c r="J744" s="101" t="str">
        <f>VLOOKUP(I744,Presupuesto!$B$11:$C$565,2,0)</f>
        <v>DECIMOCUARTO MES</v>
      </c>
      <c r="K744" s="98" t="str">
        <f t="shared" si="20"/>
        <v>Posgrado</v>
      </c>
      <c r="L744" s="98" t="s">
        <v>395</v>
      </c>
    </row>
    <row r="745" spans="3:12" ht="15.75" thickBot="1" x14ac:dyDescent="0.3">
      <c r="C745" s="137" t="s">
        <v>484</v>
      </c>
      <c r="D745" s="199"/>
      <c r="E745" s="152">
        <v>12</v>
      </c>
      <c r="F745" s="303">
        <f>HLOOKUP($C745,$BZ$2:$CM$3,2,0)</f>
        <v>39703.99</v>
      </c>
      <c r="G745" s="113">
        <f>D745*E745*F745</f>
        <v>0</v>
      </c>
      <c r="H745" s="166"/>
      <c r="I745" s="114" t="s">
        <v>497</v>
      </c>
      <c r="J745" s="114" t="str">
        <f>VLOOKUP(I745,Presupuesto!$B$11:$C$565,2,0)</f>
        <v>SUELDOS Y SALARIOS PERMANENTES</v>
      </c>
      <c r="K745" s="98" t="str">
        <f t="shared" si="20"/>
        <v>Posgrado</v>
      </c>
      <c r="L745" s="98" t="s">
        <v>395</v>
      </c>
    </row>
    <row r="746" spans="3:12" x14ac:dyDescent="0.25">
      <c r="C746" s="171" t="s">
        <v>58</v>
      </c>
      <c r="D746" s="163"/>
      <c r="E746" s="154">
        <v>0</v>
      </c>
      <c r="F746" s="100">
        <f>IF(E745=0,"",(G745/E745)/12*E745)</f>
        <v>0</v>
      </c>
      <c r="G746" s="97">
        <f>F746</f>
        <v>0</v>
      </c>
      <c r="H746" s="164"/>
      <c r="I746" s="116" t="s">
        <v>517</v>
      </c>
      <c r="J746" s="116" t="str">
        <f>VLOOKUP(I746,Presupuesto!$B$11:$C$565,2,0)</f>
        <v>AGUINALDO Y DECIMO CUARTO MES</v>
      </c>
      <c r="K746" s="98" t="str">
        <f t="shared" si="20"/>
        <v>Posgrado</v>
      </c>
      <c r="L746" s="98" t="s">
        <v>395</v>
      </c>
    </row>
    <row r="747" spans="3:12" ht="15.75" thickBot="1" x14ac:dyDescent="0.3">
      <c r="C747" s="172" t="s">
        <v>59</v>
      </c>
      <c r="D747" s="163"/>
      <c r="E747" s="154">
        <v>0</v>
      </c>
      <c r="F747" s="117">
        <f>IF(E745&lt;6,"",((E745-6)/12)*(G745/E745))</f>
        <v>0</v>
      </c>
      <c r="G747" s="97">
        <f>F747</f>
        <v>0</v>
      </c>
      <c r="H747" s="164"/>
      <c r="I747" s="101" t="s">
        <v>520</v>
      </c>
      <c r="J747" s="101" t="str">
        <f>VLOOKUP(I747,Presupuesto!$B$11:$C$565,2,0)</f>
        <v>DECIMOCUARTO MES</v>
      </c>
      <c r="K747" s="98" t="str">
        <f t="shared" si="20"/>
        <v>Posgrado</v>
      </c>
      <c r="L747" s="98" t="s">
        <v>395</v>
      </c>
    </row>
    <row r="748" spans="3:12" ht="15.75" thickBot="1" x14ac:dyDescent="0.3">
      <c r="C748" s="137" t="s">
        <v>485</v>
      </c>
      <c r="D748" s="199"/>
      <c r="E748" s="152">
        <v>12</v>
      </c>
      <c r="F748" s="303">
        <f>HLOOKUP($C748,$BZ$2:$CM$3,2,0)</f>
        <v>35733.589999999997</v>
      </c>
      <c r="G748" s="113">
        <f>D748*E748*F748</f>
        <v>0</v>
      </c>
      <c r="H748" s="166"/>
      <c r="I748" s="114" t="s">
        <v>497</v>
      </c>
      <c r="J748" s="114" t="str">
        <f>VLOOKUP(I748,Presupuesto!$B$11:$C$565,2,0)</f>
        <v>SUELDOS Y SALARIOS PERMANENTES</v>
      </c>
      <c r="K748" s="98" t="str">
        <f t="shared" si="20"/>
        <v>Posgrado</v>
      </c>
      <c r="L748" s="98" t="s">
        <v>395</v>
      </c>
    </row>
    <row r="749" spans="3:12" x14ac:dyDescent="0.25">
      <c r="C749" s="171" t="s">
        <v>58</v>
      </c>
      <c r="D749" s="163"/>
      <c r="E749" s="154">
        <v>0</v>
      </c>
      <c r="F749" s="100">
        <f>IF(E748=0,"",(G748/E748)/12*E748)</f>
        <v>0</v>
      </c>
      <c r="G749" s="97">
        <f>F749</f>
        <v>0</v>
      </c>
      <c r="H749" s="164"/>
      <c r="I749" s="116" t="s">
        <v>517</v>
      </c>
      <c r="J749" s="116" t="str">
        <f>VLOOKUP(I749,Presupuesto!$B$11:$C$565,2,0)</f>
        <v>AGUINALDO Y DECIMO CUARTO MES</v>
      </c>
      <c r="K749" s="98" t="str">
        <f t="shared" si="20"/>
        <v>Posgrado</v>
      </c>
      <c r="L749" s="98" t="s">
        <v>395</v>
      </c>
    </row>
    <row r="750" spans="3:12" ht="15.75" thickBot="1" x14ac:dyDescent="0.3">
      <c r="C750" s="172" t="s">
        <v>59</v>
      </c>
      <c r="D750" s="163"/>
      <c r="E750" s="154">
        <v>0</v>
      </c>
      <c r="F750" s="117">
        <f>IF(E748&lt;6,"",((E748-6)/12)*(G748/E748))</f>
        <v>0</v>
      </c>
      <c r="G750" s="97">
        <f>F750</f>
        <v>0</v>
      </c>
      <c r="H750" s="164"/>
      <c r="I750" s="101" t="s">
        <v>520</v>
      </c>
      <c r="J750" s="101" t="str">
        <f>VLOOKUP(I750,Presupuesto!$B$11:$C$565,2,0)</f>
        <v>DECIMOCUARTO MES</v>
      </c>
      <c r="K750" s="98" t="str">
        <f t="shared" si="20"/>
        <v>Posgrado</v>
      </c>
      <c r="L750" s="98" t="s">
        <v>395</v>
      </c>
    </row>
    <row r="751" spans="3:12" ht="15.75" thickBot="1" x14ac:dyDescent="0.3">
      <c r="C751" s="137" t="s">
        <v>486</v>
      </c>
      <c r="D751" s="199"/>
      <c r="E751" s="152">
        <v>12</v>
      </c>
      <c r="F751" s="303">
        <f>HLOOKUP($C751,$BZ$2:$CM$3,2,0)</f>
        <v>31763.19</v>
      </c>
      <c r="G751" s="113">
        <f>D751*E751*F751</f>
        <v>0</v>
      </c>
      <c r="H751" s="166"/>
      <c r="I751" s="114" t="s">
        <v>497</v>
      </c>
      <c r="J751" s="114" t="str">
        <f>VLOOKUP(I751,Presupuesto!$B$11:$C$565,2,0)</f>
        <v>SUELDOS Y SALARIOS PERMANENTES</v>
      </c>
      <c r="K751" s="98" t="str">
        <f t="shared" si="20"/>
        <v>Posgrado</v>
      </c>
      <c r="L751" s="98" t="s">
        <v>395</v>
      </c>
    </row>
    <row r="752" spans="3:12" x14ac:dyDescent="0.25">
      <c r="C752" s="171" t="s">
        <v>58</v>
      </c>
      <c r="D752" s="163"/>
      <c r="E752" s="154">
        <v>0</v>
      </c>
      <c r="F752" s="100">
        <f>IF(E751=0,"",(G751/E751)/12*E751)</f>
        <v>0</v>
      </c>
      <c r="G752" s="97">
        <f>F752</f>
        <v>0</v>
      </c>
      <c r="H752" s="164"/>
      <c r="I752" s="116" t="s">
        <v>517</v>
      </c>
      <c r="J752" s="116" t="str">
        <f>VLOOKUP(I752,Presupuesto!$B$11:$C$565,2,0)</f>
        <v>AGUINALDO Y DECIMO CUARTO MES</v>
      </c>
      <c r="K752" s="98" t="str">
        <f t="shared" si="20"/>
        <v>Posgrado</v>
      </c>
      <c r="L752" s="98" t="s">
        <v>395</v>
      </c>
    </row>
    <row r="753" spans="3:12" ht="15.75" thickBot="1" x14ac:dyDescent="0.3">
      <c r="C753" s="172" t="s">
        <v>59</v>
      </c>
      <c r="D753" s="163"/>
      <c r="E753" s="154">
        <v>0</v>
      </c>
      <c r="F753" s="117">
        <f>IF(E751&lt;6,"",((E751-6)/12)*(G751/E751))</f>
        <v>0</v>
      </c>
      <c r="G753" s="97">
        <f>F753</f>
        <v>0</v>
      </c>
      <c r="H753" s="164"/>
      <c r="I753" s="101" t="s">
        <v>520</v>
      </c>
      <c r="J753" s="101" t="str">
        <f>VLOOKUP(I753,Presupuesto!$B$11:$C$565,2,0)</f>
        <v>DECIMOCUARTO MES</v>
      </c>
      <c r="K753" s="98" t="str">
        <f t="shared" si="20"/>
        <v>Posgrado</v>
      </c>
      <c r="L753" s="98" t="s">
        <v>395</v>
      </c>
    </row>
    <row r="754" spans="3:12" ht="15.75" thickBot="1" x14ac:dyDescent="0.3">
      <c r="C754" s="137" t="s">
        <v>487</v>
      </c>
      <c r="D754" s="199"/>
      <c r="E754" s="152">
        <v>12</v>
      </c>
      <c r="F754" s="303">
        <f>HLOOKUP($C754,$BZ$2:$CM$3,2,0)</f>
        <v>29777.99</v>
      </c>
      <c r="G754" s="113">
        <f>D754*E754*F754</f>
        <v>0</v>
      </c>
      <c r="H754" s="166"/>
      <c r="I754" s="114" t="s">
        <v>497</v>
      </c>
      <c r="J754" s="114" t="str">
        <f>VLOOKUP(I754,Presupuesto!$B$11:$C$565,2,0)</f>
        <v>SUELDOS Y SALARIOS PERMANENTES</v>
      </c>
      <c r="K754" s="98" t="str">
        <f t="shared" si="20"/>
        <v>Posgrado</v>
      </c>
      <c r="L754" s="98" t="s">
        <v>395</v>
      </c>
    </row>
    <row r="755" spans="3:12" x14ac:dyDescent="0.25">
      <c r="C755" s="171" t="s">
        <v>58</v>
      </c>
      <c r="D755" s="163"/>
      <c r="E755" s="154">
        <v>0</v>
      </c>
      <c r="F755" s="100">
        <f>IF(E754=0,"",(G754/E754)/12*E754)</f>
        <v>0</v>
      </c>
      <c r="G755" s="97">
        <f>F755</f>
        <v>0</v>
      </c>
      <c r="H755" s="164"/>
      <c r="I755" s="116" t="s">
        <v>517</v>
      </c>
      <c r="J755" s="116" t="str">
        <f>VLOOKUP(I755,Presupuesto!$B$11:$C$565,2,0)</f>
        <v>AGUINALDO Y DECIMO CUARTO MES</v>
      </c>
      <c r="K755" s="98" t="str">
        <f t="shared" si="20"/>
        <v>Posgrado</v>
      </c>
      <c r="L755" s="98" t="s">
        <v>395</v>
      </c>
    </row>
    <row r="756" spans="3:12" ht="15.75" thickBot="1" x14ac:dyDescent="0.3">
      <c r="C756" s="172" t="s">
        <v>59</v>
      </c>
      <c r="D756" s="163"/>
      <c r="E756" s="154">
        <v>0</v>
      </c>
      <c r="F756" s="117">
        <f>IF(E754&lt;6,"",((E754-6)/12)*(G754/E754))</f>
        <v>0</v>
      </c>
      <c r="G756" s="97">
        <f>F756</f>
        <v>0</v>
      </c>
      <c r="H756" s="164"/>
      <c r="I756" s="101" t="s">
        <v>520</v>
      </c>
      <c r="J756" s="101" t="str">
        <f>VLOOKUP(I756,Presupuesto!$B$11:$C$565,2,0)</f>
        <v>DECIMOCUARTO MES</v>
      </c>
      <c r="K756" s="98" t="str">
        <f t="shared" si="20"/>
        <v>Posgrado</v>
      </c>
      <c r="L756" s="98" t="s">
        <v>395</v>
      </c>
    </row>
    <row r="757" spans="3:12" ht="15.75" thickBot="1" x14ac:dyDescent="0.3">
      <c r="C757" s="137" t="s">
        <v>488</v>
      </c>
      <c r="D757" s="199"/>
      <c r="E757" s="152">
        <v>12</v>
      </c>
      <c r="F757" s="303">
        <f>HLOOKUP($C757,$BZ$2:$CM$3,2,0)</f>
        <v>27792.79</v>
      </c>
      <c r="G757" s="113">
        <f>D757*E757*F757</f>
        <v>0</v>
      </c>
      <c r="H757" s="166"/>
      <c r="I757" s="114" t="s">
        <v>497</v>
      </c>
      <c r="J757" s="114" t="str">
        <f>VLOOKUP(I757,Presupuesto!$B$11:$C$565,2,0)</f>
        <v>SUELDOS Y SALARIOS PERMANENTES</v>
      </c>
      <c r="K757" s="98" t="str">
        <f t="shared" si="20"/>
        <v>Posgrado</v>
      </c>
      <c r="L757" s="98" t="s">
        <v>395</v>
      </c>
    </row>
    <row r="758" spans="3:12" x14ac:dyDescent="0.25">
      <c r="C758" s="171" t="s">
        <v>58</v>
      </c>
      <c r="D758" s="163"/>
      <c r="E758" s="154">
        <v>0</v>
      </c>
      <c r="F758" s="100">
        <f>IF(E757=0,"",(G757/E757)/12*E757)</f>
        <v>0</v>
      </c>
      <c r="G758" s="97">
        <f>F758</f>
        <v>0</v>
      </c>
      <c r="H758" s="164"/>
      <c r="I758" s="116" t="s">
        <v>517</v>
      </c>
      <c r="J758" s="116" t="str">
        <f>VLOOKUP(I758,Presupuesto!$B$11:$C$565,2,0)</f>
        <v>AGUINALDO Y DECIMO CUARTO MES</v>
      </c>
      <c r="K758" s="98" t="str">
        <f t="shared" si="20"/>
        <v>Posgrado</v>
      </c>
      <c r="L758" s="98" t="s">
        <v>395</v>
      </c>
    </row>
    <row r="759" spans="3:12" ht="15.75" thickBot="1" x14ac:dyDescent="0.3">
      <c r="C759" s="172" t="s">
        <v>59</v>
      </c>
      <c r="D759" s="163"/>
      <c r="E759" s="154">
        <v>0</v>
      </c>
      <c r="F759" s="117">
        <f>IF(E757&lt;6,"",((E757-6)/12)*(G757/E757))</f>
        <v>0</v>
      </c>
      <c r="G759" s="97">
        <f>F759</f>
        <v>0</v>
      </c>
      <c r="H759" s="164"/>
      <c r="I759" s="101" t="s">
        <v>520</v>
      </c>
      <c r="J759" s="101" t="str">
        <f>VLOOKUP(I759,Presupuesto!$B$11:$C$565,2,0)</f>
        <v>DECIMOCUARTO MES</v>
      </c>
      <c r="K759" s="98" t="str">
        <f t="shared" si="20"/>
        <v>Posgrado</v>
      </c>
      <c r="L759" s="98" t="s">
        <v>395</v>
      </c>
    </row>
    <row r="760" spans="3:12" ht="15.75" thickBot="1" x14ac:dyDescent="0.3">
      <c r="C760" s="137" t="s">
        <v>489</v>
      </c>
      <c r="D760" s="199"/>
      <c r="E760" s="152">
        <v>12</v>
      </c>
      <c r="F760" s="303">
        <f>HLOOKUP($C760,$BZ$2:$CM$3,2,0)</f>
        <v>18859.39</v>
      </c>
      <c r="G760" s="113">
        <f>D760*E760*F760</f>
        <v>0</v>
      </c>
      <c r="H760" s="166"/>
      <c r="I760" s="114" t="s">
        <v>497</v>
      </c>
      <c r="J760" s="114" t="str">
        <f>VLOOKUP(I760,Presupuesto!$B$11:$C$565,2,0)</f>
        <v>SUELDOS Y SALARIOS PERMANENTES</v>
      </c>
      <c r="K760" s="98" t="str">
        <f t="shared" si="20"/>
        <v>Posgrado</v>
      </c>
      <c r="L760" s="98" t="s">
        <v>395</v>
      </c>
    </row>
    <row r="761" spans="3:12" x14ac:dyDescent="0.25">
      <c r="C761" s="171" t="s">
        <v>58</v>
      </c>
      <c r="D761" s="163"/>
      <c r="E761" s="154">
        <v>0</v>
      </c>
      <c r="F761" s="100">
        <f>IF(E760=0,"",(G760/E760)/12*E760)</f>
        <v>0</v>
      </c>
      <c r="G761" s="97">
        <f>F761</f>
        <v>0</v>
      </c>
      <c r="H761" s="164"/>
      <c r="I761" s="116" t="s">
        <v>517</v>
      </c>
      <c r="J761" s="116" t="str">
        <f>VLOOKUP(I761,Presupuesto!$B$11:$C$565,2,0)</f>
        <v>AGUINALDO Y DECIMO CUARTO MES</v>
      </c>
      <c r="K761" s="98" t="str">
        <f t="shared" si="20"/>
        <v>Posgrado</v>
      </c>
      <c r="L761" s="98" t="s">
        <v>395</v>
      </c>
    </row>
    <row r="762" spans="3:12" ht="15.75" thickBot="1" x14ac:dyDescent="0.3">
      <c r="C762" s="172" t="s">
        <v>59</v>
      </c>
      <c r="D762" s="163"/>
      <c r="E762" s="154">
        <v>0</v>
      </c>
      <c r="F762" s="117">
        <f>IF(E760&lt;6,"",((E760-6)/12)*(G760/E760))</f>
        <v>0</v>
      </c>
      <c r="G762" s="97">
        <f>F762</f>
        <v>0</v>
      </c>
      <c r="H762" s="164"/>
      <c r="I762" s="101" t="s">
        <v>520</v>
      </c>
      <c r="J762" s="101" t="str">
        <f>VLOOKUP(I762,Presupuesto!$B$11:$C$565,2,0)</f>
        <v>DECIMOCUARTO MES</v>
      </c>
      <c r="K762" s="98" t="str">
        <f t="shared" si="20"/>
        <v>Posgrado</v>
      </c>
      <c r="L762" s="98" t="s">
        <v>395</v>
      </c>
    </row>
    <row r="763" spans="3:12" ht="15.75" thickBot="1" x14ac:dyDescent="0.3">
      <c r="C763" s="137" t="s">
        <v>490</v>
      </c>
      <c r="D763" s="199"/>
      <c r="E763" s="152">
        <v>12</v>
      </c>
      <c r="F763" s="303">
        <f>HLOOKUP($C763,$BZ$2:$CM$3,2,0)</f>
        <v>17866.8</v>
      </c>
      <c r="G763" s="113">
        <f>D763*E763*F763</f>
        <v>0</v>
      </c>
      <c r="H763" s="166"/>
      <c r="I763" s="114" t="s">
        <v>497</v>
      </c>
      <c r="J763" s="114" t="str">
        <f>VLOOKUP(I763,Presupuesto!$B$11:$C$565,2,0)</f>
        <v>SUELDOS Y SALARIOS PERMANENTES</v>
      </c>
      <c r="K763" s="98" t="str">
        <f t="shared" si="20"/>
        <v>Posgrado</v>
      </c>
      <c r="L763" s="98" t="s">
        <v>395</v>
      </c>
    </row>
    <row r="764" spans="3:12" x14ac:dyDescent="0.25">
      <c r="C764" s="171" t="s">
        <v>58</v>
      </c>
      <c r="D764" s="163"/>
      <c r="E764" s="154">
        <v>0</v>
      </c>
      <c r="F764" s="100">
        <f>IF(E763=0,"",(G763/E763)/12*E763)</f>
        <v>0</v>
      </c>
      <c r="G764" s="97">
        <f>F764</f>
        <v>0</v>
      </c>
      <c r="H764" s="164"/>
      <c r="I764" s="116" t="s">
        <v>517</v>
      </c>
      <c r="J764" s="116" t="str">
        <f>VLOOKUP(I764,Presupuesto!$B$11:$C$565,2,0)</f>
        <v>AGUINALDO Y DECIMO CUARTO MES</v>
      </c>
      <c r="K764" s="98" t="str">
        <f t="shared" si="20"/>
        <v>Posgrado</v>
      </c>
      <c r="L764" s="98" t="s">
        <v>395</v>
      </c>
    </row>
    <row r="765" spans="3:12" ht="15.75" thickBot="1" x14ac:dyDescent="0.3">
      <c r="C765" s="172" t="s">
        <v>59</v>
      </c>
      <c r="D765" s="163"/>
      <c r="E765" s="154">
        <v>0</v>
      </c>
      <c r="F765" s="117">
        <f>IF(E763&lt;6,"",((E763-6)/12)*(G763/E763))</f>
        <v>0</v>
      </c>
      <c r="G765" s="97">
        <f>F765</f>
        <v>0</v>
      </c>
      <c r="H765" s="164"/>
      <c r="I765" s="101" t="s">
        <v>520</v>
      </c>
      <c r="J765" s="101" t="str">
        <f>VLOOKUP(I765,Presupuesto!$B$11:$C$565,2,0)</f>
        <v>DECIMOCUARTO MES</v>
      </c>
      <c r="K765" s="98" t="str">
        <f t="shared" si="20"/>
        <v>Posgrado</v>
      </c>
      <c r="L765" s="98" t="s">
        <v>395</v>
      </c>
    </row>
    <row r="766" spans="3:12" ht="15.75" thickBot="1" x14ac:dyDescent="0.3">
      <c r="C766" s="137" t="s">
        <v>491</v>
      </c>
      <c r="D766" s="199"/>
      <c r="E766" s="152">
        <v>12</v>
      </c>
      <c r="F766" s="303">
        <f>HLOOKUP($C766,$BZ$2:$CM$3,2,0)</f>
        <v>13896.4</v>
      </c>
      <c r="G766" s="113">
        <f>D766*E766*F766</f>
        <v>0</v>
      </c>
      <c r="H766" s="166"/>
      <c r="I766" s="114" t="s">
        <v>497</v>
      </c>
      <c r="J766" s="114" t="str">
        <f>VLOOKUP(I766,Presupuesto!$B$11:$C$565,2,0)</f>
        <v>SUELDOS Y SALARIOS PERMANENTES</v>
      </c>
      <c r="K766" s="98" t="str">
        <f t="shared" si="20"/>
        <v>Posgrado</v>
      </c>
      <c r="L766" s="98" t="s">
        <v>395</v>
      </c>
    </row>
    <row r="767" spans="3:12" x14ac:dyDescent="0.25">
      <c r="C767" s="171" t="s">
        <v>58</v>
      </c>
      <c r="D767" s="163"/>
      <c r="E767" s="154">
        <v>0</v>
      </c>
      <c r="F767" s="100">
        <f>IF(E766=0,"",(G766/E766)/12*E766)</f>
        <v>0</v>
      </c>
      <c r="G767" s="97">
        <f>F767</f>
        <v>0</v>
      </c>
      <c r="H767" s="164"/>
      <c r="I767" s="116" t="s">
        <v>517</v>
      </c>
      <c r="J767" s="116" t="str">
        <f>VLOOKUP(I767,Presupuesto!$B$11:$C$565,2,0)</f>
        <v>AGUINALDO Y DECIMO CUARTO MES</v>
      </c>
      <c r="K767" s="98" t="str">
        <f t="shared" si="20"/>
        <v>Posgrado</v>
      </c>
      <c r="L767" s="98" t="s">
        <v>395</v>
      </c>
    </row>
    <row r="768" spans="3:12" ht="15.75" thickBot="1" x14ac:dyDescent="0.3">
      <c r="C768" s="172" t="s">
        <v>59</v>
      </c>
      <c r="D768" s="163"/>
      <c r="E768" s="154">
        <v>0</v>
      </c>
      <c r="F768" s="117">
        <f>IF(E766&lt;6,"",((E766-6)/12)*(G766/E766))</f>
        <v>0</v>
      </c>
      <c r="G768" s="97">
        <f>F768</f>
        <v>0</v>
      </c>
      <c r="H768" s="164"/>
      <c r="I768" s="101" t="s">
        <v>520</v>
      </c>
      <c r="J768" s="101" t="str">
        <f>VLOOKUP(I768,Presupuesto!$B$11:$C$565,2,0)</f>
        <v>DECIMOCUARTO MES</v>
      </c>
      <c r="K768" s="98" t="str">
        <f t="shared" si="20"/>
        <v>Posgrado</v>
      </c>
      <c r="L768" s="98" t="s">
        <v>395</v>
      </c>
    </row>
    <row r="769" spans="3:12" ht="15.75" thickBot="1" x14ac:dyDescent="0.3">
      <c r="C769" s="137" t="s">
        <v>492</v>
      </c>
      <c r="D769" s="199"/>
      <c r="E769" s="152">
        <v>12</v>
      </c>
      <c r="F769" s="303">
        <f>HLOOKUP($C769,$BZ$2:$CM$3,2,0)</f>
        <v>15004.09</v>
      </c>
      <c r="G769" s="113">
        <f>D769*E769*F769</f>
        <v>0</v>
      </c>
      <c r="H769" s="166"/>
      <c r="I769" s="114" t="s">
        <v>497</v>
      </c>
      <c r="J769" s="114" t="str">
        <f>VLOOKUP(I769,Presupuesto!$B$11:$C$565,2,0)</f>
        <v>SUELDOS Y SALARIOS PERMANENTES</v>
      </c>
      <c r="K769" s="98" t="str">
        <f t="shared" si="20"/>
        <v>Posgrado</v>
      </c>
      <c r="L769" s="98" t="s">
        <v>395</v>
      </c>
    </row>
    <row r="770" spans="3:12" x14ac:dyDescent="0.25">
      <c r="C770" s="171" t="s">
        <v>58</v>
      </c>
      <c r="D770" s="163"/>
      <c r="E770" s="154">
        <v>0</v>
      </c>
      <c r="F770" s="100">
        <f>IF(E769=0,"",(G769/E769)/12*E769)</f>
        <v>0</v>
      </c>
      <c r="G770" s="97">
        <f>F770</f>
        <v>0</v>
      </c>
      <c r="H770" s="164"/>
      <c r="I770" s="116" t="s">
        <v>517</v>
      </c>
      <c r="J770" s="116" t="str">
        <f>VLOOKUP(I770,Presupuesto!$B$11:$C$565,2,0)</f>
        <v>AGUINALDO Y DECIMO CUARTO MES</v>
      </c>
      <c r="K770" s="98" t="str">
        <f t="shared" si="20"/>
        <v>Posgrado</v>
      </c>
      <c r="L770" s="98" t="s">
        <v>395</v>
      </c>
    </row>
    <row r="771" spans="3:12" ht="15.75" thickBot="1" x14ac:dyDescent="0.3">
      <c r="C771" s="172" t="s">
        <v>59</v>
      </c>
      <c r="D771" s="163"/>
      <c r="E771" s="154">
        <v>0</v>
      </c>
      <c r="F771" s="117">
        <f>IF(E769&lt;6,"",((E769-6)/12)*(G769/E769))</f>
        <v>0</v>
      </c>
      <c r="G771" s="97">
        <f>F771</f>
        <v>0</v>
      </c>
      <c r="H771" s="164"/>
      <c r="I771" s="101" t="s">
        <v>520</v>
      </c>
      <c r="J771" s="101" t="str">
        <f>VLOOKUP(I771,Presupuesto!$B$11:$C$565,2,0)</f>
        <v>DECIMOCUARTO MES</v>
      </c>
      <c r="K771" s="98" t="str">
        <f t="shared" si="20"/>
        <v>Posgrado</v>
      </c>
      <c r="L771" s="98" t="s">
        <v>395</v>
      </c>
    </row>
    <row r="772" spans="3:12" ht="15.75" thickBot="1" x14ac:dyDescent="0.3">
      <c r="C772" s="137" t="s">
        <v>493</v>
      </c>
      <c r="D772" s="199"/>
      <c r="E772" s="152">
        <v>12</v>
      </c>
      <c r="F772" s="303">
        <f>HLOOKUP($C772,$BZ$2:$CM$3,2,0)</f>
        <v>13238.9</v>
      </c>
      <c r="G772" s="113">
        <f>D772*E772*F772</f>
        <v>0</v>
      </c>
      <c r="H772" s="166"/>
      <c r="I772" s="114" t="s">
        <v>497</v>
      </c>
      <c r="J772" s="114" t="str">
        <f>VLOOKUP(I772,Presupuesto!$B$11:$C$565,2,0)</f>
        <v>SUELDOS Y SALARIOS PERMANENTES</v>
      </c>
      <c r="K772" s="98" t="str">
        <f t="shared" si="20"/>
        <v>Posgrado</v>
      </c>
      <c r="L772" s="98" t="s">
        <v>395</v>
      </c>
    </row>
    <row r="773" spans="3:12" x14ac:dyDescent="0.25">
      <c r="C773" s="171" t="s">
        <v>58</v>
      </c>
      <c r="D773" s="163"/>
      <c r="E773" s="154">
        <v>0</v>
      </c>
      <c r="F773" s="100">
        <f>IF(E772=0,"",(G772/E772)/12*E772)</f>
        <v>0</v>
      </c>
      <c r="G773" s="97">
        <f>F773</f>
        <v>0</v>
      </c>
      <c r="H773" s="164"/>
      <c r="I773" s="116" t="s">
        <v>517</v>
      </c>
      <c r="J773" s="116" t="str">
        <f>VLOOKUP(I773,Presupuesto!$B$11:$C$565,2,0)</f>
        <v>AGUINALDO Y DECIMO CUARTO MES</v>
      </c>
      <c r="K773" s="98" t="str">
        <f t="shared" si="20"/>
        <v>Posgrado</v>
      </c>
      <c r="L773" s="98" t="s">
        <v>395</v>
      </c>
    </row>
    <row r="774" spans="3:12" ht="15.75" thickBot="1" x14ac:dyDescent="0.3">
      <c r="C774" s="172" t="s">
        <v>59</v>
      </c>
      <c r="D774" s="163"/>
      <c r="E774" s="154">
        <v>0</v>
      </c>
      <c r="F774" s="117">
        <f>IF(E772&lt;6,"",((E772-6)/12)*(G772/E772))</f>
        <v>0</v>
      </c>
      <c r="G774" s="97">
        <f>F774</f>
        <v>0</v>
      </c>
      <c r="H774" s="164"/>
      <c r="I774" s="101" t="s">
        <v>520</v>
      </c>
      <c r="J774" s="101" t="str">
        <f>VLOOKUP(I774,Presupuesto!$B$11:$C$565,2,0)</f>
        <v>DECIMOCUARTO MES</v>
      </c>
      <c r="K774" s="98" t="str">
        <f t="shared" si="20"/>
        <v>Posgrado</v>
      </c>
      <c r="L774" s="98" t="s">
        <v>395</v>
      </c>
    </row>
    <row r="775" spans="3:12" ht="15.75" thickBot="1" x14ac:dyDescent="0.3">
      <c r="C775" s="137" t="s">
        <v>494</v>
      </c>
      <c r="D775" s="199"/>
      <c r="E775" s="152">
        <v>12</v>
      </c>
      <c r="F775" s="303">
        <f>HLOOKUP($C775,$BZ$2:$CM$3,2,0)</f>
        <v>12356.31</v>
      </c>
      <c r="G775" s="113">
        <f>D775*E775*F775</f>
        <v>0</v>
      </c>
      <c r="H775" s="166"/>
      <c r="I775" s="114" t="s">
        <v>497</v>
      </c>
      <c r="J775" s="114" t="str">
        <f>VLOOKUP(I775,Presupuesto!$B$11:$C$565,2,0)</f>
        <v>SUELDOS Y SALARIOS PERMANENTES</v>
      </c>
      <c r="K775" s="98" t="str">
        <f t="shared" ref="K775:K792" si="21">$K$742</f>
        <v>Posgrado</v>
      </c>
      <c r="L775" s="98" t="s">
        <v>395</v>
      </c>
    </row>
    <row r="776" spans="3:12" x14ac:dyDescent="0.25">
      <c r="C776" s="171" t="s">
        <v>58</v>
      </c>
      <c r="D776" s="163"/>
      <c r="E776" s="154">
        <v>0</v>
      </c>
      <c r="F776" s="100">
        <f>IF(E775=0,"",(G775/E775)/12*E775)</f>
        <v>0</v>
      </c>
      <c r="G776" s="97">
        <f>F776</f>
        <v>0</v>
      </c>
      <c r="H776" s="164"/>
      <c r="I776" s="116" t="s">
        <v>517</v>
      </c>
      <c r="J776" s="116" t="str">
        <f>VLOOKUP(I776,Presupuesto!$B$11:$C$565,2,0)</f>
        <v>AGUINALDO Y DECIMO CUARTO MES</v>
      </c>
      <c r="K776" s="98" t="str">
        <f t="shared" si="21"/>
        <v>Posgrado</v>
      </c>
      <c r="L776" s="98" t="s">
        <v>395</v>
      </c>
    </row>
    <row r="777" spans="3:12" ht="15.75" thickBot="1" x14ac:dyDescent="0.3">
      <c r="C777" s="172" t="s">
        <v>59</v>
      </c>
      <c r="D777" s="163"/>
      <c r="E777" s="154">
        <v>0</v>
      </c>
      <c r="F777" s="117">
        <f>IF(E775&lt;6,"",((E775-6)/12)*(G775/E775))</f>
        <v>0</v>
      </c>
      <c r="G777" s="97">
        <f>F777</f>
        <v>0</v>
      </c>
      <c r="H777" s="164"/>
      <c r="I777" s="101" t="s">
        <v>520</v>
      </c>
      <c r="J777" s="101" t="str">
        <f>VLOOKUP(I777,Presupuesto!$B$11:$C$565,2,0)</f>
        <v>DECIMOCUARTO MES</v>
      </c>
      <c r="K777" s="98" t="str">
        <f t="shared" si="21"/>
        <v>Posgrado</v>
      </c>
      <c r="L777" s="98" t="s">
        <v>395</v>
      </c>
    </row>
    <row r="778" spans="3:12" ht="15.75" thickBot="1" x14ac:dyDescent="0.3">
      <c r="C778" s="137" t="s">
        <v>495</v>
      </c>
      <c r="D778" s="199"/>
      <c r="E778" s="152">
        <v>12</v>
      </c>
      <c r="F778" s="303">
        <f>HLOOKUP($C778,$BZ$2:$CM$3,2,0)</f>
        <v>463.22</v>
      </c>
      <c r="G778" s="113">
        <f>D778*E778*F778</f>
        <v>0</v>
      </c>
      <c r="H778" s="166"/>
      <c r="I778" s="114" t="s">
        <v>497</v>
      </c>
      <c r="J778" s="114" t="str">
        <f>VLOOKUP(I778,Presupuesto!$B$11:$C$565,2,0)</f>
        <v>SUELDOS Y SALARIOS PERMANENTES</v>
      </c>
      <c r="K778" s="98" t="str">
        <f t="shared" si="21"/>
        <v>Posgrado</v>
      </c>
      <c r="L778" s="98" t="s">
        <v>395</v>
      </c>
    </row>
    <row r="779" spans="3:12" x14ac:dyDescent="0.25">
      <c r="C779" s="171" t="s">
        <v>58</v>
      </c>
      <c r="D779" s="163"/>
      <c r="E779" s="154">
        <v>0</v>
      </c>
      <c r="F779" s="100">
        <f>IF(E778=0,"",(G778/E778)/12*E778)</f>
        <v>0</v>
      </c>
      <c r="G779" s="97">
        <f>F779</f>
        <v>0</v>
      </c>
      <c r="H779" s="164"/>
      <c r="I779" s="116" t="s">
        <v>517</v>
      </c>
      <c r="J779" s="116" t="str">
        <f>VLOOKUP(I779,Presupuesto!$B$11:$C$565,2,0)</f>
        <v>AGUINALDO Y DECIMO CUARTO MES</v>
      </c>
      <c r="K779" s="98" t="str">
        <f t="shared" si="21"/>
        <v>Posgrado</v>
      </c>
      <c r="L779" s="98" t="s">
        <v>395</v>
      </c>
    </row>
    <row r="780" spans="3:12" ht="15.75" thickBot="1" x14ac:dyDescent="0.3">
      <c r="C780" s="172" t="s">
        <v>59</v>
      </c>
      <c r="D780" s="163"/>
      <c r="E780" s="154">
        <v>0</v>
      </c>
      <c r="F780" s="117">
        <f>IF(E778&lt;6,"",((E778-6)/12)*(G778/E778))</f>
        <v>0</v>
      </c>
      <c r="G780" s="97">
        <f>F780</f>
        <v>0</v>
      </c>
      <c r="H780" s="164"/>
      <c r="I780" s="101" t="s">
        <v>520</v>
      </c>
      <c r="J780" s="101" t="str">
        <f>VLOOKUP(I780,Presupuesto!$B$11:$C$565,2,0)</f>
        <v>DECIMOCUARTO MES</v>
      </c>
      <c r="K780" s="98" t="str">
        <f t="shared" si="21"/>
        <v>Posgrado</v>
      </c>
      <c r="L780" s="98" t="s">
        <v>395</v>
      </c>
    </row>
    <row r="781" spans="3:12" ht="15.75" thickBot="1" x14ac:dyDescent="0.3">
      <c r="C781" s="137" t="s">
        <v>496</v>
      </c>
      <c r="D781" s="199"/>
      <c r="E781" s="152">
        <v>12</v>
      </c>
      <c r="F781" s="303">
        <f>HLOOKUP($C781,$BZ$2:$CM$3,2,0)</f>
        <v>2007.3</v>
      </c>
      <c r="G781" s="113">
        <f>D781*E781*F781</f>
        <v>0</v>
      </c>
      <c r="H781" s="166"/>
      <c r="I781" s="114" t="s">
        <v>497</v>
      </c>
      <c r="J781" s="114" t="str">
        <f>VLOOKUP(I781,Presupuesto!$B$11:$C$565,2,0)</f>
        <v>SUELDOS Y SALARIOS PERMANENTES</v>
      </c>
      <c r="K781" s="98" t="str">
        <f t="shared" si="21"/>
        <v>Posgrado</v>
      </c>
      <c r="L781" s="98" t="s">
        <v>395</v>
      </c>
    </row>
    <row r="782" spans="3:12" x14ac:dyDescent="0.25">
      <c r="C782" s="171" t="s">
        <v>58</v>
      </c>
      <c r="D782" s="163"/>
      <c r="E782" s="154">
        <v>0</v>
      </c>
      <c r="F782" s="100">
        <f>IF(E781=0,"",(G781/E781)/12*E781)</f>
        <v>0</v>
      </c>
      <c r="G782" s="97">
        <f>F782</f>
        <v>0</v>
      </c>
      <c r="H782" s="164"/>
      <c r="I782" s="116" t="s">
        <v>517</v>
      </c>
      <c r="J782" s="116" t="str">
        <f>VLOOKUP(I782,Presupuesto!$B$11:$C$565,2,0)</f>
        <v>AGUINALDO Y DECIMO CUARTO MES</v>
      </c>
      <c r="K782" s="98" t="str">
        <f t="shared" si="21"/>
        <v>Posgrado</v>
      </c>
      <c r="L782" s="98" t="s">
        <v>395</v>
      </c>
    </row>
    <row r="783" spans="3:12" ht="15.75" thickBot="1" x14ac:dyDescent="0.3">
      <c r="C783" s="172" t="s">
        <v>59</v>
      </c>
      <c r="D783" s="163"/>
      <c r="E783" s="154">
        <v>0</v>
      </c>
      <c r="F783" s="117">
        <f>IF(E781&lt;6,"",((E781-6)/12)*(G781/E781))</f>
        <v>0</v>
      </c>
      <c r="G783" s="97">
        <f>F783</f>
        <v>0</v>
      </c>
      <c r="H783" s="164"/>
      <c r="I783" s="101" t="s">
        <v>520</v>
      </c>
      <c r="J783" s="101" t="str">
        <f>VLOOKUP(I783,Presupuesto!$B$11:$C$565,2,0)</f>
        <v>DECIMOCUARTO MES</v>
      </c>
      <c r="K783" s="98" t="str">
        <f t="shared" si="21"/>
        <v>Posgrado</v>
      </c>
      <c r="L783" s="98" t="s">
        <v>395</v>
      </c>
    </row>
    <row r="784" spans="3:12" ht="15.75" thickBot="1" x14ac:dyDescent="0.3">
      <c r="C784" s="140" t="s">
        <v>83</v>
      </c>
      <c r="D784" s="199"/>
      <c r="E784" s="152">
        <v>12</v>
      </c>
      <c r="F784" s="139">
        <v>30000</v>
      </c>
      <c r="G784" s="113">
        <f>D784*E784*F784</f>
        <v>0</v>
      </c>
      <c r="H784" s="166"/>
      <c r="I784" s="114" t="s">
        <v>565</v>
      </c>
      <c r="J784" s="114" t="str">
        <f>VLOOKUP(I784,Presupuesto!$B$11:$C$565,2,0)</f>
        <v>CONTRATOS ESPECIALES</v>
      </c>
      <c r="K784" s="98" t="str">
        <f t="shared" si="21"/>
        <v>Posgrado</v>
      </c>
      <c r="L784" s="98" t="s">
        <v>395</v>
      </c>
    </row>
    <row r="785" spans="3:12" x14ac:dyDescent="0.25">
      <c r="C785" s="171" t="s">
        <v>58</v>
      </c>
      <c r="D785" s="163"/>
      <c r="E785" s="154">
        <v>0</v>
      </c>
      <c r="F785" s="117">
        <f>IF(E784=0,"",(G784/E784)/12*E784)</f>
        <v>0</v>
      </c>
      <c r="G785" s="97">
        <f>F785</f>
        <v>0</v>
      </c>
      <c r="H785" s="164"/>
      <c r="I785" s="101" t="s">
        <v>565</v>
      </c>
      <c r="J785" s="101" t="str">
        <f>VLOOKUP(I785,Presupuesto!$B$11:$C$565,2,0)</f>
        <v>CONTRATOS ESPECIALES</v>
      </c>
      <c r="K785" s="98" t="str">
        <f t="shared" si="21"/>
        <v>Posgrado</v>
      </c>
      <c r="L785" s="98" t="s">
        <v>394</v>
      </c>
    </row>
    <row r="786" spans="3:12" ht="15.75" thickBot="1" x14ac:dyDescent="0.3">
      <c r="C786" s="172" t="s">
        <v>59</v>
      </c>
      <c r="D786" s="163"/>
      <c r="E786" s="154">
        <v>0</v>
      </c>
      <c r="F786" s="100">
        <f>IF(E784&lt;6,"",((E784-6)/12)*(G784/E784))</f>
        <v>0</v>
      </c>
      <c r="G786" s="97">
        <f>F786</f>
        <v>0</v>
      </c>
      <c r="H786" s="164"/>
      <c r="I786" s="101" t="s">
        <v>565</v>
      </c>
      <c r="J786" s="101" t="str">
        <f>VLOOKUP(I786,Presupuesto!$B$11:$C$565,2,0)</f>
        <v>CONTRATOS ESPECIALES</v>
      </c>
      <c r="K786" s="98" t="str">
        <f t="shared" si="21"/>
        <v>Posgrado</v>
      </c>
      <c r="L786" s="98" t="s">
        <v>399</v>
      </c>
    </row>
    <row r="787" spans="3:12" ht="15.75" thickBot="1" x14ac:dyDescent="0.3">
      <c r="C787" s="140" t="s">
        <v>60</v>
      </c>
      <c r="D787" s="199"/>
      <c r="E787" s="152">
        <v>12</v>
      </c>
      <c r="F787" s="118">
        <v>30000</v>
      </c>
      <c r="G787" s="113">
        <f>D787*E787*F787</f>
        <v>0</v>
      </c>
      <c r="H787" s="166"/>
      <c r="I787" s="114" t="s">
        <v>706</v>
      </c>
      <c r="J787" s="114" t="str">
        <f>VLOOKUP(I787,Presupuesto!$B$11:$C$565,2,0)</f>
        <v>OTROS SERVICIOS TECNICOS Y PROFESIONALES</v>
      </c>
      <c r="K787" s="98" t="str">
        <f t="shared" si="21"/>
        <v>Posgrado</v>
      </c>
      <c r="L787" s="98" t="s">
        <v>394</v>
      </c>
    </row>
    <row r="788" spans="3:12" x14ac:dyDescent="0.25">
      <c r="C788" s="171" t="s">
        <v>58</v>
      </c>
      <c r="D788" s="163"/>
      <c r="E788" s="154">
        <v>0</v>
      </c>
      <c r="F788" s="100">
        <v>0</v>
      </c>
      <c r="G788" s="97">
        <f>F788</f>
        <v>0</v>
      </c>
      <c r="H788" s="164"/>
      <c r="I788" s="101" t="s">
        <v>706</v>
      </c>
      <c r="J788" s="101" t="str">
        <f>VLOOKUP(I788,Presupuesto!$B$11:$C$565,2,0)</f>
        <v>OTROS SERVICIOS TECNICOS Y PROFESIONALES</v>
      </c>
      <c r="K788" s="98" t="str">
        <f t="shared" si="21"/>
        <v>Posgrado</v>
      </c>
      <c r="L788" s="98" t="s">
        <v>394</v>
      </c>
    </row>
    <row r="789" spans="3:12" ht="15.75" thickBot="1" x14ac:dyDescent="0.3">
      <c r="C789" s="172" t="s">
        <v>59</v>
      </c>
      <c r="D789" s="163"/>
      <c r="E789" s="154">
        <v>0</v>
      </c>
      <c r="F789" s="100">
        <v>0</v>
      </c>
      <c r="G789" s="97">
        <f>F789</f>
        <v>0</v>
      </c>
      <c r="H789" s="164"/>
      <c r="I789" s="101" t="s">
        <v>706</v>
      </c>
      <c r="J789" s="101" t="str">
        <f>VLOOKUP(I789,Presupuesto!$B$11:$C$565,2,0)</f>
        <v>OTROS SERVICIOS TECNICOS Y PROFESIONALES</v>
      </c>
      <c r="K789" s="98" t="str">
        <f t="shared" si="21"/>
        <v>Posgrado</v>
      </c>
      <c r="L789" s="98" t="s">
        <v>394</v>
      </c>
    </row>
    <row r="790" spans="3:12" ht="15.75" thickBot="1" x14ac:dyDescent="0.3">
      <c r="C790" s="140" t="s">
        <v>61</v>
      </c>
      <c r="D790" s="199"/>
      <c r="E790" s="152">
        <v>12</v>
      </c>
      <c r="F790" s="118">
        <v>30000</v>
      </c>
      <c r="G790" s="113">
        <f>D790*E790*F790</f>
        <v>0</v>
      </c>
      <c r="H790" s="166"/>
      <c r="I790" s="114" t="s">
        <v>497</v>
      </c>
      <c r="J790" s="114" t="str">
        <f>VLOOKUP(I790,Presupuesto!$B$11:$C$565,2,0)</f>
        <v>SUELDOS Y SALARIOS PERMANENTES</v>
      </c>
      <c r="K790" s="98" t="str">
        <f t="shared" si="21"/>
        <v>Posgrado</v>
      </c>
      <c r="L790" s="98" t="s">
        <v>394</v>
      </c>
    </row>
    <row r="791" spans="3:12" x14ac:dyDescent="0.25">
      <c r="C791" s="171" t="s">
        <v>58</v>
      </c>
      <c r="D791" s="169"/>
      <c r="E791" s="131">
        <v>0</v>
      </c>
      <c r="F791" s="119">
        <f>IF(E790=0,"",(G790/E790)/12*E790)</f>
        <v>0</v>
      </c>
      <c r="G791" s="120">
        <f>F791</f>
        <v>0</v>
      </c>
      <c r="H791" s="164"/>
      <c r="I791" s="101" t="s">
        <v>517</v>
      </c>
      <c r="J791" s="101" t="str">
        <f>VLOOKUP(I791,Presupuesto!$B$11:$C$565,2,0)</f>
        <v>AGUINALDO Y DECIMO CUARTO MES</v>
      </c>
      <c r="K791" s="98" t="str">
        <f t="shared" si="21"/>
        <v>Posgrado</v>
      </c>
      <c r="L791" s="98" t="s">
        <v>394</v>
      </c>
    </row>
    <row r="792" spans="3:12" ht="15.75" thickBot="1" x14ac:dyDescent="0.3">
      <c r="C792" s="173" t="s">
        <v>59</v>
      </c>
      <c r="D792" s="162"/>
      <c r="E792" s="132">
        <v>0</v>
      </c>
      <c r="F792" s="105">
        <f>IF(E790&lt;6,"",((E790-6)/12)*(G790/E790))</f>
        <v>0</v>
      </c>
      <c r="G792" s="105">
        <f>F792</f>
        <v>0</v>
      </c>
      <c r="H792" s="162"/>
      <c r="I792" s="106" t="s">
        <v>520</v>
      </c>
      <c r="J792" s="124" t="str">
        <f>VLOOKUP(I792,Presupuesto!$B$11:$C$565,2,0)</f>
        <v>DECIMOCUARTO MES</v>
      </c>
      <c r="K792" s="106" t="str">
        <f t="shared" si="21"/>
        <v>Posgrado</v>
      </c>
      <c r="L792" s="124" t="s">
        <v>394</v>
      </c>
    </row>
    <row r="794" spans="3:12" ht="15.75" thickBot="1" x14ac:dyDescent="0.3"/>
    <row r="795" spans="3:12" ht="15.75" thickBot="1" x14ac:dyDescent="0.3">
      <c r="C795" s="69" t="s">
        <v>43</v>
      </c>
      <c r="D795" s="30">
        <f>SUM(G802:G852)</f>
        <v>0</v>
      </c>
      <c r="E795" s="93"/>
      <c r="F795" s="93"/>
      <c r="G795" s="93"/>
      <c r="H795" s="76"/>
      <c r="I795" s="76"/>
      <c r="J795" s="76"/>
    </row>
    <row r="796" spans="3:12" x14ac:dyDescent="0.25">
      <c r="D796" s="31"/>
      <c r="E796" s="93"/>
      <c r="F796" s="93"/>
      <c r="G796" s="93"/>
      <c r="H796" s="76"/>
      <c r="I796" s="76"/>
      <c r="J796" s="76"/>
    </row>
    <row r="797" spans="3:12" x14ac:dyDescent="0.25">
      <c r="D797" s="31"/>
      <c r="E797" s="93"/>
      <c r="F797" s="93"/>
      <c r="G797" s="93"/>
      <c r="H797" s="76"/>
      <c r="I797" s="76"/>
      <c r="J797" s="76"/>
    </row>
    <row r="798" spans="3:12" ht="15.75" x14ac:dyDescent="0.25">
      <c r="C798" s="202" t="s">
        <v>392</v>
      </c>
      <c r="D798" s="368"/>
      <c r="E798" s="93"/>
      <c r="F798" s="93"/>
      <c r="G798" s="93"/>
      <c r="H798" s="76"/>
      <c r="I798" s="76"/>
      <c r="J798" s="76"/>
      <c r="K798" s="153"/>
    </row>
    <row r="799" spans="3:12" ht="18.75" x14ac:dyDescent="0.25">
      <c r="C799" s="211" t="e">
        <f>IFERROR(VLOOKUP(D798,'1. Desarrollo e Innov. Curricu.'!$E:$F,2,FALSE),IFERROR(VLOOKUP(D798,'2. Investigación Científica'!$E:$F,2,FALSE),IFERROR(VLOOKUP(D798,'3. Vinculación Univ. Sociedad'!$E:$F,2,FALSE),IFERROR(VLOOKUP(D798,'4. Docencia y Profesorado Univ.'!$E:$F,2,FALSE),IFERROR(VLOOKUP(D798,'5. Estudiantes y Graduados'!$E:$F,2,FALSE),IFERROR(VLOOKUP(D798,'11. Gestion Administrativa'!$E:$F,2,FALSE),IFERROR(VLOOKUP(D798,'13. Gestión Académica'!$E:$F,2,FALSE),IFERROR(VLOOKUP(D798,'8. Asegura. de la Calid. y M'!$E:$F,2,FALSE),IFERROR(VLOOKUP(D798,'6. Gestión del Conocimiento'!$E:$F,2,FALSE),IFERROR(VLOOKUP(D798,'15. Gobernabilidad y Proceso...'!$E:$F,2,FALSE),IFERROR(VLOOKUP(D798,'12. Gestión del Talento Humano'!$E:$F,2,FALSE),IFERROR(VLOOKUP(D798,'14. Internacional... de la E.S.'!$E:$F,2,FALSE),IFERROR(VLOOKUP(D798,'10. Posgrado'!$E:$F,2,FALSE),IFERROR(VLOOKUP(D798,'17. Gestión TIC'!$E:$F,2,FALSE),IFERROR(VLOOKUP(D798,'16. Desa. del Sistema Educ.Sup.'!$E:$F,2,FALSE),IFERROR(VLOOKUP(D798,'9. Cultura de Inno. Insti...'!$E:$F,2,FALSE),VLOOKUP(D798,'7. Lo Esencial de la Reforma U.'!$E:$F,2,0)))))))))))))))))</f>
        <v>#N/A</v>
      </c>
      <c r="D799" s="31"/>
      <c r="E799" s="93"/>
      <c r="F799" s="93"/>
      <c r="G799" s="93"/>
      <c r="H799" s="76"/>
      <c r="I799" s="76"/>
      <c r="J799" s="76"/>
      <c r="K799" s="153"/>
    </row>
    <row r="800" spans="3:12" ht="15.75" thickBot="1" x14ac:dyDescent="0.3">
      <c r="C800" s="177"/>
      <c r="D800" s="31"/>
      <c r="E800" s="93"/>
      <c r="F800" s="93"/>
      <c r="G800" s="93"/>
      <c r="H800" s="76"/>
      <c r="I800" s="76"/>
      <c r="J800" s="76"/>
      <c r="K800" s="153"/>
    </row>
    <row r="801" spans="3:12" ht="30.75" thickBot="1" x14ac:dyDescent="0.3">
      <c r="C801" s="134" t="s">
        <v>44</v>
      </c>
      <c r="D801" s="138" t="s">
        <v>55</v>
      </c>
      <c r="E801" s="170" t="s">
        <v>56</v>
      </c>
      <c r="F801" s="138" t="s">
        <v>57</v>
      </c>
      <c r="G801" s="135" t="s">
        <v>27</v>
      </c>
      <c r="H801" s="133" t="s">
        <v>131</v>
      </c>
      <c r="I801" s="136" t="s">
        <v>46</v>
      </c>
      <c r="J801" s="136" t="s">
        <v>132</v>
      </c>
      <c r="K801" s="136" t="s">
        <v>410</v>
      </c>
      <c r="L801" s="136" t="s">
        <v>411</v>
      </c>
    </row>
    <row r="802" spans="3:12" ht="15.75" thickBot="1" x14ac:dyDescent="0.3">
      <c r="C802" s="137" t="s">
        <v>483</v>
      </c>
      <c r="D802" s="199"/>
      <c r="E802" s="152">
        <v>12</v>
      </c>
      <c r="F802" s="303">
        <f>HLOOKUP($C802,$BZ$2:$CM$3,2,0)</f>
        <v>43674.39</v>
      </c>
      <c r="G802" s="113">
        <f>D802*E802*F802</f>
        <v>0</v>
      </c>
      <c r="H802" s="166"/>
      <c r="I802" s="114" t="s">
        <v>497</v>
      </c>
      <c r="J802" s="114" t="str">
        <f>VLOOKUP(I802,Presupuesto!$B$11:$C$565,2,0)</f>
        <v>SUELDOS Y SALARIOS PERMANENTES</v>
      </c>
      <c r="K802" s="219" t="s">
        <v>1459</v>
      </c>
      <c r="L802" s="98" t="s">
        <v>394</v>
      </c>
    </row>
    <row r="803" spans="3:12" x14ac:dyDescent="0.25">
      <c r="C803" s="171" t="s">
        <v>58</v>
      </c>
      <c r="D803" s="163"/>
      <c r="E803" s="154">
        <v>0</v>
      </c>
      <c r="F803" s="100">
        <f>IF(E802=0,"",(G802/E802)/12*E802)</f>
        <v>0</v>
      </c>
      <c r="G803" s="97">
        <f>F803</f>
        <v>0</v>
      </c>
      <c r="H803" s="164"/>
      <c r="I803" s="116" t="s">
        <v>517</v>
      </c>
      <c r="J803" s="116" t="str">
        <f>VLOOKUP(I803,Presupuesto!$B$11:$C$565,2,0)</f>
        <v>AGUINALDO Y DECIMO CUARTO MES</v>
      </c>
      <c r="K803" s="98" t="str">
        <f t="shared" ref="K803:K834" si="22">$K$802</f>
        <v>Posgrado</v>
      </c>
      <c r="L803" s="98" t="s">
        <v>412</v>
      </c>
    </row>
    <row r="804" spans="3:12" ht="15.75" thickBot="1" x14ac:dyDescent="0.3">
      <c r="C804" s="172" t="s">
        <v>59</v>
      </c>
      <c r="D804" s="163"/>
      <c r="E804" s="154">
        <v>0</v>
      </c>
      <c r="F804" s="117">
        <f>IF(E802&lt;6,"",((E802-6)/12)*(G802/E802))</f>
        <v>0</v>
      </c>
      <c r="G804" s="97">
        <f>F804</f>
        <v>0</v>
      </c>
      <c r="H804" s="164"/>
      <c r="I804" s="101" t="s">
        <v>520</v>
      </c>
      <c r="J804" s="101" t="str">
        <f>VLOOKUP(I804,Presupuesto!$B$11:$C$565,2,0)</f>
        <v>DECIMOCUARTO MES</v>
      </c>
      <c r="K804" s="98" t="str">
        <f t="shared" si="22"/>
        <v>Posgrado</v>
      </c>
      <c r="L804" s="98" t="s">
        <v>395</v>
      </c>
    </row>
    <row r="805" spans="3:12" ht="15.75" thickBot="1" x14ac:dyDescent="0.3">
      <c r="C805" s="137" t="s">
        <v>484</v>
      </c>
      <c r="D805" s="199"/>
      <c r="E805" s="152">
        <v>12</v>
      </c>
      <c r="F805" s="303">
        <f>HLOOKUP($C805,$BZ$2:$CM$3,2,0)</f>
        <v>39703.99</v>
      </c>
      <c r="G805" s="113">
        <f>D805*E805*F805</f>
        <v>0</v>
      </c>
      <c r="H805" s="166"/>
      <c r="I805" s="114" t="s">
        <v>497</v>
      </c>
      <c r="J805" s="114" t="str">
        <f>VLOOKUP(I805,Presupuesto!$B$11:$C$565,2,0)</f>
        <v>SUELDOS Y SALARIOS PERMANENTES</v>
      </c>
      <c r="K805" s="98" t="str">
        <f t="shared" si="22"/>
        <v>Posgrado</v>
      </c>
      <c r="L805" s="98" t="s">
        <v>395</v>
      </c>
    </row>
    <row r="806" spans="3:12" x14ac:dyDescent="0.25">
      <c r="C806" s="171" t="s">
        <v>58</v>
      </c>
      <c r="D806" s="163"/>
      <c r="E806" s="154">
        <v>0</v>
      </c>
      <c r="F806" s="100">
        <f>IF(E805=0,"",(G805/E805)/12*E805)</f>
        <v>0</v>
      </c>
      <c r="G806" s="97">
        <f>F806</f>
        <v>0</v>
      </c>
      <c r="H806" s="164"/>
      <c r="I806" s="116" t="s">
        <v>517</v>
      </c>
      <c r="J806" s="116" t="str">
        <f>VLOOKUP(I806,Presupuesto!$B$11:$C$565,2,0)</f>
        <v>AGUINALDO Y DECIMO CUARTO MES</v>
      </c>
      <c r="K806" s="98" t="str">
        <f t="shared" si="22"/>
        <v>Posgrado</v>
      </c>
      <c r="L806" s="98" t="s">
        <v>395</v>
      </c>
    </row>
    <row r="807" spans="3:12" ht="15.75" thickBot="1" x14ac:dyDescent="0.3">
      <c r="C807" s="172" t="s">
        <v>59</v>
      </c>
      <c r="D807" s="163"/>
      <c r="E807" s="154">
        <v>0</v>
      </c>
      <c r="F807" s="117">
        <f>IF(E805&lt;6,"",((E805-6)/12)*(G805/E805))</f>
        <v>0</v>
      </c>
      <c r="G807" s="97">
        <f>F807</f>
        <v>0</v>
      </c>
      <c r="H807" s="164"/>
      <c r="I807" s="101" t="s">
        <v>520</v>
      </c>
      <c r="J807" s="101" t="str">
        <f>VLOOKUP(I807,Presupuesto!$B$11:$C$565,2,0)</f>
        <v>DECIMOCUARTO MES</v>
      </c>
      <c r="K807" s="98" t="str">
        <f t="shared" si="22"/>
        <v>Posgrado</v>
      </c>
      <c r="L807" s="98" t="s">
        <v>395</v>
      </c>
    </row>
    <row r="808" spans="3:12" ht="15.75" thickBot="1" x14ac:dyDescent="0.3">
      <c r="C808" s="137" t="s">
        <v>485</v>
      </c>
      <c r="D808" s="199"/>
      <c r="E808" s="152">
        <v>12</v>
      </c>
      <c r="F808" s="303">
        <f>HLOOKUP($C808,$BZ$2:$CM$3,2,0)</f>
        <v>35733.589999999997</v>
      </c>
      <c r="G808" s="113">
        <f>D808*E808*F808</f>
        <v>0</v>
      </c>
      <c r="H808" s="166"/>
      <c r="I808" s="114" t="s">
        <v>497</v>
      </c>
      <c r="J808" s="114" t="str">
        <f>VLOOKUP(I808,Presupuesto!$B$11:$C$565,2,0)</f>
        <v>SUELDOS Y SALARIOS PERMANENTES</v>
      </c>
      <c r="K808" s="98" t="str">
        <f t="shared" si="22"/>
        <v>Posgrado</v>
      </c>
      <c r="L808" s="98" t="s">
        <v>395</v>
      </c>
    </row>
    <row r="809" spans="3:12" x14ac:dyDescent="0.25">
      <c r="C809" s="171" t="s">
        <v>58</v>
      </c>
      <c r="D809" s="163"/>
      <c r="E809" s="154">
        <v>0</v>
      </c>
      <c r="F809" s="100">
        <f>IF(E808=0,"",(G808/E808)/12*E808)</f>
        <v>0</v>
      </c>
      <c r="G809" s="97">
        <f>F809</f>
        <v>0</v>
      </c>
      <c r="H809" s="164"/>
      <c r="I809" s="116" t="s">
        <v>517</v>
      </c>
      <c r="J809" s="116" t="str">
        <f>VLOOKUP(I809,Presupuesto!$B$11:$C$565,2,0)</f>
        <v>AGUINALDO Y DECIMO CUARTO MES</v>
      </c>
      <c r="K809" s="98" t="str">
        <f t="shared" si="22"/>
        <v>Posgrado</v>
      </c>
      <c r="L809" s="98" t="s">
        <v>395</v>
      </c>
    </row>
    <row r="810" spans="3:12" ht="15.75" thickBot="1" x14ac:dyDescent="0.3">
      <c r="C810" s="172" t="s">
        <v>59</v>
      </c>
      <c r="D810" s="163"/>
      <c r="E810" s="154">
        <v>0</v>
      </c>
      <c r="F810" s="117">
        <f>IF(E808&lt;6,"",((E808-6)/12)*(G808/E808))</f>
        <v>0</v>
      </c>
      <c r="G810" s="97">
        <f>F810</f>
        <v>0</v>
      </c>
      <c r="H810" s="164"/>
      <c r="I810" s="101" t="s">
        <v>520</v>
      </c>
      <c r="J810" s="101" t="str">
        <f>VLOOKUP(I810,Presupuesto!$B$11:$C$565,2,0)</f>
        <v>DECIMOCUARTO MES</v>
      </c>
      <c r="K810" s="98" t="str">
        <f t="shared" si="22"/>
        <v>Posgrado</v>
      </c>
      <c r="L810" s="98" t="s">
        <v>395</v>
      </c>
    </row>
    <row r="811" spans="3:12" ht="15.75" thickBot="1" x14ac:dyDescent="0.3">
      <c r="C811" s="137" t="s">
        <v>486</v>
      </c>
      <c r="D811" s="199"/>
      <c r="E811" s="152">
        <v>12</v>
      </c>
      <c r="F811" s="303">
        <f>HLOOKUP($C811,$BZ$2:$CM$3,2,0)</f>
        <v>31763.19</v>
      </c>
      <c r="G811" s="113">
        <f>D811*E811*F811</f>
        <v>0</v>
      </c>
      <c r="H811" s="166"/>
      <c r="I811" s="114" t="s">
        <v>497</v>
      </c>
      <c r="J811" s="114" t="str">
        <f>VLOOKUP(I811,Presupuesto!$B$11:$C$565,2,0)</f>
        <v>SUELDOS Y SALARIOS PERMANENTES</v>
      </c>
      <c r="K811" s="98" t="str">
        <f t="shared" si="22"/>
        <v>Posgrado</v>
      </c>
      <c r="L811" s="98" t="s">
        <v>395</v>
      </c>
    </row>
    <row r="812" spans="3:12" x14ac:dyDescent="0.25">
      <c r="C812" s="171" t="s">
        <v>58</v>
      </c>
      <c r="D812" s="163"/>
      <c r="E812" s="154">
        <v>0</v>
      </c>
      <c r="F812" s="100">
        <f>IF(E811=0,"",(G811/E811)/12*E811)</f>
        <v>0</v>
      </c>
      <c r="G812" s="97">
        <f>F812</f>
        <v>0</v>
      </c>
      <c r="H812" s="164"/>
      <c r="I812" s="116" t="s">
        <v>517</v>
      </c>
      <c r="J812" s="116" t="str">
        <f>VLOOKUP(I812,Presupuesto!$B$11:$C$565,2,0)</f>
        <v>AGUINALDO Y DECIMO CUARTO MES</v>
      </c>
      <c r="K812" s="98" t="str">
        <f t="shared" si="22"/>
        <v>Posgrado</v>
      </c>
      <c r="L812" s="98" t="s">
        <v>395</v>
      </c>
    </row>
    <row r="813" spans="3:12" ht="15.75" thickBot="1" x14ac:dyDescent="0.3">
      <c r="C813" s="172" t="s">
        <v>59</v>
      </c>
      <c r="D813" s="163"/>
      <c r="E813" s="154">
        <v>0</v>
      </c>
      <c r="F813" s="117">
        <f>IF(E811&lt;6,"",((E811-6)/12)*(G811/E811))</f>
        <v>0</v>
      </c>
      <c r="G813" s="97">
        <f>F813</f>
        <v>0</v>
      </c>
      <c r="H813" s="164"/>
      <c r="I813" s="101" t="s">
        <v>520</v>
      </c>
      <c r="J813" s="101" t="str">
        <f>VLOOKUP(I813,Presupuesto!$B$11:$C$565,2,0)</f>
        <v>DECIMOCUARTO MES</v>
      </c>
      <c r="K813" s="98" t="str">
        <f t="shared" si="22"/>
        <v>Posgrado</v>
      </c>
      <c r="L813" s="98" t="s">
        <v>395</v>
      </c>
    </row>
    <row r="814" spans="3:12" ht="15.75" thickBot="1" x14ac:dyDescent="0.3">
      <c r="C814" s="137" t="s">
        <v>487</v>
      </c>
      <c r="D814" s="199"/>
      <c r="E814" s="152">
        <v>12</v>
      </c>
      <c r="F814" s="303">
        <f>HLOOKUP($C814,$BZ$2:$CM$3,2,0)</f>
        <v>29777.99</v>
      </c>
      <c r="G814" s="113">
        <f>D814*E814*F814</f>
        <v>0</v>
      </c>
      <c r="H814" s="166"/>
      <c r="I814" s="114" t="s">
        <v>497</v>
      </c>
      <c r="J814" s="114" t="str">
        <f>VLOOKUP(I814,Presupuesto!$B$11:$C$565,2,0)</f>
        <v>SUELDOS Y SALARIOS PERMANENTES</v>
      </c>
      <c r="K814" s="98" t="str">
        <f t="shared" si="22"/>
        <v>Posgrado</v>
      </c>
      <c r="L814" s="98" t="s">
        <v>395</v>
      </c>
    </row>
    <row r="815" spans="3:12" x14ac:dyDescent="0.25">
      <c r="C815" s="171" t="s">
        <v>58</v>
      </c>
      <c r="D815" s="163"/>
      <c r="E815" s="154">
        <v>0</v>
      </c>
      <c r="F815" s="100">
        <f>IF(E814=0,"",(G814/E814)/12*E814)</f>
        <v>0</v>
      </c>
      <c r="G815" s="97">
        <f>F815</f>
        <v>0</v>
      </c>
      <c r="H815" s="164"/>
      <c r="I815" s="116" t="s">
        <v>517</v>
      </c>
      <c r="J815" s="116" t="str">
        <f>VLOOKUP(I815,Presupuesto!$B$11:$C$565,2,0)</f>
        <v>AGUINALDO Y DECIMO CUARTO MES</v>
      </c>
      <c r="K815" s="98" t="str">
        <f t="shared" si="22"/>
        <v>Posgrado</v>
      </c>
      <c r="L815" s="98" t="s">
        <v>395</v>
      </c>
    </row>
    <row r="816" spans="3:12" ht="15.75" thickBot="1" x14ac:dyDescent="0.3">
      <c r="C816" s="172" t="s">
        <v>59</v>
      </c>
      <c r="D816" s="163"/>
      <c r="E816" s="154">
        <v>0</v>
      </c>
      <c r="F816" s="117">
        <f>IF(E814&lt;6,"",((E814-6)/12)*(G814/E814))</f>
        <v>0</v>
      </c>
      <c r="G816" s="97">
        <f>F816</f>
        <v>0</v>
      </c>
      <c r="H816" s="164"/>
      <c r="I816" s="101" t="s">
        <v>520</v>
      </c>
      <c r="J816" s="101" t="str">
        <f>VLOOKUP(I816,Presupuesto!$B$11:$C$565,2,0)</f>
        <v>DECIMOCUARTO MES</v>
      </c>
      <c r="K816" s="98" t="str">
        <f t="shared" si="22"/>
        <v>Posgrado</v>
      </c>
      <c r="L816" s="98" t="s">
        <v>395</v>
      </c>
    </row>
    <row r="817" spans="3:12" ht="15.75" thickBot="1" x14ac:dyDescent="0.3">
      <c r="C817" s="137" t="s">
        <v>488</v>
      </c>
      <c r="D817" s="199"/>
      <c r="E817" s="152">
        <v>12</v>
      </c>
      <c r="F817" s="303">
        <f>HLOOKUP($C817,$BZ$2:$CM$3,2,0)</f>
        <v>27792.79</v>
      </c>
      <c r="G817" s="113">
        <f>D817*E817*F817</f>
        <v>0</v>
      </c>
      <c r="H817" s="166"/>
      <c r="I817" s="114" t="s">
        <v>497</v>
      </c>
      <c r="J817" s="114" t="str">
        <f>VLOOKUP(I817,Presupuesto!$B$11:$C$565,2,0)</f>
        <v>SUELDOS Y SALARIOS PERMANENTES</v>
      </c>
      <c r="K817" s="98" t="str">
        <f t="shared" si="22"/>
        <v>Posgrado</v>
      </c>
      <c r="L817" s="98" t="s">
        <v>395</v>
      </c>
    </row>
    <row r="818" spans="3:12" x14ac:dyDescent="0.25">
      <c r="C818" s="171" t="s">
        <v>58</v>
      </c>
      <c r="D818" s="163"/>
      <c r="E818" s="154">
        <v>0</v>
      </c>
      <c r="F818" s="100">
        <f>IF(E817=0,"",(G817/E817)/12*E817)</f>
        <v>0</v>
      </c>
      <c r="G818" s="97">
        <f>F818</f>
        <v>0</v>
      </c>
      <c r="H818" s="164"/>
      <c r="I818" s="116" t="s">
        <v>517</v>
      </c>
      <c r="J818" s="116" t="str">
        <f>VLOOKUP(I818,Presupuesto!$B$11:$C$565,2,0)</f>
        <v>AGUINALDO Y DECIMO CUARTO MES</v>
      </c>
      <c r="K818" s="98" t="str">
        <f t="shared" si="22"/>
        <v>Posgrado</v>
      </c>
      <c r="L818" s="98" t="s">
        <v>395</v>
      </c>
    </row>
    <row r="819" spans="3:12" ht="15.75" thickBot="1" x14ac:dyDescent="0.3">
      <c r="C819" s="172" t="s">
        <v>59</v>
      </c>
      <c r="D819" s="163"/>
      <c r="E819" s="154">
        <v>0</v>
      </c>
      <c r="F819" s="117">
        <f>IF(E817&lt;6,"",((E817-6)/12)*(G817/E817))</f>
        <v>0</v>
      </c>
      <c r="G819" s="97">
        <f>F819</f>
        <v>0</v>
      </c>
      <c r="H819" s="164"/>
      <c r="I819" s="101" t="s">
        <v>520</v>
      </c>
      <c r="J819" s="101" t="str">
        <f>VLOOKUP(I819,Presupuesto!$B$11:$C$565,2,0)</f>
        <v>DECIMOCUARTO MES</v>
      </c>
      <c r="K819" s="98" t="str">
        <f t="shared" si="22"/>
        <v>Posgrado</v>
      </c>
      <c r="L819" s="98" t="s">
        <v>395</v>
      </c>
    </row>
    <row r="820" spans="3:12" ht="15.75" thickBot="1" x14ac:dyDescent="0.3">
      <c r="C820" s="137" t="s">
        <v>489</v>
      </c>
      <c r="D820" s="199"/>
      <c r="E820" s="152">
        <v>12</v>
      </c>
      <c r="F820" s="303">
        <f>HLOOKUP($C820,$BZ$2:$CM$3,2,0)</f>
        <v>18859.39</v>
      </c>
      <c r="G820" s="113">
        <f>D820*E820*F820</f>
        <v>0</v>
      </c>
      <c r="H820" s="166"/>
      <c r="I820" s="114" t="s">
        <v>497</v>
      </c>
      <c r="J820" s="114" t="str">
        <f>VLOOKUP(I820,Presupuesto!$B$11:$C$565,2,0)</f>
        <v>SUELDOS Y SALARIOS PERMANENTES</v>
      </c>
      <c r="K820" s="98" t="str">
        <f t="shared" si="22"/>
        <v>Posgrado</v>
      </c>
      <c r="L820" s="98" t="s">
        <v>395</v>
      </c>
    </row>
    <row r="821" spans="3:12" x14ac:dyDescent="0.25">
      <c r="C821" s="171" t="s">
        <v>58</v>
      </c>
      <c r="D821" s="163"/>
      <c r="E821" s="154">
        <v>0</v>
      </c>
      <c r="F821" s="100">
        <f>IF(E820=0,"",(G820/E820)/12*E820)</f>
        <v>0</v>
      </c>
      <c r="G821" s="97">
        <f>F821</f>
        <v>0</v>
      </c>
      <c r="H821" s="164"/>
      <c r="I821" s="116" t="s">
        <v>517</v>
      </c>
      <c r="J821" s="116" t="str">
        <f>VLOOKUP(I821,Presupuesto!$B$11:$C$565,2,0)</f>
        <v>AGUINALDO Y DECIMO CUARTO MES</v>
      </c>
      <c r="K821" s="98" t="str">
        <f t="shared" si="22"/>
        <v>Posgrado</v>
      </c>
      <c r="L821" s="98" t="s">
        <v>395</v>
      </c>
    </row>
    <row r="822" spans="3:12" ht="15.75" thickBot="1" x14ac:dyDescent="0.3">
      <c r="C822" s="172" t="s">
        <v>59</v>
      </c>
      <c r="D822" s="163"/>
      <c r="E822" s="154">
        <v>0</v>
      </c>
      <c r="F822" s="117">
        <f>IF(E820&lt;6,"",((E820-6)/12)*(G820/E820))</f>
        <v>0</v>
      </c>
      <c r="G822" s="97">
        <f>F822</f>
        <v>0</v>
      </c>
      <c r="H822" s="164"/>
      <c r="I822" s="101" t="s">
        <v>520</v>
      </c>
      <c r="J822" s="101" t="str">
        <f>VLOOKUP(I822,Presupuesto!$B$11:$C$565,2,0)</f>
        <v>DECIMOCUARTO MES</v>
      </c>
      <c r="K822" s="98" t="str">
        <f t="shared" si="22"/>
        <v>Posgrado</v>
      </c>
      <c r="L822" s="98" t="s">
        <v>395</v>
      </c>
    </row>
    <row r="823" spans="3:12" ht="15.75" thickBot="1" x14ac:dyDescent="0.3">
      <c r="C823" s="137" t="s">
        <v>490</v>
      </c>
      <c r="D823" s="199"/>
      <c r="E823" s="152">
        <v>12</v>
      </c>
      <c r="F823" s="303">
        <f>HLOOKUP($C823,$BZ$2:$CM$3,2,0)</f>
        <v>17866.8</v>
      </c>
      <c r="G823" s="113">
        <f>D823*E823*F823</f>
        <v>0</v>
      </c>
      <c r="H823" s="166"/>
      <c r="I823" s="114" t="s">
        <v>497</v>
      </c>
      <c r="J823" s="114" t="str">
        <f>VLOOKUP(I823,Presupuesto!$B$11:$C$565,2,0)</f>
        <v>SUELDOS Y SALARIOS PERMANENTES</v>
      </c>
      <c r="K823" s="98" t="str">
        <f t="shared" si="22"/>
        <v>Posgrado</v>
      </c>
      <c r="L823" s="98" t="s">
        <v>395</v>
      </c>
    </row>
    <row r="824" spans="3:12" x14ac:dyDescent="0.25">
      <c r="C824" s="171" t="s">
        <v>58</v>
      </c>
      <c r="D824" s="163"/>
      <c r="E824" s="154">
        <v>0</v>
      </c>
      <c r="F824" s="100">
        <f>IF(E823=0,"",(G823/E823)/12*E823)</f>
        <v>0</v>
      </c>
      <c r="G824" s="97">
        <f>F824</f>
        <v>0</v>
      </c>
      <c r="H824" s="164"/>
      <c r="I824" s="116" t="s">
        <v>517</v>
      </c>
      <c r="J824" s="116" t="str">
        <f>VLOOKUP(I824,Presupuesto!$B$11:$C$565,2,0)</f>
        <v>AGUINALDO Y DECIMO CUARTO MES</v>
      </c>
      <c r="K824" s="98" t="str">
        <f t="shared" si="22"/>
        <v>Posgrado</v>
      </c>
      <c r="L824" s="98" t="s">
        <v>395</v>
      </c>
    </row>
    <row r="825" spans="3:12" ht="15.75" thickBot="1" x14ac:dyDescent="0.3">
      <c r="C825" s="172" t="s">
        <v>59</v>
      </c>
      <c r="D825" s="163"/>
      <c r="E825" s="154">
        <v>0</v>
      </c>
      <c r="F825" s="117">
        <f>IF(E823&lt;6,"",((E823-6)/12)*(G823/E823))</f>
        <v>0</v>
      </c>
      <c r="G825" s="97">
        <f>F825</f>
        <v>0</v>
      </c>
      <c r="H825" s="164"/>
      <c r="I825" s="101" t="s">
        <v>520</v>
      </c>
      <c r="J825" s="101" t="str">
        <f>VLOOKUP(I825,Presupuesto!$B$11:$C$565,2,0)</f>
        <v>DECIMOCUARTO MES</v>
      </c>
      <c r="K825" s="98" t="str">
        <f t="shared" si="22"/>
        <v>Posgrado</v>
      </c>
      <c r="L825" s="98" t="s">
        <v>395</v>
      </c>
    </row>
    <row r="826" spans="3:12" ht="15.75" thickBot="1" x14ac:dyDescent="0.3">
      <c r="C826" s="137" t="s">
        <v>491</v>
      </c>
      <c r="D826" s="199"/>
      <c r="E826" s="152">
        <v>12</v>
      </c>
      <c r="F826" s="303">
        <f>HLOOKUP($C826,$BZ$2:$CM$3,2,0)</f>
        <v>13896.4</v>
      </c>
      <c r="G826" s="113">
        <f>D826*E826*F826</f>
        <v>0</v>
      </c>
      <c r="H826" s="166"/>
      <c r="I826" s="114" t="s">
        <v>497</v>
      </c>
      <c r="J826" s="114" t="str">
        <f>VLOOKUP(I826,Presupuesto!$B$11:$C$565,2,0)</f>
        <v>SUELDOS Y SALARIOS PERMANENTES</v>
      </c>
      <c r="K826" s="98" t="str">
        <f t="shared" si="22"/>
        <v>Posgrado</v>
      </c>
      <c r="L826" s="98" t="s">
        <v>395</v>
      </c>
    </row>
    <row r="827" spans="3:12" x14ac:dyDescent="0.25">
      <c r="C827" s="171" t="s">
        <v>58</v>
      </c>
      <c r="D827" s="163"/>
      <c r="E827" s="154">
        <v>0</v>
      </c>
      <c r="F827" s="100">
        <f>IF(E826=0,"",(G826/E826)/12*E826)</f>
        <v>0</v>
      </c>
      <c r="G827" s="97">
        <f>F827</f>
        <v>0</v>
      </c>
      <c r="H827" s="164"/>
      <c r="I827" s="116" t="s">
        <v>517</v>
      </c>
      <c r="J827" s="116" t="str">
        <f>VLOOKUP(I827,Presupuesto!$B$11:$C$565,2,0)</f>
        <v>AGUINALDO Y DECIMO CUARTO MES</v>
      </c>
      <c r="K827" s="98" t="str">
        <f t="shared" si="22"/>
        <v>Posgrado</v>
      </c>
      <c r="L827" s="98" t="s">
        <v>395</v>
      </c>
    </row>
    <row r="828" spans="3:12" ht="15.75" thickBot="1" x14ac:dyDescent="0.3">
      <c r="C828" s="172" t="s">
        <v>59</v>
      </c>
      <c r="D828" s="163"/>
      <c r="E828" s="154">
        <v>0</v>
      </c>
      <c r="F828" s="117">
        <f>IF(E826&lt;6,"",((E826-6)/12)*(G826/E826))</f>
        <v>0</v>
      </c>
      <c r="G828" s="97">
        <f>F828</f>
        <v>0</v>
      </c>
      <c r="H828" s="164"/>
      <c r="I828" s="101" t="s">
        <v>520</v>
      </c>
      <c r="J828" s="101" t="str">
        <f>VLOOKUP(I828,Presupuesto!$B$11:$C$565,2,0)</f>
        <v>DECIMOCUARTO MES</v>
      </c>
      <c r="K828" s="98" t="str">
        <f t="shared" si="22"/>
        <v>Posgrado</v>
      </c>
      <c r="L828" s="98" t="s">
        <v>395</v>
      </c>
    </row>
    <row r="829" spans="3:12" ht="15.75" thickBot="1" x14ac:dyDescent="0.3">
      <c r="C829" s="137" t="s">
        <v>492</v>
      </c>
      <c r="D829" s="199"/>
      <c r="E829" s="152">
        <v>12</v>
      </c>
      <c r="F829" s="303">
        <f>HLOOKUP($C829,$BZ$2:$CM$3,2,0)</f>
        <v>15004.09</v>
      </c>
      <c r="G829" s="113">
        <f>D829*E829*F829</f>
        <v>0</v>
      </c>
      <c r="H829" s="166"/>
      <c r="I829" s="114" t="s">
        <v>497</v>
      </c>
      <c r="J829" s="114" t="str">
        <f>VLOOKUP(I829,Presupuesto!$B$11:$C$565,2,0)</f>
        <v>SUELDOS Y SALARIOS PERMANENTES</v>
      </c>
      <c r="K829" s="98" t="str">
        <f t="shared" si="22"/>
        <v>Posgrado</v>
      </c>
      <c r="L829" s="98" t="s">
        <v>395</v>
      </c>
    </row>
    <row r="830" spans="3:12" x14ac:dyDescent="0.25">
      <c r="C830" s="171" t="s">
        <v>58</v>
      </c>
      <c r="D830" s="163"/>
      <c r="E830" s="154">
        <v>0</v>
      </c>
      <c r="F830" s="100">
        <f>IF(E829=0,"",(G829/E829)/12*E829)</f>
        <v>0</v>
      </c>
      <c r="G830" s="97">
        <f>F830</f>
        <v>0</v>
      </c>
      <c r="H830" s="164"/>
      <c r="I830" s="116" t="s">
        <v>517</v>
      </c>
      <c r="J830" s="116" t="str">
        <f>VLOOKUP(I830,Presupuesto!$B$11:$C$565,2,0)</f>
        <v>AGUINALDO Y DECIMO CUARTO MES</v>
      </c>
      <c r="K830" s="98" t="str">
        <f t="shared" si="22"/>
        <v>Posgrado</v>
      </c>
      <c r="L830" s="98" t="s">
        <v>395</v>
      </c>
    </row>
    <row r="831" spans="3:12" ht="15.75" thickBot="1" x14ac:dyDescent="0.3">
      <c r="C831" s="172" t="s">
        <v>59</v>
      </c>
      <c r="D831" s="163"/>
      <c r="E831" s="154">
        <v>0</v>
      </c>
      <c r="F831" s="117">
        <f>IF(E829&lt;6,"",((E829-6)/12)*(G829/E829))</f>
        <v>0</v>
      </c>
      <c r="G831" s="97">
        <f>F831</f>
        <v>0</v>
      </c>
      <c r="H831" s="164"/>
      <c r="I831" s="101" t="s">
        <v>520</v>
      </c>
      <c r="J831" s="101" t="str">
        <f>VLOOKUP(I831,Presupuesto!$B$11:$C$565,2,0)</f>
        <v>DECIMOCUARTO MES</v>
      </c>
      <c r="K831" s="98" t="str">
        <f t="shared" si="22"/>
        <v>Posgrado</v>
      </c>
      <c r="L831" s="98" t="s">
        <v>395</v>
      </c>
    </row>
    <row r="832" spans="3:12" ht="15.75" thickBot="1" x14ac:dyDescent="0.3">
      <c r="C832" s="137" t="s">
        <v>493</v>
      </c>
      <c r="D832" s="199"/>
      <c r="E832" s="152">
        <v>12</v>
      </c>
      <c r="F832" s="303">
        <f>HLOOKUP($C832,$BZ$2:$CM$3,2,0)</f>
        <v>13238.9</v>
      </c>
      <c r="G832" s="113">
        <f>D832*E832*F832</f>
        <v>0</v>
      </c>
      <c r="H832" s="166"/>
      <c r="I832" s="114" t="s">
        <v>497</v>
      </c>
      <c r="J832" s="114" t="str">
        <f>VLOOKUP(I832,Presupuesto!$B$11:$C$565,2,0)</f>
        <v>SUELDOS Y SALARIOS PERMANENTES</v>
      </c>
      <c r="K832" s="98" t="str">
        <f t="shared" si="22"/>
        <v>Posgrado</v>
      </c>
      <c r="L832" s="98" t="s">
        <v>395</v>
      </c>
    </row>
    <row r="833" spans="3:12" x14ac:dyDescent="0.25">
      <c r="C833" s="171" t="s">
        <v>58</v>
      </c>
      <c r="D833" s="163"/>
      <c r="E833" s="154">
        <v>0</v>
      </c>
      <c r="F833" s="100">
        <f>IF(E832=0,"",(G832/E832)/12*E832)</f>
        <v>0</v>
      </c>
      <c r="G833" s="97">
        <f>F833</f>
        <v>0</v>
      </c>
      <c r="H833" s="164"/>
      <c r="I833" s="116" t="s">
        <v>517</v>
      </c>
      <c r="J833" s="116" t="str">
        <f>VLOOKUP(I833,Presupuesto!$B$11:$C$565,2,0)</f>
        <v>AGUINALDO Y DECIMO CUARTO MES</v>
      </c>
      <c r="K833" s="98" t="str">
        <f t="shared" si="22"/>
        <v>Posgrado</v>
      </c>
      <c r="L833" s="98" t="s">
        <v>395</v>
      </c>
    </row>
    <row r="834" spans="3:12" ht="15.75" thickBot="1" x14ac:dyDescent="0.3">
      <c r="C834" s="172" t="s">
        <v>59</v>
      </c>
      <c r="D834" s="163"/>
      <c r="E834" s="154">
        <v>0</v>
      </c>
      <c r="F834" s="117">
        <f>IF(E832&lt;6,"",((E832-6)/12)*(G832/E832))</f>
        <v>0</v>
      </c>
      <c r="G834" s="97">
        <f>F834</f>
        <v>0</v>
      </c>
      <c r="H834" s="164"/>
      <c r="I834" s="101" t="s">
        <v>520</v>
      </c>
      <c r="J834" s="101" t="str">
        <f>VLOOKUP(I834,Presupuesto!$B$11:$C$565,2,0)</f>
        <v>DECIMOCUARTO MES</v>
      </c>
      <c r="K834" s="98" t="str">
        <f t="shared" si="22"/>
        <v>Posgrado</v>
      </c>
      <c r="L834" s="98" t="s">
        <v>395</v>
      </c>
    </row>
    <row r="835" spans="3:12" ht="15.75" thickBot="1" x14ac:dyDescent="0.3">
      <c r="C835" s="137" t="s">
        <v>494</v>
      </c>
      <c r="D835" s="199"/>
      <c r="E835" s="152">
        <v>12</v>
      </c>
      <c r="F835" s="303">
        <f>HLOOKUP($C835,$BZ$2:$CM$3,2,0)</f>
        <v>12356.31</v>
      </c>
      <c r="G835" s="113">
        <f>D835*E835*F835</f>
        <v>0</v>
      </c>
      <c r="H835" s="166"/>
      <c r="I835" s="114" t="s">
        <v>497</v>
      </c>
      <c r="J835" s="114" t="str">
        <f>VLOOKUP(I835,Presupuesto!$B$11:$C$565,2,0)</f>
        <v>SUELDOS Y SALARIOS PERMANENTES</v>
      </c>
      <c r="K835" s="98" t="str">
        <f t="shared" ref="K835:K852" si="23">$K$802</f>
        <v>Posgrado</v>
      </c>
      <c r="L835" s="98" t="s">
        <v>395</v>
      </c>
    </row>
    <row r="836" spans="3:12" x14ac:dyDescent="0.25">
      <c r="C836" s="171" t="s">
        <v>58</v>
      </c>
      <c r="D836" s="163"/>
      <c r="E836" s="154">
        <v>0</v>
      </c>
      <c r="F836" s="100">
        <f>IF(E835=0,"",(G835/E835)/12*E835)</f>
        <v>0</v>
      </c>
      <c r="G836" s="97">
        <f>F836</f>
        <v>0</v>
      </c>
      <c r="H836" s="164"/>
      <c r="I836" s="116" t="s">
        <v>517</v>
      </c>
      <c r="J836" s="116" t="str">
        <f>VLOOKUP(I836,Presupuesto!$B$11:$C$565,2,0)</f>
        <v>AGUINALDO Y DECIMO CUARTO MES</v>
      </c>
      <c r="K836" s="98" t="str">
        <f t="shared" si="23"/>
        <v>Posgrado</v>
      </c>
      <c r="L836" s="98" t="s">
        <v>395</v>
      </c>
    </row>
    <row r="837" spans="3:12" ht="15.75" thickBot="1" x14ac:dyDescent="0.3">
      <c r="C837" s="172" t="s">
        <v>59</v>
      </c>
      <c r="D837" s="163"/>
      <c r="E837" s="154">
        <v>0</v>
      </c>
      <c r="F837" s="117">
        <f>IF(E835&lt;6,"",((E835-6)/12)*(G835/E835))</f>
        <v>0</v>
      </c>
      <c r="G837" s="97">
        <f>F837</f>
        <v>0</v>
      </c>
      <c r="H837" s="164"/>
      <c r="I837" s="101" t="s">
        <v>520</v>
      </c>
      <c r="J837" s="101" t="str">
        <f>VLOOKUP(I837,Presupuesto!$B$11:$C$565,2,0)</f>
        <v>DECIMOCUARTO MES</v>
      </c>
      <c r="K837" s="98" t="str">
        <f t="shared" si="23"/>
        <v>Posgrado</v>
      </c>
      <c r="L837" s="98" t="s">
        <v>395</v>
      </c>
    </row>
    <row r="838" spans="3:12" ht="15.75" thickBot="1" x14ac:dyDescent="0.3">
      <c r="C838" s="137" t="s">
        <v>495</v>
      </c>
      <c r="D838" s="199"/>
      <c r="E838" s="152">
        <v>12</v>
      </c>
      <c r="F838" s="303">
        <f>HLOOKUP($C838,$BZ$2:$CM$3,2,0)</f>
        <v>463.22</v>
      </c>
      <c r="G838" s="113">
        <f>D838*E838*F838</f>
        <v>0</v>
      </c>
      <c r="H838" s="166"/>
      <c r="I838" s="114" t="s">
        <v>497</v>
      </c>
      <c r="J838" s="114" t="str">
        <f>VLOOKUP(I838,Presupuesto!$B$11:$C$565,2,0)</f>
        <v>SUELDOS Y SALARIOS PERMANENTES</v>
      </c>
      <c r="K838" s="98" t="str">
        <f t="shared" si="23"/>
        <v>Posgrado</v>
      </c>
      <c r="L838" s="98" t="s">
        <v>395</v>
      </c>
    </row>
    <row r="839" spans="3:12" x14ac:dyDescent="0.25">
      <c r="C839" s="171" t="s">
        <v>58</v>
      </c>
      <c r="D839" s="163"/>
      <c r="E839" s="154">
        <v>0</v>
      </c>
      <c r="F839" s="100">
        <f>IF(E838=0,"",(G838/E838)/12*E838)</f>
        <v>0</v>
      </c>
      <c r="G839" s="97">
        <f>F839</f>
        <v>0</v>
      </c>
      <c r="H839" s="164"/>
      <c r="I839" s="116" t="s">
        <v>517</v>
      </c>
      <c r="J839" s="116" t="str">
        <f>VLOOKUP(I839,Presupuesto!$B$11:$C$565,2,0)</f>
        <v>AGUINALDO Y DECIMO CUARTO MES</v>
      </c>
      <c r="K839" s="98" t="str">
        <f t="shared" si="23"/>
        <v>Posgrado</v>
      </c>
      <c r="L839" s="98" t="s">
        <v>395</v>
      </c>
    </row>
    <row r="840" spans="3:12" ht="15.75" thickBot="1" x14ac:dyDescent="0.3">
      <c r="C840" s="172" t="s">
        <v>59</v>
      </c>
      <c r="D840" s="163"/>
      <c r="E840" s="154">
        <v>0</v>
      </c>
      <c r="F840" s="117">
        <f>IF(E838&lt;6,"",((E838-6)/12)*(G838/E838))</f>
        <v>0</v>
      </c>
      <c r="G840" s="97">
        <f>F840</f>
        <v>0</v>
      </c>
      <c r="H840" s="164"/>
      <c r="I840" s="101" t="s">
        <v>520</v>
      </c>
      <c r="J840" s="101" t="str">
        <f>VLOOKUP(I840,Presupuesto!$B$11:$C$565,2,0)</f>
        <v>DECIMOCUARTO MES</v>
      </c>
      <c r="K840" s="98" t="str">
        <f t="shared" si="23"/>
        <v>Posgrado</v>
      </c>
      <c r="L840" s="98" t="s">
        <v>395</v>
      </c>
    </row>
    <row r="841" spans="3:12" ht="15.75" thickBot="1" x14ac:dyDescent="0.3">
      <c r="C841" s="137" t="s">
        <v>496</v>
      </c>
      <c r="D841" s="199"/>
      <c r="E841" s="152">
        <v>12</v>
      </c>
      <c r="F841" s="303">
        <f>HLOOKUP($C841,$BZ$2:$CM$3,2,0)</f>
        <v>2007.3</v>
      </c>
      <c r="G841" s="113">
        <f>D841*E841*F841</f>
        <v>0</v>
      </c>
      <c r="H841" s="166"/>
      <c r="I841" s="114" t="s">
        <v>497</v>
      </c>
      <c r="J841" s="114" t="str">
        <f>VLOOKUP(I841,Presupuesto!$B$11:$C$565,2,0)</f>
        <v>SUELDOS Y SALARIOS PERMANENTES</v>
      </c>
      <c r="K841" s="98" t="str">
        <f t="shared" si="23"/>
        <v>Posgrado</v>
      </c>
      <c r="L841" s="98" t="s">
        <v>395</v>
      </c>
    </row>
    <row r="842" spans="3:12" x14ac:dyDescent="0.25">
      <c r="C842" s="171" t="s">
        <v>58</v>
      </c>
      <c r="D842" s="163"/>
      <c r="E842" s="154">
        <v>0</v>
      </c>
      <c r="F842" s="100">
        <f>IF(E841=0,"",(G841/E841)/12*E841)</f>
        <v>0</v>
      </c>
      <c r="G842" s="97">
        <f>F842</f>
        <v>0</v>
      </c>
      <c r="H842" s="164"/>
      <c r="I842" s="116" t="s">
        <v>517</v>
      </c>
      <c r="J842" s="116" t="str">
        <f>VLOOKUP(I842,Presupuesto!$B$11:$C$565,2,0)</f>
        <v>AGUINALDO Y DECIMO CUARTO MES</v>
      </c>
      <c r="K842" s="98" t="str">
        <f t="shared" si="23"/>
        <v>Posgrado</v>
      </c>
      <c r="L842" s="98" t="s">
        <v>395</v>
      </c>
    </row>
    <row r="843" spans="3:12" ht="15.75" thickBot="1" x14ac:dyDescent="0.3">
      <c r="C843" s="172" t="s">
        <v>59</v>
      </c>
      <c r="D843" s="163"/>
      <c r="E843" s="154">
        <v>0</v>
      </c>
      <c r="F843" s="117">
        <f>IF(E841&lt;6,"",((E841-6)/12)*(G841/E841))</f>
        <v>0</v>
      </c>
      <c r="G843" s="97">
        <f>F843</f>
        <v>0</v>
      </c>
      <c r="H843" s="164"/>
      <c r="I843" s="101" t="s">
        <v>520</v>
      </c>
      <c r="J843" s="101" t="str">
        <f>VLOOKUP(I843,Presupuesto!$B$11:$C$565,2,0)</f>
        <v>DECIMOCUARTO MES</v>
      </c>
      <c r="K843" s="98" t="str">
        <f t="shared" si="23"/>
        <v>Posgrado</v>
      </c>
      <c r="L843" s="98" t="s">
        <v>395</v>
      </c>
    </row>
    <row r="844" spans="3:12" ht="15.75" thickBot="1" x14ac:dyDescent="0.3">
      <c r="C844" s="140" t="s">
        <v>83</v>
      </c>
      <c r="D844" s="199"/>
      <c r="E844" s="152">
        <v>12</v>
      </c>
      <c r="F844" s="139">
        <v>30000</v>
      </c>
      <c r="G844" s="113">
        <f>D844*E844*F844</f>
        <v>0</v>
      </c>
      <c r="H844" s="166"/>
      <c r="I844" s="114" t="s">
        <v>565</v>
      </c>
      <c r="J844" s="114" t="str">
        <f>VLOOKUP(I844,Presupuesto!$B$11:$C$565,2,0)</f>
        <v>CONTRATOS ESPECIALES</v>
      </c>
      <c r="K844" s="98" t="str">
        <f t="shared" si="23"/>
        <v>Posgrado</v>
      </c>
      <c r="L844" s="98" t="s">
        <v>395</v>
      </c>
    </row>
    <row r="845" spans="3:12" x14ac:dyDescent="0.25">
      <c r="C845" s="171" t="s">
        <v>58</v>
      </c>
      <c r="D845" s="163"/>
      <c r="E845" s="154">
        <v>0</v>
      </c>
      <c r="F845" s="117">
        <f>IF(E844=0,"",(G844/E844)/12*E844)</f>
        <v>0</v>
      </c>
      <c r="G845" s="97">
        <f>F845</f>
        <v>0</v>
      </c>
      <c r="H845" s="164"/>
      <c r="I845" s="101" t="s">
        <v>565</v>
      </c>
      <c r="J845" s="101" t="str">
        <f>VLOOKUP(I845,Presupuesto!$B$11:$C$565,2,0)</f>
        <v>CONTRATOS ESPECIALES</v>
      </c>
      <c r="K845" s="98" t="str">
        <f t="shared" si="23"/>
        <v>Posgrado</v>
      </c>
      <c r="L845" s="98" t="s">
        <v>394</v>
      </c>
    </row>
    <row r="846" spans="3:12" ht="15.75" thickBot="1" x14ac:dyDescent="0.3">
      <c r="C846" s="172" t="s">
        <v>59</v>
      </c>
      <c r="D846" s="163"/>
      <c r="E846" s="154">
        <v>0</v>
      </c>
      <c r="F846" s="100">
        <f>IF(E844&lt;6,"",((E844-6)/12)*(G844/E844))</f>
        <v>0</v>
      </c>
      <c r="G846" s="97">
        <f>F846</f>
        <v>0</v>
      </c>
      <c r="H846" s="164"/>
      <c r="I846" s="101" t="s">
        <v>565</v>
      </c>
      <c r="J846" s="101" t="str">
        <f>VLOOKUP(I846,Presupuesto!$B$11:$C$565,2,0)</f>
        <v>CONTRATOS ESPECIALES</v>
      </c>
      <c r="K846" s="98" t="str">
        <f t="shared" si="23"/>
        <v>Posgrado</v>
      </c>
      <c r="L846" s="98" t="s">
        <v>399</v>
      </c>
    </row>
    <row r="847" spans="3:12" ht="15.75" thickBot="1" x14ac:dyDescent="0.3">
      <c r="C847" s="140" t="s">
        <v>60</v>
      </c>
      <c r="D847" s="199"/>
      <c r="E847" s="152">
        <v>12</v>
      </c>
      <c r="F847" s="118">
        <v>30000</v>
      </c>
      <c r="G847" s="113">
        <f>D847*E847*F847</f>
        <v>0</v>
      </c>
      <c r="H847" s="166"/>
      <c r="I847" s="114" t="s">
        <v>706</v>
      </c>
      <c r="J847" s="114" t="str">
        <f>VLOOKUP(I847,Presupuesto!$B$11:$C$565,2,0)</f>
        <v>OTROS SERVICIOS TECNICOS Y PROFESIONALES</v>
      </c>
      <c r="K847" s="98" t="str">
        <f t="shared" si="23"/>
        <v>Posgrado</v>
      </c>
      <c r="L847" s="98" t="s">
        <v>394</v>
      </c>
    </row>
    <row r="848" spans="3:12" x14ac:dyDescent="0.25">
      <c r="C848" s="171" t="s">
        <v>58</v>
      </c>
      <c r="D848" s="163"/>
      <c r="E848" s="154">
        <v>0</v>
      </c>
      <c r="F848" s="100">
        <v>0</v>
      </c>
      <c r="G848" s="97">
        <f>F848</f>
        <v>0</v>
      </c>
      <c r="H848" s="164"/>
      <c r="I848" s="101" t="s">
        <v>706</v>
      </c>
      <c r="J848" s="101" t="str">
        <f>VLOOKUP(I848,Presupuesto!$B$11:$C$565,2,0)</f>
        <v>OTROS SERVICIOS TECNICOS Y PROFESIONALES</v>
      </c>
      <c r="K848" s="98" t="str">
        <f t="shared" si="23"/>
        <v>Posgrado</v>
      </c>
      <c r="L848" s="98" t="s">
        <v>394</v>
      </c>
    </row>
    <row r="849" spans="3:12" ht="15.75" thickBot="1" x14ac:dyDescent="0.3">
      <c r="C849" s="172" t="s">
        <v>59</v>
      </c>
      <c r="D849" s="163"/>
      <c r="E849" s="154">
        <v>0</v>
      </c>
      <c r="F849" s="100">
        <v>0</v>
      </c>
      <c r="G849" s="97">
        <f>F849</f>
        <v>0</v>
      </c>
      <c r="H849" s="164"/>
      <c r="I849" s="101" t="s">
        <v>706</v>
      </c>
      <c r="J849" s="101" t="str">
        <f>VLOOKUP(I849,Presupuesto!$B$11:$C$565,2,0)</f>
        <v>OTROS SERVICIOS TECNICOS Y PROFESIONALES</v>
      </c>
      <c r="K849" s="98" t="str">
        <f t="shared" si="23"/>
        <v>Posgrado</v>
      </c>
      <c r="L849" s="98" t="s">
        <v>394</v>
      </c>
    </row>
    <row r="850" spans="3:12" ht="15.75" thickBot="1" x14ac:dyDescent="0.3">
      <c r="C850" s="140" t="s">
        <v>61</v>
      </c>
      <c r="D850" s="199"/>
      <c r="E850" s="152">
        <v>12</v>
      </c>
      <c r="F850" s="118">
        <v>30000</v>
      </c>
      <c r="G850" s="113">
        <f>D850*E850*F850</f>
        <v>0</v>
      </c>
      <c r="H850" s="166"/>
      <c r="I850" s="114" t="s">
        <v>497</v>
      </c>
      <c r="J850" s="114" t="str">
        <f>VLOOKUP(I850,Presupuesto!$B$11:$C$565,2,0)</f>
        <v>SUELDOS Y SALARIOS PERMANENTES</v>
      </c>
      <c r="K850" s="98" t="str">
        <f t="shared" si="23"/>
        <v>Posgrado</v>
      </c>
      <c r="L850" s="98" t="s">
        <v>394</v>
      </c>
    </row>
    <row r="851" spans="3:12" x14ac:dyDescent="0.25">
      <c r="C851" s="171" t="s">
        <v>58</v>
      </c>
      <c r="D851" s="169"/>
      <c r="E851" s="131">
        <v>0</v>
      </c>
      <c r="F851" s="119">
        <f>IF(E850=0,"",(G850/E850)/12*E850)</f>
        <v>0</v>
      </c>
      <c r="G851" s="120">
        <f>F851</f>
        <v>0</v>
      </c>
      <c r="H851" s="164"/>
      <c r="I851" s="101" t="s">
        <v>517</v>
      </c>
      <c r="J851" s="101" t="str">
        <f>VLOOKUP(I851,Presupuesto!$B$11:$C$565,2,0)</f>
        <v>AGUINALDO Y DECIMO CUARTO MES</v>
      </c>
      <c r="K851" s="98" t="str">
        <f t="shared" si="23"/>
        <v>Posgrado</v>
      </c>
      <c r="L851" s="98" t="s">
        <v>394</v>
      </c>
    </row>
    <row r="852" spans="3:12" ht="15.75" thickBot="1" x14ac:dyDescent="0.3">
      <c r="C852" s="173" t="s">
        <v>59</v>
      </c>
      <c r="D852" s="162"/>
      <c r="E852" s="132">
        <v>0</v>
      </c>
      <c r="F852" s="105">
        <f>IF(E850&lt;6,"",((E850-6)/12)*(G850/E850))</f>
        <v>0</v>
      </c>
      <c r="G852" s="105">
        <f>F852</f>
        <v>0</v>
      </c>
      <c r="H852" s="162"/>
      <c r="I852" s="106" t="s">
        <v>520</v>
      </c>
      <c r="J852" s="124" t="str">
        <f>VLOOKUP(I852,Presupuesto!$B$11:$C$565,2,0)</f>
        <v>DECIMOCUARTO MES</v>
      </c>
      <c r="K852" s="106" t="str">
        <f t="shared" si="23"/>
        <v>Posgrado</v>
      </c>
      <c r="L852" s="124" t="s">
        <v>394</v>
      </c>
    </row>
    <row r="854" spans="3:12" ht="15.75" thickBot="1" x14ac:dyDescent="0.3"/>
    <row r="855" spans="3:12" ht="15.75" thickBot="1" x14ac:dyDescent="0.3">
      <c r="C855" s="69" t="s">
        <v>43</v>
      </c>
      <c r="D855" s="30">
        <f>SUM(G862:G912)</f>
        <v>0</v>
      </c>
      <c r="E855" s="93"/>
      <c r="F855" s="93"/>
      <c r="G855" s="93"/>
      <c r="H855" s="76"/>
      <c r="I855" s="76"/>
      <c r="J855" s="76"/>
    </row>
    <row r="856" spans="3:12" x14ac:dyDescent="0.25">
      <c r="D856" s="31"/>
      <c r="E856" s="93"/>
      <c r="F856" s="93"/>
      <c r="G856" s="93"/>
      <c r="H856" s="76"/>
      <c r="I856" s="76"/>
      <c r="J856" s="76"/>
    </row>
    <row r="857" spans="3:12" x14ac:dyDescent="0.25">
      <c r="D857" s="31"/>
      <c r="E857" s="93"/>
      <c r="F857" s="93"/>
      <c r="G857" s="93"/>
      <c r="H857" s="76"/>
      <c r="I857" s="76"/>
      <c r="J857" s="76"/>
    </row>
    <row r="858" spans="3:12" ht="15.75" x14ac:dyDescent="0.25">
      <c r="C858" s="202" t="s">
        <v>392</v>
      </c>
      <c r="D858" s="368"/>
      <c r="E858" s="93"/>
      <c r="F858" s="93"/>
      <c r="G858" s="93"/>
      <c r="H858" s="76"/>
      <c r="I858" s="76"/>
      <c r="J858" s="76"/>
    </row>
    <row r="859" spans="3:12" ht="18.75" x14ac:dyDescent="0.25">
      <c r="C859" s="211" t="e">
        <f>IFERROR(VLOOKUP(D858,'1. Desarrollo e Innov. Curricu.'!$E:$F,2,FALSE),IFERROR(VLOOKUP(D858,'2. Investigación Científica'!$E:$F,2,FALSE),IFERROR(VLOOKUP(D858,'3. Vinculación Univ. Sociedad'!$E:$F,2,FALSE),IFERROR(VLOOKUP(D858,'4. Docencia y Profesorado Univ.'!$E:$F,2,FALSE),IFERROR(VLOOKUP(D858,'5. Estudiantes y Graduados'!$E:$F,2,FALSE),IFERROR(VLOOKUP(D858,'11. Gestion Administrativa'!$E:$F,2,FALSE),IFERROR(VLOOKUP(D858,'13. Gestión Académica'!$E:$F,2,FALSE),IFERROR(VLOOKUP(D858,'8. Asegura. de la Calid. y M'!$E:$F,2,FALSE),IFERROR(VLOOKUP(D858,'6. Gestión del Conocimiento'!$E:$F,2,FALSE),IFERROR(VLOOKUP(D858,'15. Gobernabilidad y Proceso...'!$E:$F,2,FALSE),IFERROR(VLOOKUP(D858,'12. Gestión del Talento Humano'!$E:$F,2,FALSE),IFERROR(VLOOKUP(D858,'14. Internacional... de la E.S.'!$E:$F,2,FALSE),IFERROR(VLOOKUP(D858,'10. Posgrado'!$E:$F,2,FALSE),IFERROR(VLOOKUP(D858,'17. Gestión TIC'!$E:$F,2,FALSE),IFERROR(VLOOKUP(D858,'16. Desa. del Sistema Educ.Sup.'!$E:$F,2,FALSE),IFERROR(VLOOKUP(D858,'9. Cultura de Inno. Insti...'!$E:$F,2,FALSE),VLOOKUP(D858,'7. Lo Esencial de la Reforma U.'!$E:$F,2,0)))))))))))))))))</f>
        <v>#N/A</v>
      </c>
      <c r="D859" s="31"/>
      <c r="E859" s="93"/>
      <c r="F859" s="93"/>
      <c r="G859" s="93"/>
      <c r="H859" s="76"/>
      <c r="I859" s="76"/>
      <c r="J859" s="76"/>
      <c r="K859" s="153"/>
    </row>
    <row r="860" spans="3:12" ht="15.75" thickBot="1" x14ac:dyDescent="0.3">
      <c r="C860" s="177"/>
      <c r="D860" s="31"/>
      <c r="E860" s="93"/>
      <c r="F860" s="93"/>
      <c r="G860" s="93"/>
      <c r="H860" s="76"/>
      <c r="I860" s="76"/>
      <c r="J860" s="76"/>
      <c r="K860" s="153"/>
    </row>
    <row r="861" spans="3:12" ht="30.75" thickBot="1" x14ac:dyDescent="0.3">
      <c r="C861" s="134" t="s">
        <v>44</v>
      </c>
      <c r="D861" s="138" t="s">
        <v>55</v>
      </c>
      <c r="E861" s="170" t="s">
        <v>56</v>
      </c>
      <c r="F861" s="138" t="s">
        <v>57</v>
      </c>
      <c r="G861" s="135" t="s">
        <v>27</v>
      </c>
      <c r="H861" s="133" t="s">
        <v>131</v>
      </c>
      <c r="I861" s="136" t="s">
        <v>46</v>
      </c>
      <c r="J861" s="136" t="s">
        <v>132</v>
      </c>
      <c r="K861" s="136" t="s">
        <v>410</v>
      </c>
      <c r="L861" s="136" t="s">
        <v>411</v>
      </c>
    </row>
    <row r="862" spans="3:12" ht="15.75" thickBot="1" x14ac:dyDescent="0.3">
      <c r="C862" s="137" t="s">
        <v>483</v>
      </c>
      <c r="D862" s="199"/>
      <c r="E862" s="152">
        <v>12</v>
      </c>
      <c r="F862" s="303">
        <f>HLOOKUP($C862,$BZ$2:$CM$3,2,0)</f>
        <v>43674.39</v>
      </c>
      <c r="G862" s="113">
        <f>D862*E862*F862</f>
        <v>0</v>
      </c>
      <c r="H862" s="166"/>
      <c r="I862" s="114" t="s">
        <v>497</v>
      </c>
      <c r="J862" s="114" t="str">
        <f>VLOOKUP(I862,Presupuesto!$B$11:$C$565,2,0)</f>
        <v>SUELDOS Y SALARIOS PERMANENTES</v>
      </c>
      <c r="K862" s="219" t="s">
        <v>1459</v>
      </c>
      <c r="L862" s="98" t="s">
        <v>394</v>
      </c>
    </row>
    <row r="863" spans="3:12" x14ac:dyDescent="0.25">
      <c r="C863" s="171" t="s">
        <v>58</v>
      </c>
      <c r="D863" s="163"/>
      <c r="E863" s="154">
        <v>0</v>
      </c>
      <c r="F863" s="100">
        <f>IF(E862=0,"",(G862/E862)/12*E862)</f>
        <v>0</v>
      </c>
      <c r="G863" s="97">
        <f>F863</f>
        <v>0</v>
      </c>
      <c r="H863" s="164"/>
      <c r="I863" s="116" t="s">
        <v>517</v>
      </c>
      <c r="J863" s="116" t="str">
        <f>VLOOKUP(I863,Presupuesto!$B$11:$C$565,2,0)</f>
        <v>AGUINALDO Y DECIMO CUARTO MES</v>
      </c>
      <c r="K863" s="98" t="str">
        <f t="shared" ref="K863:K894" si="24">$K$862</f>
        <v>Posgrado</v>
      </c>
      <c r="L863" s="98" t="s">
        <v>412</v>
      </c>
    </row>
    <row r="864" spans="3:12" ht="15.75" thickBot="1" x14ac:dyDescent="0.3">
      <c r="C864" s="172" t="s">
        <v>59</v>
      </c>
      <c r="D864" s="163"/>
      <c r="E864" s="154">
        <v>0</v>
      </c>
      <c r="F864" s="117">
        <f>IF(E862&lt;6,"",((E862-6)/12)*(G862/E862))</f>
        <v>0</v>
      </c>
      <c r="G864" s="97">
        <f>F864</f>
        <v>0</v>
      </c>
      <c r="H864" s="164"/>
      <c r="I864" s="101" t="s">
        <v>520</v>
      </c>
      <c r="J864" s="101" t="str">
        <f>VLOOKUP(I864,Presupuesto!$B$11:$C$565,2,0)</f>
        <v>DECIMOCUARTO MES</v>
      </c>
      <c r="K864" s="98" t="str">
        <f t="shared" si="24"/>
        <v>Posgrado</v>
      </c>
      <c r="L864" s="98" t="s">
        <v>395</v>
      </c>
    </row>
    <row r="865" spans="3:12" ht="15.75" thickBot="1" x14ac:dyDescent="0.3">
      <c r="C865" s="137" t="s">
        <v>484</v>
      </c>
      <c r="D865" s="199"/>
      <c r="E865" s="152">
        <v>12</v>
      </c>
      <c r="F865" s="303">
        <f>HLOOKUP($C865,$BZ$2:$CM$3,2,0)</f>
        <v>39703.99</v>
      </c>
      <c r="G865" s="113">
        <f>D865*E865*F865</f>
        <v>0</v>
      </c>
      <c r="H865" s="166"/>
      <c r="I865" s="114" t="s">
        <v>497</v>
      </c>
      <c r="J865" s="114" t="str">
        <f>VLOOKUP(I865,Presupuesto!$B$11:$C$565,2,0)</f>
        <v>SUELDOS Y SALARIOS PERMANENTES</v>
      </c>
      <c r="K865" s="98" t="str">
        <f t="shared" si="24"/>
        <v>Posgrado</v>
      </c>
      <c r="L865" s="98" t="s">
        <v>395</v>
      </c>
    </row>
    <row r="866" spans="3:12" x14ac:dyDescent="0.25">
      <c r="C866" s="171" t="s">
        <v>58</v>
      </c>
      <c r="D866" s="163"/>
      <c r="E866" s="154">
        <v>0</v>
      </c>
      <c r="F866" s="100">
        <f>IF(E865=0,"",(G865/E865)/12*E865)</f>
        <v>0</v>
      </c>
      <c r="G866" s="97">
        <f>F866</f>
        <v>0</v>
      </c>
      <c r="H866" s="164"/>
      <c r="I866" s="116" t="s">
        <v>517</v>
      </c>
      <c r="J866" s="116" t="str">
        <f>VLOOKUP(I866,Presupuesto!$B$11:$C$565,2,0)</f>
        <v>AGUINALDO Y DECIMO CUARTO MES</v>
      </c>
      <c r="K866" s="98" t="str">
        <f t="shared" si="24"/>
        <v>Posgrado</v>
      </c>
      <c r="L866" s="98" t="s">
        <v>395</v>
      </c>
    </row>
    <row r="867" spans="3:12" ht="15.75" thickBot="1" x14ac:dyDescent="0.3">
      <c r="C867" s="172" t="s">
        <v>59</v>
      </c>
      <c r="D867" s="163"/>
      <c r="E867" s="154">
        <v>0</v>
      </c>
      <c r="F867" s="117">
        <f>IF(E865&lt;6,"",((E865-6)/12)*(G865/E865))</f>
        <v>0</v>
      </c>
      <c r="G867" s="97">
        <f>F867</f>
        <v>0</v>
      </c>
      <c r="H867" s="164"/>
      <c r="I867" s="101" t="s">
        <v>520</v>
      </c>
      <c r="J867" s="101" t="str">
        <f>VLOOKUP(I867,Presupuesto!$B$11:$C$565,2,0)</f>
        <v>DECIMOCUARTO MES</v>
      </c>
      <c r="K867" s="98" t="str">
        <f t="shared" si="24"/>
        <v>Posgrado</v>
      </c>
      <c r="L867" s="98" t="s">
        <v>395</v>
      </c>
    </row>
    <row r="868" spans="3:12" ht="15.75" thickBot="1" x14ac:dyDescent="0.3">
      <c r="C868" s="137" t="s">
        <v>485</v>
      </c>
      <c r="D868" s="199"/>
      <c r="E868" s="152">
        <v>12</v>
      </c>
      <c r="F868" s="303">
        <f>HLOOKUP($C868,$BZ$2:$CM$3,2,0)</f>
        <v>35733.589999999997</v>
      </c>
      <c r="G868" s="113">
        <f>D868*E868*F868</f>
        <v>0</v>
      </c>
      <c r="H868" s="166"/>
      <c r="I868" s="114" t="s">
        <v>497</v>
      </c>
      <c r="J868" s="114" t="str">
        <f>VLOOKUP(I868,Presupuesto!$B$11:$C$565,2,0)</f>
        <v>SUELDOS Y SALARIOS PERMANENTES</v>
      </c>
      <c r="K868" s="98" t="str">
        <f t="shared" si="24"/>
        <v>Posgrado</v>
      </c>
      <c r="L868" s="98" t="s">
        <v>395</v>
      </c>
    </row>
    <row r="869" spans="3:12" x14ac:dyDescent="0.25">
      <c r="C869" s="171" t="s">
        <v>58</v>
      </c>
      <c r="D869" s="163"/>
      <c r="E869" s="154">
        <v>0</v>
      </c>
      <c r="F869" s="100">
        <f>IF(E868=0,"",(G868/E868)/12*E868)</f>
        <v>0</v>
      </c>
      <c r="G869" s="97">
        <f>F869</f>
        <v>0</v>
      </c>
      <c r="H869" s="164"/>
      <c r="I869" s="116" t="s">
        <v>517</v>
      </c>
      <c r="J869" s="116" t="str">
        <f>VLOOKUP(I869,Presupuesto!$B$11:$C$565,2,0)</f>
        <v>AGUINALDO Y DECIMO CUARTO MES</v>
      </c>
      <c r="K869" s="98" t="str">
        <f t="shared" si="24"/>
        <v>Posgrado</v>
      </c>
      <c r="L869" s="98" t="s">
        <v>395</v>
      </c>
    </row>
    <row r="870" spans="3:12" ht="15.75" thickBot="1" x14ac:dyDescent="0.3">
      <c r="C870" s="172" t="s">
        <v>59</v>
      </c>
      <c r="D870" s="163"/>
      <c r="E870" s="154">
        <v>0</v>
      </c>
      <c r="F870" s="117">
        <f>IF(E868&lt;6,"",((E868-6)/12)*(G868/E868))</f>
        <v>0</v>
      </c>
      <c r="G870" s="97">
        <f>F870</f>
        <v>0</v>
      </c>
      <c r="H870" s="164"/>
      <c r="I870" s="101" t="s">
        <v>520</v>
      </c>
      <c r="J870" s="101" t="str">
        <f>VLOOKUP(I870,Presupuesto!$B$11:$C$565,2,0)</f>
        <v>DECIMOCUARTO MES</v>
      </c>
      <c r="K870" s="98" t="str">
        <f t="shared" si="24"/>
        <v>Posgrado</v>
      </c>
      <c r="L870" s="98" t="s">
        <v>395</v>
      </c>
    </row>
    <row r="871" spans="3:12" ht="15.75" thickBot="1" x14ac:dyDescent="0.3">
      <c r="C871" s="137" t="s">
        <v>486</v>
      </c>
      <c r="D871" s="199"/>
      <c r="E871" s="152">
        <v>12</v>
      </c>
      <c r="F871" s="303">
        <f>HLOOKUP($C871,$BZ$2:$CM$3,2,0)</f>
        <v>31763.19</v>
      </c>
      <c r="G871" s="113">
        <f>D871*E871*F871</f>
        <v>0</v>
      </c>
      <c r="H871" s="166"/>
      <c r="I871" s="114" t="s">
        <v>497</v>
      </c>
      <c r="J871" s="114" t="str">
        <f>VLOOKUP(I871,Presupuesto!$B$11:$C$565,2,0)</f>
        <v>SUELDOS Y SALARIOS PERMANENTES</v>
      </c>
      <c r="K871" s="98" t="str">
        <f t="shared" si="24"/>
        <v>Posgrado</v>
      </c>
      <c r="L871" s="98" t="s">
        <v>395</v>
      </c>
    </row>
    <row r="872" spans="3:12" x14ac:dyDescent="0.25">
      <c r="C872" s="171" t="s">
        <v>58</v>
      </c>
      <c r="D872" s="163"/>
      <c r="E872" s="154">
        <v>0</v>
      </c>
      <c r="F872" s="100">
        <f>IF(E871=0,"",(G871/E871)/12*E871)</f>
        <v>0</v>
      </c>
      <c r="G872" s="97">
        <f>F872</f>
        <v>0</v>
      </c>
      <c r="H872" s="164"/>
      <c r="I872" s="116" t="s">
        <v>517</v>
      </c>
      <c r="J872" s="116" t="str">
        <f>VLOOKUP(I872,Presupuesto!$B$11:$C$565,2,0)</f>
        <v>AGUINALDO Y DECIMO CUARTO MES</v>
      </c>
      <c r="K872" s="98" t="str">
        <f t="shared" si="24"/>
        <v>Posgrado</v>
      </c>
      <c r="L872" s="98" t="s">
        <v>395</v>
      </c>
    </row>
    <row r="873" spans="3:12" ht="15.75" thickBot="1" x14ac:dyDescent="0.3">
      <c r="C873" s="172" t="s">
        <v>59</v>
      </c>
      <c r="D873" s="163"/>
      <c r="E873" s="154">
        <v>0</v>
      </c>
      <c r="F873" s="117">
        <f>IF(E871&lt;6,"",((E871-6)/12)*(G871/E871))</f>
        <v>0</v>
      </c>
      <c r="G873" s="97">
        <f>F873</f>
        <v>0</v>
      </c>
      <c r="H873" s="164"/>
      <c r="I873" s="101" t="s">
        <v>520</v>
      </c>
      <c r="J873" s="101" t="str">
        <f>VLOOKUP(I873,Presupuesto!$B$11:$C$565,2,0)</f>
        <v>DECIMOCUARTO MES</v>
      </c>
      <c r="K873" s="98" t="str">
        <f t="shared" si="24"/>
        <v>Posgrado</v>
      </c>
      <c r="L873" s="98" t="s">
        <v>395</v>
      </c>
    </row>
    <row r="874" spans="3:12" ht="15.75" thickBot="1" x14ac:dyDescent="0.3">
      <c r="C874" s="137" t="s">
        <v>487</v>
      </c>
      <c r="D874" s="199"/>
      <c r="E874" s="152">
        <v>12</v>
      </c>
      <c r="F874" s="303">
        <f>HLOOKUP($C874,$BZ$2:$CM$3,2,0)</f>
        <v>29777.99</v>
      </c>
      <c r="G874" s="113">
        <f>D874*E874*F874</f>
        <v>0</v>
      </c>
      <c r="H874" s="166"/>
      <c r="I874" s="114" t="s">
        <v>497</v>
      </c>
      <c r="J874" s="114" t="str">
        <f>VLOOKUP(I874,Presupuesto!$B$11:$C$565,2,0)</f>
        <v>SUELDOS Y SALARIOS PERMANENTES</v>
      </c>
      <c r="K874" s="98" t="str">
        <f t="shared" si="24"/>
        <v>Posgrado</v>
      </c>
      <c r="L874" s="98" t="s">
        <v>395</v>
      </c>
    </row>
    <row r="875" spans="3:12" x14ac:dyDescent="0.25">
      <c r="C875" s="171" t="s">
        <v>58</v>
      </c>
      <c r="D875" s="163"/>
      <c r="E875" s="154">
        <v>0</v>
      </c>
      <c r="F875" s="100">
        <f>IF(E874=0,"",(G874/E874)/12*E874)</f>
        <v>0</v>
      </c>
      <c r="G875" s="97">
        <f>F875</f>
        <v>0</v>
      </c>
      <c r="H875" s="164"/>
      <c r="I875" s="116" t="s">
        <v>517</v>
      </c>
      <c r="J875" s="116" t="str">
        <f>VLOOKUP(I875,Presupuesto!$B$11:$C$565,2,0)</f>
        <v>AGUINALDO Y DECIMO CUARTO MES</v>
      </c>
      <c r="K875" s="98" t="str">
        <f t="shared" si="24"/>
        <v>Posgrado</v>
      </c>
      <c r="L875" s="98" t="s">
        <v>395</v>
      </c>
    </row>
    <row r="876" spans="3:12" ht="15.75" thickBot="1" x14ac:dyDescent="0.3">
      <c r="C876" s="172" t="s">
        <v>59</v>
      </c>
      <c r="D876" s="163"/>
      <c r="E876" s="154">
        <v>0</v>
      </c>
      <c r="F876" s="117">
        <f>IF(E874&lt;6,"",((E874-6)/12)*(G874/E874))</f>
        <v>0</v>
      </c>
      <c r="G876" s="97">
        <f>F876</f>
        <v>0</v>
      </c>
      <c r="H876" s="164"/>
      <c r="I876" s="101" t="s">
        <v>520</v>
      </c>
      <c r="J876" s="101" t="str">
        <f>VLOOKUP(I876,Presupuesto!$B$11:$C$565,2,0)</f>
        <v>DECIMOCUARTO MES</v>
      </c>
      <c r="K876" s="98" t="str">
        <f t="shared" si="24"/>
        <v>Posgrado</v>
      </c>
      <c r="L876" s="98" t="s">
        <v>395</v>
      </c>
    </row>
    <row r="877" spans="3:12" ht="15.75" thickBot="1" x14ac:dyDescent="0.3">
      <c r="C877" s="137" t="s">
        <v>488</v>
      </c>
      <c r="D877" s="199"/>
      <c r="E877" s="152">
        <v>12</v>
      </c>
      <c r="F877" s="303">
        <f>HLOOKUP($C877,$BZ$2:$CM$3,2,0)</f>
        <v>27792.79</v>
      </c>
      <c r="G877" s="113">
        <f>D877*E877*F877</f>
        <v>0</v>
      </c>
      <c r="H877" s="166"/>
      <c r="I877" s="114" t="s">
        <v>497</v>
      </c>
      <c r="J877" s="114" t="str">
        <f>VLOOKUP(I877,Presupuesto!$B$11:$C$565,2,0)</f>
        <v>SUELDOS Y SALARIOS PERMANENTES</v>
      </c>
      <c r="K877" s="98" t="str">
        <f t="shared" si="24"/>
        <v>Posgrado</v>
      </c>
      <c r="L877" s="98" t="s">
        <v>395</v>
      </c>
    </row>
    <row r="878" spans="3:12" x14ac:dyDescent="0.25">
      <c r="C878" s="171" t="s">
        <v>58</v>
      </c>
      <c r="D878" s="163"/>
      <c r="E878" s="154">
        <v>0</v>
      </c>
      <c r="F878" s="100">
        <f>IF(E877=0,"",(G877/E877)/12*E877)</f>
        <v>0</v>
      </c>
      <c r="G878" s="97">
        <f>F878</f>
        <v>0</v>
      </c>
      <c r="H878" s="164"/>
      <c r="I878" s="116" t="s">
        <v>517</v>
      </c>
      <c r="J878" s="116" t="str">
        <f>VLOOKUP(I878,Presupuesto!$B$11:$C$565,2,0)</f>
        <v>AGUINALDO Y DECIMO CUARTO MES</v>
      </c>
      <c r="K878" s="98" t="str">
        <f t="shared" si="24"/>
        <v>Posgrado</v>
      </c>
      <c r="L878" s="98" t="s">
        <v>395</v>
      </c>
    </row>
    <row r="879" spans="3:12" ht="15.75" thickBot="1" x14ac:dyDescent="0.3">
      <c r="C879" s="172" t="s">
        <v>59</v>
      </c>
      <c r="D879" s="163"/>
      <c r="E879" s="154">
        <v>0</v>
      </c>
      <c r="F879" s="117">
        <f>IF(E877&lt;6,"",((E877-6)/12)*(G877/E877))</f>
        <v>0</v>
      </c>
      <c r="G879" s="97">
        <f>F879</f>
        <v>0</v>
      </c>
      <c r="H879" s="164"/>
      <c r="I879" s="101" t="s">
        <v>520</v>
      </c>
      <c r="J879" s="101" t="str">
        <f>VLOOKUP(I879,Presupuesto!$B$11:$C$565,2,0)</f>
        <v>DECIMOCUARTO MES</v>
      </c>
      <c r="K879" s="98" t="str">
        <f t="shared" si="24"/>
        <v>Posgrado</v>
      </c>
      <c r="L879" s="98" t="s">
        <v>395</v>
      </c>
    </row>
    <row r="880" spans="3:12" ht="15.75" thickBot="1" x14ac:dyDescent="0.3">
      <c r="C880" s="137" t="s">
        <v>489</v>
      </c>
      <c r="D880" s="199"/>
      <c r="E880" s="152">
        <v>12</v>
      </c>
      <c r="F880" s="303">
        <f>HLOOKUP($C880,$BZ$2:$CM$3,2,0)</f>
        <v>18859.39</v>
      </c>
      <c r="G880" s="113">
        <f>D880*E880*F880</f>
        <v>0</v>
      </c>
      <c r="H880" s="166"/>
      <c r="I880" s="114" t="s">
        <v>497</v>
      </c>
      <c r="J880" s="114" t="str">
        <f>VLOOKUP(I880,Presupuesto!$B$11:$C$565,2,0)</f>
        <v>SUELDOS Y SALARIOS PERMANENTES</v>
      </c>
      <c r="K880" s="98" t="str">
        <f t="shared" si="24"/>
        <v>Posgrado</v>
      </c>
      <c r="L880" s="98" t="s">
        <v>395</v>
      </c>
    </row>
    <row r="881" spans="3:12" x14ac:dyDescent="0.25">
      <c r="C881" s="171" t="s">
        <v>58</v>
      </c>
      <c r="D881" s="163"/>
      <c r="E881" s="154">
        <v>0</v>
      </c>
      <c r="F881" s="100">
        <f>IF(E880=0,"",(G880/E880)/12*E880)</f>
        <v>0</v>
      </c>
      <c r="G881" s="97">
        <f>F881</f>
        <v>0</v>
      </c>
      <c r="H881" s="164"/>
      <c r="I881" s="116" t="s">
        <v>517</v>
      </c>
      <c r="J881" s="116" t="str">
        <f>VLOOKUP(I881,Presupuesto!$B$11:$C$565,2,0)</f>
        <v>AGUINALDO Y DECIMO CUARTO MES</v>
      </c>
      <c r="K881" s="98" t="str">
        <f t="shared" si="24"/>
        <v>Posgrado</v>
      </c>
      <c r="L881" s="98" t="s">
        <v>395</v>
      </c>
    </row>
    <row r="882" spans="3:12" ht="15.75" thickBot="1" x14ac:dyDescent="0.3">
      <c r="C882" s="172" t="s">
        <v>59</v>
      </c>
      <c r="D882" s="163"/>
      <c r="E882" s="154">
        <v>0</v>
      </c>
      <c r="F882" s="117">
        <f>IF(E880&lt;6,"",((E880-6)/12)*(G880/E880))</f>
        <v>0</v>
      </c>
      <c r="G882" s="97">
        <f>F882</f>
        <v>0</v>
      </c>
      <c r="H882" s="164"/>
      <c r="I882" s="101" t="s">
        <v>520</v>
      </c>
      <c r="J882" s="101" t="str">
        <f>VLOOKUP(I882,Presupuesto!$B$11:$C$565,2,0)</f>
        <v>DECIMOCUARTO MES</v>
      </c>
      <c r="K882" s="98" t="str">
        <f t="shared" si="24"/>
        <v>Posgrado</v>
      </c>
      <c r="L882" s="98" t="s">
        <v>395</v>
      </c>
    </row>
    <row r="883" spans="3:12" ht="15.75" thickBot="1" x14ac:dyDescent="0.3">
      <c r="C883" s="137" t="s">
        <v>490</v>
      </c>
      <c r="D883" s="199"/>
      <c r="E883" s="152">
        <v>12</v>
      </c>
      <c r="F883" s="303">
        <f>HLOOKUP($C883,$BZ$2:$CM$3,2,0)</f>
        <v>17866.8</v>
      </c>
      <c r="G883" s="113">
        <f>D883*E883*F883</f>
        <v>0</v>
      </c>
      <c r="H883" s="166"/>
      <c r="I883" s="114" t="s">
        <v>497</v>
      </c>
      <c r="J883" s="114" t="str">
        <f>VLOOKUP(I883,Presupuesto!$B$11:$C$565,2,0)</f>
        <v>SUELDOS Y SALARIOS PERMANENTES</v>
      </c>
      <c r="K883" s="98" t="str">
        <f t="shared" si="24"/>
        <v>Posgrado</v>
      </c>
      <c r="L883" s="98" t="s">
        <v>395</v>
      </c>
    </row>
    <row r="884" spans="3:12" x14ac:dyDescent="0.25">
      <c r="C884" s="171" t="s">
        <v>58</v>
      </c>
      <c r="D884" s="163"/>
      <c r="E884" s="154">
        <v>0</v>
      </c>
      <c r="F884" s="100">
        <f>IF(E883=0,"",(G883/E883)/12*E883)</f>
        <v>0</v>
      </c>
      <c r="G884" s="97">
        <f>F884</f>
        <v>0</v>
      </c>
      <c r="H884" s="164"/>
      <c r="I884" s="116" t="s">
        <v>517</v>
      </c>
      <c r="J884" s="116" t="str">
        <f>VLOOKUP(I884,Presupuesto!$B$11:$C$565,2,0)</f>
        <v>AGUINALDO Y DECIMO CUARTO MES</v>
      </c>
      <c r="K884" s="98" t="str">
        <f t="shared" si="24"/>
        <v>Posgrado</v>
      </c>
      <c r="L884" s="98" t="s">
        <v>395</v>
      </c>
    </row>
    <row r="885" spans="3:12" ht="15.75" thickBot="1" x14ac:dyDescent="0.3">
      <c r="C885" s="172" t="s">
        <v>59</v>
      </c>
      <c r="D885" s="163"/>
      <c r="E885" s="154">
        <v>0</v>
      </c>
      <c r="F885" s="117">
        <f>IF(E883&lt;6,"",((E883-6)/12)*(G883/E883))</f>
        <v>0</v>
      </c>
      <c r="G885" s="97">
        <f>F885</f>
        <v>0</v>
      </c>
      <c r="H885" s="164"/>
      <c r="I885" s="101" t="s">
        <v>520</v>
      </c>
      <c r="J885" s="101" t="str">
        <f>VLOOKUP(I885,Presupuesto!$B$11:$C$565,2,0)</f>
        <v>DECIMOCUARTO MES</v>
      </c>
      <c r="K885" s="98" t="str">
        <f t="shared" si="24"/>
        <v>Posgrado</v>
      </c>
      <c r="L885" s="98" t="s">
        <v>395</v>
      </c>
    </row>
    <row r="886" spans="3:12" ht="15.75" thickBot="1" x14ac:dyDescent="0.3">
      <c r="C886" s="137" t="s">
        <v>491</v>
      </c>
      <c r="D886" s="199"/>
      <c r="E886" s="152">
        <v>12</v>
      </c>
      <c r="F886" s="303">
        <f>HLOOKUP($C886,$BZ$2:$CM$3,2,0)</f>
        <v>13896.4</v>
      </c>
      <c r="G886" s="113">
        <f>D886*E886*F886</f>
        <v>0</v>
      </c>
      <c r="H886" s="166"/>
      <c r="I886" s="114" t="s">
        <v>497</v>
      </c>
      <c r="J886" s="114" t="str">
        <f>VLOOKUP(I886,Presupuesto!$B$11:$C$565,2,0)</f>
        <v>SUELDOS Y SALARIOS PERMANENTES</v>
      </c>
      <c r="K886" s="98" t="str">
        <f t="shared" si="24"/>
        <v>Posgrado</v>
      </c>
      <c r="L886" s="98" t="s">
        <v>395</v>
      </c>
    </row>
    <row r="887" spans="3:12" x14ac:dyDescent="0.25">
      <c r="C887" s="171" t="s">
        <v>58</v>
      </c>
      <c r="D887" s="163"/>
      <c r="E887" s="154">
        <v>0</v>
      </c>
      <c r="F887" s="100">
        <f>IF(E886=0,"",(G886/E886)/12*E886)</f>
        <v>0</v>
      </c>
      <c r="G887" s="97">
        <f>F887</f>
        <v>0</v>
      </c>
      <c r="H887" s="164"/>
      <c r="I887" s="116" t="s">
        <v>517</v>
      </c>
      <c r="J887" s="116" t="str">
        <f>VLOOKUP(I887,Presupuesto!$B$11:$C$565,2,0)</f>
        <v>AGUINALDO Y DECIMO CUARTO MES</v>
      </c>
      <c r="K887" s="98" t="str">
        <f t="shared" si="24"/>
        <v>Posgrado</v>
      </c>
      <c r="L887" s="98" t="s">
        <v>395</v>
      </c>
    </row>
    <row r="888" spans="3:12" ht="15.75" thickBot="1" x14ac:dyDescent="0.3">
      <c r="C888" s="172" t="s">
        <v>59</v>
      </c>
      <c r="D888" s="163"/>
      <c r="E888" s="154">
        <v>0</v>
      </c>
      <c r="F888" s="117">
        <f>IF(E886&lt;6,"",((E886-6)/12)*(G886/E886))</f>
        <v>0</v>
      </c>
      <c r="G888" s="97">
        <f>F888</f>
        <v>0</v>
      </c>
      <c r="H888" s="164"/>
      <c r="I888" s="101" t="s">
        <v>520</v>
      </c>
      <c r="J888" s="101" t="str">
        <f>VLOOKUP(I888,Presupuesto!$B$11:$C$565,2,0)</f>
        <v>DECIMOCUARTO MES</v>
      </c>
      <c r="K888" s="98" t="str">
        <f t="shared" si="24"/>
        <v>Posgrado</v>
      </c>
      <c r="L888" s="98" t="s">
        <v>395</v>
      </c>
    </row>
    <row r="889" spans="3:12" ht="15.75" thickBot="1" x14ac:dyDescent="0.3">
      <c r="C889" s="137" t="s">
        <v>492</v>
      </c>
      <c r="D889" s="199"/>
      <c r="E889" s="152">
        <v>12</v>
      </c>
      <c r="F889" s="303">
        <f>HLOOKUP($C889,$BZ$2:$CM$3,2,0)</f>
        <v>15004.09</v>
      </c>
      <c r="G889" s="113">
        <f>D889*E889*F889</f>
        <v>0</v>
      </c>
      <c r="H889" s="166"/>
      <c r="I889" s="114" t="s">
        <v>497</v>
      </c>
      <c r="J889" s="114" t="str">
        <f>VLOOKUP(I889,Presupuesto!$B$11:$C$565,2,0)</f>
        <v>SUELDOS Y SALARIOS PERMANENTES</v>
      </c>
      <c r="K889" s="98" t="str">
        <f t="shared" si="24"/>
        <v>Posgrado</v>
      </c>
      <c r="L889" s="98" t="s">
        <v>395</v>
      </c>
    </row>
    <row r="890" spans="3:12" x14ac:dyDescent="0.25">
      <c r="C890" s="171" t="s">
        <v>58</v>
      </c>
      <c r="D890" s="163"/>
      <c r="E890" s="154">
        <v>0</v>
      </c>
      <c r="F890" s="100">
        <f>IF(E889=0,"",(G889/E889)/12*E889)</f>
        <v>0</v>
      </c>
      <c r="G890" s="97">
        <f>F890</f>
        <v>0</v>
      </c>
      <c r="H890" s="164"/>
      <c r="I890" s="116" t="s">
        <v>517</v>
      </c>
      <c r="J890" s="116" t="str">
        <f>VLOOKUP(I890,Presupuesto!$B$11:$C$565,2,0)</f>
        <v>AGUINALDO Y DECIMO CUARTO MES</v>
      </c>
      <c r="K890" s="98" t="str">
        <f t="shared" si="24"/>
        <v>Posgrado</v>
      </c>
      <c r="L890" s="98" t="s">
        <v>395</v>
      </c>
    </row>
    <row r="891" spans="3:12" ht="15.75" thickBot="1" x14ac:dyDescent="0.3">
      <c r="C891" s="172" t="s">
        <v>59</v>
      </c>
      <c r="D891" s="163"/>
      <c r="E891" s="154">
        <v>0</v>
      </c>
      <c r="F891" s="117">
        <f>IF(E889&lt;6,"",((E889-6)/12)*(G889/E889))</f>
        <v>0</v>
      </c>
      <c r="G891" s="97">
        <f>F891</f>
        <v>0</v>
      </c>
      <c r="H891" s="164"/>
      <c r="I891" s="101" t="s">
        <v>520</v>
      </c>
      <c r="J891" s="101" t="str">
        <f>VLOOKUP(I891,Presupuesto!$B$11:$C$565,2,0)</f>
        <v>DECIMOCUARTO MES</v>
      </c>
      <c r="K891" s="98" t="str">
        <f t="shared" si="24"/>
        <v>Posgrado</v>
      </c>
      <c r="L891" s="98" t="s">
        <v>395</v>
      </c>
    </row>
    <row r="892" spans="3:12" ht="15.75" thickBot="1" x14ac:dyDescent="0.3">
      <c r="C892" s="137" t="s">
        <v>493</v>
      </c>
      <c r="D892" s="199"/>
      <c r="E892" s="152">
        <v>12</v>
      </c>
      <c r="F892" s="303">
        <f>HLOOKUP($C892,$BZ$2:$CM$3,2,0)</f>
        <v>13238.9</v>
      </c>
      <c r="G892" s="113">
        <f>D892*E892*F892</f>
        <v>0</v>
      </c>
      <c r="H892" s="166"/>
      <c r="I892" s="114" t="s">
        <v>497</v>
      </c>
      <c r="J892" s="114" t="str">
        <f>VLOOKUP(I892,Presupuesto!$B$11:$C$565,2,0)</f>
        <v>SUELDOS Y SALARIOS PERMANENTES</v>
      </c>
      <c r="K892" s="98" t="str">
        <f t="shared" si="24"/>
        <v>Posgrado</v>
      </c>
      <c r="L892" s="98" t="s">
        <v>395</v>
      </c>
    </row>
    <row r="893" spans="3:12" x14ac:dyDescent="0.25">
      <c r="C893" s="171" t="s">
        <v>58</v>
      </c>
      <c r="D893" s="163"/>
      <c r="E893" s="154">
        <v>0</v>
      </c>
      <c r="F893" s="100">
        <f>IF(E892=0,"",(G892/E892)/12*E892)</f>
        <v>0</v>
      </c>
      <c r="G893" s="97">
        <f>F893</f>
        <v>0</v>
      </c>
      <c r="H893" s="164"/>
      <c r="I893" s="116" t="s">
        <v>517</v>
      </c>
      <c r="J893" s="116" t="str">
        <f>VLOOKUP(I893,Presupuesto!$B$11:$C$565,2,0)</f>
        <v>AGUINALDO Y DECIMO CUARTO MES</v>
      </c>
      <c r="K893" s="98" t="str">
        <f t="shared" si="24"/>
        <v>Posgrado</v>
      </c>
      <c r="L893" s="98" t="s">
        <v>395</v>
      </c>
    </row>
    <row r="894" spans="3:12" ht="15.75" thickBot="1" x14ac:dyDescent="0.3">
      <c r="C894" s="172" t="s">
        <v>59</v>
      </c>
      <c r="D894" s="163"/>
      <c r="E894" s="154">
        <v>0</v>
      </c>
      <c r="F894" s="117">
        <f>IF(E892&lt;6,"",((E892-6)/12)*(G892/E892))</f>
        <v>0</v>
      </c>
      <c r="G894" s="97">
        <f>F894</f>
        <v>0</v>
      </c>
      <c r="H894" s="164"/>
      <c r="I894" s="101" t="s">
        <v>520</v>
      </c>
      <c r="J894" s="101" t="str">
        <f>VLOOKUP(I894,Presupuesto!$B$11:$C$565,2,0)</f>
        <v>DECIMOCUARTO MES</v>
      </c>
      <c r="K894" s="98" t="str">
        <f t="shared" si="24"/>
        <v>Posgrado</v>
      </c>
      <c r="L894" s="98" t="s">
        <v>395</v>
      </c>
    </row>
    <row r="895" spans="3:12" ht="15.75" thickBot="1" x14ac:dyDescent="0.3">
      <c r="C895" s="137" t="s">
        <v>494</v>
      </c>
      <c r="D895" s="199"/>
      <c r="E895" s="152">
        <v>12</v>
      </c>
      <c r="F895" s="303">
        <f>HLOOKUP($C895,$BZ$2:$CM$3,2,0)</f>
        <v>12356.31</v>
      </c>
      <c r="G895" s="113">
        <f>D895*E895*F895</f>
        <v>0</v>
      </c>
      <c r="H895" s="166"/>
      <c r="I895" s="114" t="s">
        <v>497</v>
      </c>
      <c r="J895" s="114" t="str">
        <f>VLOOKUP(I895,Presupuesto!$B$11:$C$565,2,0)</f>
        <v>SUELDOS Y SALARIOS PERMANENTES</v>
      </c>
      <c r="K895" s="98" t="str">
        <f t="shared" ref="K895:K912" si="25">$K$862</f>
        <v>Posgrado</v>
      </c>
      <c r="L895" s="98" t="s">
        <v>395</v>
      </c>
    </row>
    <row r="896" spans="3:12" x14ac:dyDescent="0.25">
      <c r="C896" s="171" t="s">
        <v>58</v>
      </c>
      <c r="D896" s="163"/>
      <c r="E896" s="154">
        <v>0</v>
      </c>
      <c r="F896" s="100">
        <f>IF(E895=0,"",(G895/E895)/12*E895)</f>
        <v>0</v>
      </c>
      <c r="G896" s="97">
        <f>F896</f>
        <v>0</v>
      </c>
      <c r="H896" s="164"/>
      <c r="I896" s="116" t="s">
        <v>517</v>
      </c>
      <c r="J896" s="116" t="str">
        <f>VLOOKUP(I896,Presupuesto!$B$11:$C$565,2,0)</f>
        <v>AGUINALDO Y DECIMO CUARTO MES</v>
      </c>
      <c r="K896" s="98" t="str">
        <f t="shared" si="25"/>
        <v>Posgrado</v>
      </c>
      <c r="L896" s="98" t="s">
        <v>395</v>
      </c>
    </row>
    <row r="897" spans="3:12" ht="15.75" thickBot="1" x14ac:dyDescent="0.3">
      <c r="C897" s="172" t="s">
        <v>59</v>
      </c>
      <c r="D897" s="163"/>
      <c r="E897" s="154">
        <v>0</v>
      </c>
      <c r="F897" s="117">
        <f>IF(E895&lt;6,"",((E895-6)/12)*(G895/E895))</f>
        <v>0</v>
      </c>
      <c r="G897" s="97">
        <f>F897</f>
        <v>0</v>
      </c>
      <c r="H897" s="164"/>
      <c r="I897" s="101" t="s">
        <v>520</v>
      </c>
      <c r="J897" s="101" t="str">
        <f>VLOOKUP(I897,Presupuesto!$B$11:$C$565,2,0)</f>
        <v>DECIMOCUARTO MES</v>
      </c>
      <c r="K897" s="98" t="str">
        <f t="shared" si="25"/>
        <v>Posgrado</v>
      </c>
      <c r="L897" s="98" t="s">
        <v>395</v>
      </c>
    </row>
    <row r="898" spans="3:12" ht="15.75" thickBot="1" x14ac:dyDescent="0.3">
      <c r="C898" s="137" t="s">
        <v>495</v>
      </c>
      <c r="D898" s="199"/>
      <c r="E898" s="152">
        <v>12</v>
      </c>
      <c r="F898" s="303">
        <f>HLOOKUP($C898,$BZ$2:$CM$3,2,0)</f>
        <v>463.22</v>
      </c>
      <c r="G898" s="113">
        <f>D898*E898*F898</f>
        <v>0</v>
      </c>
      <c r="H898" s="166"/>
      <c r="I898" s="114" t="s">
        <v>497</v>
      </c>
      <c r="J898" s="114" t="str">
        <f>VLOOKUP(I898,Presupuesto!$B$11:$C$565,2,0)</f>
        <v>SUELDOS Y SALARIOS PERMANENTES</v>
      </c>
      <c r="K898" s="98" t="str">
        <f t="shared" si="25"/>
        <v>Posgrado</v>
      </c>
      <c r="L898" s="98" t="s">
        <v>395</v>
      </c>
    </row>
    <row r="899" spans="3:12" x14ac:dyDescent="0.25">
      <c r="C899" s="171" t="s">
        <v>58</v>
      </c>
      <c r="D899" s="163"/>
      <c r="E899" s="154">
        <v>0</v>
      </c>
      <c r="F899" s="100">
        <f>IF(E898=0,"",(G898/E898)/12*E898)</f>
        <v>0</v>
      </c>
      <c r="G899" s="97">
        <f>F899</f>
        <v>0</v>
      </c>
      <c r="H899" s="164"/>
      <c r="I899" s="116" t="s">
        <v>517</v>
      </c>
      <c r="J899" s="116" t="str">
        <f>VLOOKUP(I899,Presupuesto!$B$11:$C$565,2,0)</f>
        <v>AGUINALDO Y DECIMO CUARTO MES</v>
      </c>
      <c r="K899" s="98" t="str">
        <f t="shared" si="25"/>
        <v>Posgrado</v>
      </c>
      <c r="L899" s="98" t="s">
        <v>395</v>
      </c>
    </row>
    <row r="900" spans="3:12" ht="15.75" thickBot="1" x14ac:dyDescent="0.3">
      <c r="C900" s="172" t="s">
        <v>59</v>
      </c>
      <c r="D900" s="163"/>
      <c r="E900" s="154">
        <v>0</v>
      </c>
      <c r="F900" s="117">
        <f>IF(E898&lt;6,"",((E898-6)/12)*(G898/E898))</f>
        <v>0</v>
      </c>
      <c r="G900" s="97">
        <f>F900</f>
        <v>0</v>
      </c>
      <c r="H900" s="164"/>
      <c r="I900" s="101" t="s">
        <v>520</v>
      </c>
      <c r="J900" s="101" t="str">
        <f>VLOOKUP(I900,Presupuesto!$B$11:$C$565,2,0)</f>
        <v>DECIMOCUARTO MES</v>
      </c>
      <c r="K900" s="98" t="str">
        <f t="shared" si="25"/>
        <v>Posgrado</v>
      </c>
      <c r="L900" s="98" t="s">
        <v>395</v>
      </c>
    </row>
    <row r="901" spans="3:12" ht="15.75" thickBot="1" x14ac:dyDescent="0.3">
      <c r="C901" s="137" t="s">
        <v>496</v>
      </c>
      <c r="D901" s="199"/>
      <c r="E901" s="152">
        <v>12</v>
      </c>
      <c r="F901" s="303">
        <f>HLOOKUP($C901,$BZ$2:$CM$3,2,0)</f>
        <v>2007.3</v>
      </c>
      <c r="G901" s="113">
        <f>D901*E901*F901</f>
        <v>0</v>
      </c>
      <c r="H901" s="166"/>
      <c r="I901" s="114" t="s">
        <v>497</v>
      </c>
      <c r="J901" s="114" t="str">
        <f>VLOOKUP(I901,Presupuesto!$B$11:$C$565,2,0)</f>
        <v>SUELDOS Y SALARIOS PERMANENTES</v>
      </c>
      <c r="K901" s="98" t="str">
        <f t="shared" si="25"/>
        <v>Posgrado</v>
      </c>
      <c r="L901" s="98" t="s">
        <v>395</v>
      </c>
    </row>
    <row r="902" spans="3:12" x14ac:dyDescent="0.25">
      <c r="C902" s="171" t="s">
        <v>58</v>
      </c>
      <c r="D902" s="163"/>
      <c r="E902" s="154">
        <v>0</v>
      </c>
      <c r="F902" s="100">
        <f>IF(E901=0,"",(G901/E901)/12*E901)</f>
        <v>0</v>
      </c>
      <c r="G902" s="97">
        <f>F902</f>
        <v>0</v>
      </c>
      <c r="H902" s="164"/>
      <c r="I902" s="116" t="s">
        <v>517</v>
      </c>
      <c r="J902" s="116" t="str">
        <f>VLOOKUP(I902,Presupuesto!$B$11:$C$565,2,0)</f>
        <v>AGUINALDO Y DECIMO CUARTO MES</v>
      </c>
      <c r="K902" s="98" t="str">
        <f t="shared" si="25"/>
        <v>Posgrado</v>
      </c>
      <c r="L902" s="98" t="s">
        <v>395</v>
      </c>
    </row>
    <row r="903" spans="3:12" ht="15.75" thickBot="1" x14ac:dyDescent="0.3">
      <c r="C903" s="172" t="s">
        <v>59</v>
      </c>
      <c r="D903" s="163"/>
      <c r="E903" s="154">
        <v>0</v>
      </c>
      <c r="F903" s="117">
        <f>IF(E901&lt;6,"",((E901-6)/12)*(G901/E901))</f>
        <v>0</v>
      </c>
      <c r="G903" s="97">
        <f>F903</f>
        <v>0</v>
      </c>
      <c r="H903" s="164"/>
      <c r="I903" s="101" t="s">
        <v>520</v>
      </c>
      <c r="J903" s="101" t="str">
        <f>VLOOKUP(I903,Presupuesto!$B$11:$C$565,2,0)</f>
        <v>DECIMOCUARTO MES</v>
      </c>
      <c r="K903" s="98" t="str">
        <f t="shared" si="25"/>
        <v>Posgrado</v>
      </c>
      <c r="L903" s="98" t="s">
        <v>395</v>
      </c>
    </row>
    <row r="904" spans="3:12" ht="15.75" thickBot="1" x14ac:dyDescent="0.3">
      <c r="C904" s="140" t="s">
        <v>83</v>
      </c>
      <c r="D904" s="199"/>
      <c r="E904" s="152">
        <v>12</v>
      </c>
      <c r="F904" s="139">
        <v>30000</v>
      </c>
      <c r="G904" s="113">
        <f>D904*E904*F904</f>
        <v>0</v>
      </c>
      <c r="H904" s="166"/>
      <c r="I904" s="114" t="s">
        <v>565</v>
      </c>
      <c r="J904" s="114" t="str">
        <f>VLOOKUP(I904,Presupuesto!$B$11:$C$565,2,0)</f>
        <v>CONTRATOS ESPECIALES</v>
      </c>
      <c r="K904" s="98" t="str">
        <f t="shared" si="25"/>
        <v>Posgrado</v>
      </c>
      <c r="L904" s="98" t="s">
        <v>395</v>
      </c>
    </row>
    <row r="905" spans="3:12" x14ac:dyDescent="0.25">
      <c r="C905" s="171" t="s">
        <v>58</v>
      </c>
      <c r="D905" s="163"/>
      <c r="E905" s="154">
        <v>0</v>
      </c>
      <c r="F905" s="117">
        <f>IF(E904=0,"",(G904/E904)/12*E904)</f>
        <v>0</v>
      </c>
      <c r="G905" s="97">
        <f>F905</f>
        <v>0</v>
      </c>
      <c r="H905" s="164"/>
      <c r="I905" s="101" t="s">
        <v>565</v>
      </c>
      <c r="J905" s="101" t="str">
        <f>VLOOKUP(I905,Presupuesto!$B$11:$C$565,2,0)</f>
        <v>CONTRATOS ESPECIALES</v>
      </c>
      <c r="K905" s="98" t="str">
        <f t="shared" si="25"/>
        <v>Posgrado</v>
      </c>
      <c r="L905" s="98" t="s">
        <v>394</v>
      </c>
    </row>
    <row r="906" spans="3:12" ht="15.75" thickBot="1" x14ac:dyDescent="0.3">
      <c r="C906" s="172" t="s">
        <v>59</v>
      </c>
      <c r="D906" s="163"/>
      <c r="E906" s="154">
        <v>0</v>
      </c>
      <c r="F906" s="100">
        <f>IF(E904&lt;6,"",((E904-6)/12)*(G904/E904))</f>
        <v>0</v>
      </c>
      <c r="G906" s="97">
        <f>F906</f>
        <v>0</v>
      </c>
      <c r="H906" s="164"/>
      <c r="I906" s="101" t="s">
        <v>565</v>
      </c>
      <c r="J906" s="101" t="str">
        <f>VLOOKUP(I906,Presupuesto!$B$11:$C$565,2,0)</f>
        <v>CONTRATOS ESPECIALES</v>
      </c>
      <c r="K906" s="98" t="str">
        <f t="shared" si="25"/>
        <v>Posgrado</v>
      </c>
      <c r="L906" s="98" t="s">
        <v>399</v>
      </c>
    </row>
    <row r="907" spans="3:12" ht="15.75" thickBot="1" x14ac:dyDescent="0.3">
      <c r="C907" s="140" t="s">
        <v>60</v>
      </c>
      <c r="D907" s="199"/>
      <c r="E907" s="152">
        <v>12</v>
      </c>
      <c r="F907" s="118">
        <v>30000</v>
      </c>
      <c r="G907" s="113">
        <f>D907*E907*F907</f>
        <v>0</v>
      </c>
      <c r="H907" s="166"/>
      <c r="I907" s="114" t="s">
        <v>706</v>
      </c>
      <c r="J907" s="114" t="str">
        <f>VLOOKUP(I907,Presupuesto!$B$11:$C$565,2,0)</f>
        <v>OTROS SERVICIOS TECNICOS Y PROFESIONALES</v>
      </c>
      <c r="K907" s="98" t="str">
        <f t="shared" si="25"/>
        <v>Posgrado</v>
      </c>
      <c r="L907" s="98" t="s">
        <v>394</v>
      </c>
    </row>
    <row r="908" spans="3:12" x14ac:dyDescent="0.25">
      <c r="C908" s="171" t="s">
        <v>58</v>
      </c>
      <c r="D908" s="163"/>
      <c r="E908" s="154">
        <v>0</v>
      </c>
      <c r="F908" s="100">
        <v>0</v>
      </c>
      <c r="G908" s="97">
        <f>F908</f>
        <v>0</v>
      </c>
      <c r="H908" s="164"/>
      <c r="I908" s="101" t="s">
        <v>706</v>
      </c>
      <c r="J908" s="101" t="str">
        <f>VLOOKUP(I908,Presupuesto!$B$11:$C$565,2,0)</f>
        <v>OTROS SERVICIOS TECNICOS Y PROFESIONALES</v>
      </c>
      <c r="K908" s="98" t="str">
        <f t="shared" si="25"/>
        <v>Posgrado</v>
      </c>
      <c r="L908" s="98" t="s">
        <v>394</v>
      </c>
    </row>
    <row r="909" spans="3:12" ht="15.75" thickBot="1" x14ac:dyDescent="0.3">
      <c r="C909" s="172" t="s">
        <v>59</v>
      </c>
      <c r="D909" s="163"/>
      <c r="E909" s="154">
        <v>0</v>
      </c>
      <c r="F909" s="100">
        <v>0</v>
      </c>
      <c r="G909" s="97">
        <f>F909</f>
        <v>0</v>
      </c>
      <c r="H909" s="164"/>
      <c r="I909" s="101" t="s">
        <v>706</v>
      </c>
      <c r="J909" s="101" t="str">
        <f>VLOOKUP(I909,Presupuesto!$B$11:$C$565,2,0)</f>
        <v>OTROS SERVICIOS TECNICOS Y PROFESIONALES</v>
      </c>
      <c r="K909" s="98" t="str">
        <f t="shared" si="25"/>
        <v>Posgrado</v>
      </c>
      <c r="L909" s="98" t="s">
        <v>394</v>
      </c>
    </row>
    <row r="910" spans="3:12" ht="15.75" thickBot="1" x14ac:dyDescent="0.3">
      <c r="C910" s="140" t="s">
        <v>61</v>
      </c>
      <c r="D910" s="199"/>
      <c r="E910" s="152">
        <v>12</v>
      </c>
      <c r="F910" s="118">
        <v>30000</v>
      </c>
      <c r="G910" s="113">
        <f>D910*E910*F910</f>
        <v>0</v>
      </c>
      <c r="H910" s="166"/>
      <c r="I910" s="114" t="s">
        <v>497</v>
      </c>
      <c r="J910" s="114" t="str">
        <f>VLOOKUP(I910,Presupuesto!$B$11:$C$565,2,0)</f>
        <v>SUELDOS Y SALARIOS PERMANENTES</v>
      </c>
      <c r="K910" s="98" t="str">
        <f t="shared" si="25"/>
        <v>Posgrado</v>
      </c>
      <c r="L910" s="98" t="s">
        <v>394</v>
      </c>
    </row>
    <row r="911" spans="3:12" x14ac:dyDescent="0.25">
      <c r="C911" s="171" t="s">
        <v>58</v>
      </c>
      <c r="D911" s="169"/>
      <c r="E911" s="131">
        <v>0</v>
      </c>
      <c r="F911" s="119">
        <f>IF(E910=0,"",(G910/E910)/12*E910)</f>
        <v>0</v>
      </c>
      <c r="G911" s="120">
        <f>F911</f>
        <v>0</v>
      </c>
      <c r="H911" s="164"/>
      <c r="I911" s="101" t="s">
        <v>517</v>
      </c>
      <c r="J911" s="101" t="str">
        <f>VLOOKUP(I911,Presupuesto!$B$11:$C$565,2,0)</f>
        <v>AGUINALDO Y DECIMO CUARTO MES</v>
      </c>
      <c r="K911" s="98" t="str">
        <f t="shared" si="25"/>
        <v>Posgrado</v>
      </c>
      <c r="L911" s="98" t="s">
        <v>394</v>
      </c>
    </row>
    <row r="912" spans="3:12" ht="15.75" thickBot="1" x14ac:dyDescent="0.3">
      <c r="C912" s="173" t="s">
        <v>59</v>
      </c>
      <c r="D912" s="162"/>
      <c r="E912" s="132">
        <v>0</v>
      </c>
      <c r="F912" s="105">
        <f>IF(E910&lt;6,"",((E910-6)/12)*(G910/E910))</f>
        <v>0</v>
      </c>
      <c r="G912" s="105">
        <f>F912</f>
        <v>0</v>
      </c>
      <c r="H912" s="162"/>
      <c r="I912" s="106" t="s">
        <v>520</v>
      </c>
      <c r="J912" s="124" t="str">
        <f>VLOOKUP(I912,Presupuesto!$B$11:$C$565,2,0)</f>
        <v>DECIMOCUARTO MES</v>
      </c>
      <c r="K912" s="106" t="str">
        <f t="shared" si="25"/>
        <v>Posgrado</v>
      </c>
      <c r="L912" s="124" t="s">
        <v>394</v>
      </c>
    </row>
    <row r="914" spans="3:12" ht="15.75" thickBot="1" x14ac:dyDescent="0.3"/>
    <row r="915" spans="3:12" ht="15.75" thickBot="1" x14ac:dyDescent="0.3">
      <c r="C915" s="69" t="s">
        <v>43</v>
      </c>
      <c r="D915" s="30">
        <f>SUM(G922:G972)</f>
        <v>0</v>
      </c>
      <c r="E915" s="93"/>
      <c r="F915" s="93"/>
      <c r="G915" s="93"/>
      <c r="H915" s="76"/>
      <c r="I915" s="76"/>
      <c r="J915" s="76"/>
    </row>
    <row r="916" spans="3:12" x14ac:dyDescent="0.25">
      <c r="D916" s="31"/>
      <c r="E916" s="93"/>
      <c r="F916" s="93"/>
      <c r="G916" s="93"/>
      <c r="H916" s="76"/>
      <c r="I916" s="76"/>
      <c r="J916" s="76"/>
    </row>
    <row r="917" spans="3:12" x14ac:dyDescent="0.25">
      <c r="D917" s="31"/>
      <c r="E917" s="93"/>
      <c r="F917" s="93"/>
      <c r="G917" s="93"/>
      <c r="H917" s="76"/>
      <c r="I917" s="76"/>
      <c r="J917" s="76"/>
    </row>
    <row r="918" spans="3:12" ht="15.75" x14ac:dyDescent="0.25">
      <c r="C918" s="202" t="s">
        <v>392</v>
      </c>
      <c r="D918" s="368"/>
      <c r="E918" s="93"/>
      <c r="F918" s="93"/>
      <c r="G918" s="93"/>
      <c r="H918" s="76"/>
      <c r="I918" s="76"/>
      <c r="J918" s="76"/>
    </row>
    <row r="919" spans="3:12" ht="18.75" x14ac:dyDescent="0.25">
      <c r="C919" s="211" t="e">
        <f>IFERROR(VLOOKUP(D918,'1. Desarrollo e Innov. Curricu.'!$E:$F,2,FALSE),IFERROR(VLOOKUP(D918,'2. Investigación Científica'!$E:$F,2,FALSE),IFERROR(VLOOKUP(D918,'3. Vinculación Univ. Sociedad'!$E:$F,2,FALSE),IFERROR(VLOOKUP(D918,'4. Docencia y Profesorado Univ.'!$E:$F,2,FALSE),IFERROR(VLOOKUP(D918,'5. Estudiantes y Graduados'!$E:$F,2,FALSE),IFERROR(VLOOKUP(D918,'11. Gestion Administrativa'!$E:$F,2,FALSE),IFERROR(VLOOKUP(D918,'13. Gestión Académica'!$E:$F,2,FALSE),IFERROR(VLOOKUP(D918,'8. Asegura. de la Calid. y M'!$E:$F,2,FALSE),IFERROR(VLOOKUP(D918,'6. Gestión del Conocimiento'!$E:$F,2,FALSE),IFERROR(VLOOKUP(D918,'15. Gobernabilidad y Proceso...'!$E:$F,2,FALSE),IFERROR(VLOOKUP(D918,'12. Gestión del Talento Humano'!$E:$F,2,FALSE),IFERROR(VLOOKUP(D918,'14. Internacional... de la E.S.'!$E:$F,2,FALSE),IFERROR(VLOOKUP(D918,'10. Posgrado'!$E:$F,2,FALSE),IFERROR(VLOOKUP(D918,'17. Gestión TIC'!$E:$F,2,FALSE),IFERROR(VLOOKUP(D918,'16. Desa. del Sistema Educ.Sup.'!$E:$F,2,FALSE),IFERROR(VLOOKUP(D918,'9. Cultura de Inno. Insti...'!$E:$F,2,FALSE),VLOOKUP(D918,'7. Lo Esencial de la Reforma U.'!$E:$F,2,0)))))))))))))))))</f>
        <v>#N/A</v>
      </c>
      <c r="D919" s="31"/>
      <c r="E919" s="93"/>
      <c r="F919" s="93"/>
      <c r="G919" s="93"/>
      <c r="H919" s="76"/>
      <c r="I919" s="76"/>
      <c r="J919" s="76"/>
    </row>
    <row r="920" spans="3:12" ht="15.75" thickBot="1" x14ac:dyDescent="0.3">
      <c r="C920" s="177"/>
      <c r="D920" s="31"/>
      <c r="E920" s="93"/>
      <c r="F920" s="93"/>
      <c r="G920" s="93"/>
      <c r="H920" s="76"/>
      <c r="I920" s="76"/>
      <c r="J920" s="76"/>
      <c r="K920" s="153"/>
    </row>
    <row r="921" spans="3:12" ht="30.75" thickBot="1" x14ac:dyDescent="0.3">
      <c r="C921" s="134" t="s">
        <v>44</v>
      </c>
      <c r="D921" s="138" t="s">
        <v>55</v>
      </c>
      <c r="E921" s="170" t="s">
        <v>56</v>
      </c>
      <c r="F921" s="138" t="s">
        <v>57</v>
      </c>
      <c r="G921" s="135" t="s">
        <v>27</v>
      </c>
      <c r="H921" s="133" t="s">
        <v>131</v>
      </c>
      <c r="I921" s="136" t="s">
        <v>46</v>
      </c>
      <c r="J921" s="136" t="s">
        <v>132</v>
      </c>
      <c r="K921" s="136" t="s">
        <v>410</v>
      </c>
      <c r="L921" s="136" t="s">
        <v>411</v>
      </c>
    </row>
    <row r="922" spans="3:12" ht="15.75" thickBot="1" x14ac:dyDescent="0.3">
      <c r="C922" s="137" t="s">
        <v>483</v>
      </c>
      <c r="D922" s="199"/>
      <c r="E922" s="152">
        <v>12</v>
      </c>
      <c r="F922" s="303">
        <f>HLOOKUP($C922,$BZ$2:$CM$3,2,0)</f>
        <v>43674.39</v>
      </c>
      <c r="G922" s="113">
        <f>D922*E922*F922</f>
        <v>0</v>
      </c>
      <c r="H922" s="166"/>
      <c r="I922" s="114" t="s">
        <v>497</v>
      </c>
      <c r="J922" s="114" t="str">
        <f>VLOOKUP(I922,Presupuesto!$B$11:$C$565,2,0)</f>
        <v>SUELDOS Y SALARIOS PERMANENTES</v>
      </c>
      <c r="K922" s="219" t="s">
        <v>1489</v>
      </c>
      <c r="L922" s="98" t="s">
        <v>394</v>
      </c>
    </row>
    <row r="923" spans="3:12" x14ac:dyDescent="0.25">
      <c r="C923" s="171" t="s">
        <v>58</v>
      </c>
      <c r="D923" s="163"/>
      <c r="E923" s="154">
        <v>0</v>
      </c>
      <c r="F923" s="100">
        <f>IF(E922=0,"",(G922/E922)/12*E922)</f>
        <v>0</v>
      </c>
      <c r="G923" s="97">
        <f>F923</f>
        <v>0</v>
      </c>
      <c r="H923" s="164"/>
      <c r="I923" s="116" t="s">
        <v>517</v>
      </c>
      <c r="J923" s="116" t="str">
        <f>VLOOKUP(I923,Presupuesto!$B$11:$C$565,2,0)</f>
        <v>AGUINALDO Y DECIMO CUARTO MES</v>
      </c>
      <c r="K923" s="98" t="str">
        <f t="shared" ref="K923:K954" si="26">$K$922</f>
        <v>Desarrollo del Sistema de Educación Superior</v>
      </c>
      <c r="L923" s="98" t="s">
        <v>412</v>
      </c>
    </row>
    <row r="924" spans="3:12" ht="15.75" thickBot="1" x14ac:dyDescent="0.3">
      <c r="C924" s="172" t="s">
        <v>59</v>
      </c>
      <c r="D924" s="163"/>
      <c r="E924" s="154">
        <v>0</v>
      </c>
      <c r="F924" s="117">
        <f>IF(E922&lt;6,"",((E922-6)/12)*(G922/E922))</f>
        <v>0</v>
      </c>
      <c r="G924" s="97">
        <f>F924</f>
        <v>0</v>
      </c>
      <c r="H924" s="164"/>
      <c r="I924" s="101" t="s">
        <v>520</v>
      </c>
      <c r="J924" s="101" t="str">
        <f>VLOOKUP(I924,Presupuesto!$B$11:$C$565,2,0)</f>
        <v>DECIMOCUARTO MES</v>
      </c>
      <c r="K924" s="98" t="str">
        <f t="shared" si="26"/>
        <v>Desarrollo del Sistema de Educación Superior</v>
      </c>
      <c r="L924" s="98" t="s">
        <v>395</v>
      </c>
    </row>
    <row r="925" spans="3:12" ht="15.75" thickBot="1" x14ac:dyDescent="0.3">
      <c r="C925" s="137" t="s">
        <v>484</v>
      </c>
      <c r="D925" s="199"/>
      <c r="E925" s="152">
        <v>12</v>
      </c>
      <c r="F925" s="303">
        <f>HLOOKUP($C925,$BZ$2:$CM$3,2,0)</f>
        <v>39703.99</v>
      </c>
      <c r="G925" s="113">
        <f>D925*E925*F925</f>
        <v>0</v>
      </c>
      <c r="H925" s="166"/>
      <c r="I925" s="114" t="s">
        <v>497</v>
      </c>
      <c r="J925" s="114" t="str">
        <f>VLOOKUP(I925,Presupuesto!$B$11:$C$565,2,0)</f>
        <v>SUELDOS Y SALARIOS PERMANENTES</v>
      </c>
      <c r="K925" s="98" t="str">
        <f t="shared" si="26"/>
        <v>Desarrollo del Sistema de Educación Superior</v>
      </c>
      <c r="L925" s="98" t="s">
        <v>395</v>
      </c>
    </row>
    <row r="926" spans="3:12" x14ac:dyDescent="0.25">
      <c r="C926" s="171" t="s">
        <v>58</v>
      </c>
      <c r="D926" s="163"/>
      <c r="E926" s="154">
        <v>0</v>
      </c>
      <c r="F926" s="100">
        <f>IF(E925=0,"",(G925/E925)/12*E925)</f>
        <v>0</v>
      </c>
      <c r="G926" s="97">
        <f>F926</f>
        <v>0</v>
      </c>
      <c r="H926" s="164"/>
      <c r="I926" s="116" t="s">
        <v>517</v>
      </c>
      <c r="J926" s="116" t="str">
        <f>VLOOKUP(I926,Presupuesto!$B$11:$C$565,2,0)</f>
        <v>AGUINALDO Y DECIMO CUARTO MES</v>
      </c>
      <c r="K926" s="98" t="str">
        <f t="shared" si="26"/>
        <v>Desarrollo del Sistema de Educación Superior</v>
      </c>
      <c r="L926" s="98" t="s">
        <v>395</v>
      </c>
    </row>
    <row r="927" spans="3:12" ht="15.75" thickBot="1" x14ac:dyDescent="0.3">
      <c r="C927" s="172" t="s">
        <v>59</v>
      </c>
      <c r="D927" s="163"/>
      <c r="E927" s="154">
        <v>0</v>
      </c>
      <c r="F927" s="117">
        <f>IF(E925&lt;6,"",((E925-6)/12)*(G925/E925))</f>
        <v>0</v>
      </c>
      <c r="G927" s="97">
        <f>F927</f>
        <v>0</v>
      </c>
      <c r="H927" s="164"/>
      <c r="I927" s="101" t="s">
        <v>520</v>
      </c>
      <c r="J927" s="101" t="str">
        <f>VLOOKUP(I927,Presupuesto!$B$11:$C$565,2,0)</f>
        <v>DECIMOCUARTO MES</v>
      </c>
      <c r="K927" s="98" t="str">
        <f t="shared" si="26"/>
        <v>Desarrollo del Sistema de Educación Superior</v>
      </c>
      <c r="L927" s="98" t="s">
        <v>395</v>
      </c>
    </row>
    <row r="928" spans="3:12" ht="15.75" thickBot="1" x14ac:dyDescent="0.3">
      <c r="C928" s="137" t="s">
        <v>485</v>
      </c>
      <c r="D928" s="199"/>
      <c r="E928" s="152">
        <v>12</v>
      </c>
      <c r="F928" s="303">
        <f>HLOOKUP($C928,$BZ$2:$CM$3,2,0)</f>
        <v>35733.589999999997</v>
      </c>
      <c r="G928" s="113">
        <f>D928*E928*F928</f>
        <v>0</v>
      </c>
      <c r="H928" s="166"/>
      <c r="I928" s="114" t="s">
        <v>497</v>
      </c>
      <c r="J928" s="114" t="str">
        <f>VLOOKUP(I928,Presupuesto!$B$11:$C$565,2,0)</f>
        <v>SUELDOS Y SALARIOS PERMANENTES</v>
      </c>
      <c r="K928" s="98" t="str">
        <f t="shared" si="26"/>
        <v>Desarrollo del Sistema de Educación Superior</v>
      </c>
      <c r="L928" s="98" t="s">
        <v>395</v>
      </c>
    </row>
    <row r="929" spans="3:12" x14ac:dyDescent="0.25">
      <c r="C929" s="171" t="s">
        <v>58</v>
      </c>
      <c r="D929" s="163"/>
      <c r="E929" s="154">
        <v>0</v>
      </c>
      <c r="F929" s="100">
        <f>IF(E928=0,"",(G928/E928)/12*E928)</f>
        <v>0</v>
      </c>
      <c r="G929" s="97">
        <f>F929</f>
        <v>0</v>
      </c>
      <c r="H929" s="164"/>
      <c r="I929" s="116" t="s">
        <v>517</v>
      </c>
      <c r="J929" s="116" t="str">
        <f>VLOOKUP(I929,Presupuesto!$B$11:$C$565,2,0)</f>
        <v>AGUINALDO Y DECIMO CUARTO MES</v>
      </c>
      <c r="K929" s="98" t="str">
        <f t="shared" si="26"/>
        <v>Desarrollo del Sistema de Educación Superior</v>
      </c>
      <c r="L929" s="98" t="s">
        <v>395</v>
      </c>
    </row>
    <row r="930" spans="3:12" ht="15.75" thickBot="1" x14ac:dyDescent="0.3">
      <c r="C930" s="172" t="s">
        <v>59</v>
      </c>
      <c r="D930" s="163"/>
      <c r="E930" s="154">
        <v>0</v>
      </c>
      <c r="F930" s="117">
        <f>IF(E928&lt;6,"",((E928-6)/12)*(G928/E928))</f>
        <v>0</v>
      </c>
      <c r="G930" s="97">
        <f>F930</f>
        <v>0</v>
      </c>
      <c r="H930" s="164"/>
      <c r="I930" s="101" t="s">
        <v>520</v>
      </c>
      <c r="J930" s="101" t="str">
        <f>VLOOKUP(I930,Presupuesto!$B$11:$C$565,2,0)</f>
        <v>DECIMOCUARTO MES</v>
      </c>
      <c r="K930" s="98" t="str">
        <f t="shared" si="26"/>
        <v>Desarrollo del Sistema de Educación Superior</v>
      </c>
      <c r="L930" s="98" t="s">
        <v>395</v>
      </c>
    </row>
    <row r="931" spans="3:12" ht="15.75" thickBot="1" x14ac:dyDescent="0.3">
      <c r="C931" s="137" t="s">
        <v>486</v>
      </c>
      <c r="D931" s="199"/>
      <c r="E931" s="152">
        <v>12</v>
      </c>
      <c r="F931" s="303">
        <f>HLOOKUP($C931,$BZ$2:$CM$3,2,0)</f>
        <v>31763.19</v>
      </c>
      <c r="G931" s="113">
        <f>D931*E931*F931</f>
        <v>0</v>
      </c>
      <c r="H931" s="166"/>
      <c r="I931" s="114" t="s">
        <v>497</v>
      </c>
      <c r="J931" s="114" t="str">
        <f>VLOOKUP(I931,Presupuesto!$B$11:$C$565,2,0)</f>
        <v>SUELDOS Y SALARIOS PERMANENTES</v>
      </c>
      <c r="K931" s="98" t="str">
        <f t="shared" si="26"/>
        <v>Desarrollo del Sistema de Educación Superior</v>
      </c>
      <c r="L931" s="98" t="s">
        <v>395</v>
      </c>
    </row>
    <row r="932" spans="3:12" x14ac:dyDescent="0.25">
      <c r="C932" s="171" t="s">
        <v>58</v>
      </c>
      <c r="D932" s="163"/>
      <c r="E932" s="154">
        <v>0</v>
      </c>
      <c r="F932" s="100">
        <f>IF(E931=0,"",(G931/E931)/12*E931)</f>
        <v>0</v>
      </c>
      <c r="G932" s="97">
        <f>F932</f>
        <v>0</v>
      </c>
      <c r="H932" s="164"/>
      <c r="I932" s="116" t="s">
        <v>517</v>
      </c>
      <c r="J932" s="116" t="str">
        <f>VLOOKUP(I932,Presupuesto!$B$11:$C$565,2,0)</f>
        <v>AGUINALDO Y DECIMO CUARTO MES</v>
      </c>
      <c r="K932" s="98" t="str">
        <f t="shared" si="26"/>
        <v>Desarrollo del Sistema de Educación Superior</v>
      </c>
      <c r="L932" s="98" t="s">
        <v>395</v>
      </c>
    </row>
    <row r="933" spans="3:12" ht="15.75" thickBot="1" x14ac:dyDescent="0.3">
      <c r="C933" s="172" t="s">
        <v>59</v>
      </c>
      <c r="D933" s="163"/>
      <c r="E933" s="154">
        <v>0</v>
      </c>
      <c r="F933" s="117">
        <f>IF(E931&lt;6,"",((E931-6)/12)*(G931/E931))</f>
        <v>0</v>
      </c>
      <c r="G933" s="97">
        <f>F933</f>
        <v>0</v>
      </c>
      <c r="H933" s="164"/>
      <c r="I933" s="101" t="s">
        <v>520</v>
      </c>
      <c r="J933" s="101" t="str">
        <f>VLOOKUP(I933,Presupuesto!$B$11:$C$565,2,0)</f>
        <v>DECIMOCUARTO MES</v>
      </c>
      <c r="K933" s="98" t="str">
        <f t="shared" si="26"/>
        <v>Desarrollo del Sistema de Educación Superior</v>
      </c>
      <c r="L933" s="98" t="s">
        <v>395</v>
      </c>
    </row>
    <row r="934" spans="3:12" ht="15.75" thickBot="1" x14ac:dyDescent="0.3">
      <c r="C934" s="137" t="s">
        <v>487</v>
      </c>
      <c r="D934" s="199"/>
      <c r="E934" s="152">
        <v>12</v>
      </c>
      <c r="F934" s="303">
        <f>HLOOKUP($C934,$BZ$2:$CM$3,2,0)</f>
        <v>29777.99</v>
      </c>
      <c r="G934" s="113">
        <f>D934*E934*F934</f>
        <v>0</v>
      </c>
      <c r="H934" s="166"/>
      <c r="I934" s="114" t="s">
        <v>497</v>
      </c>
      <c r="J934" s="114" t="str">
        <f>VLOOKUP(I934,Presupuesto!$B$11:$C$565,2,0)</f>
        <v>SUELDOS Y SALARIOS PERMANENTES</v>
      </c>
      <c r="K934" s="98" t="str">
        <f t="shared" si="26"/>
        <v>Desarrollo del Sistema de Educación Superior</v>
      </c>
      <c r="L934" s="98" t="s">
        <v>395</v>
      </c>
    </row>
    <row r="935" spans="3:12" x14ac:dyDescent="0.25">
      <c r="C935" s="171" t="s">
        <v>58</v>
      </c>
      <c r="D935" s="163"/>
      <c r="E935" s="154">
        <v>0</v>
      </c>
      <c r="F935" s="100">
        <f>IF(E934=0,"",(G934/E934)/12*E934)</f>
        <v>0</v>
      </c>
      <c r="G935" s="97">
        <f>F935</f>
        <v>0</v>
      </c>
      <c r="H935" s="164"/>
      <c r="I935" s="116" t="s">
        <v>517</v>
      </c>
      <c r="J935" s="116" t="str">
        <f>VLOOKUP(I935,Presupuesto!$B$11:$C$565,2,0)</f>
        <v>AGUINALDO Y DECIMO CUARTO MES</v>
      </c>
      <c r="K935" s="98" t="str">
        <f t="shared" si="26"/>
        <v>Desarrollo del Sistema de Educación Superior</v>
      </c>
      <c r="L935" s="98" t="s">
        <v>395</v>
      </c>
    </row>
    <row r="936" spans="3:12" ht="15.75" thickBot="1" x14ac:dyDescent="0.3">
      <c r="C936" s="172" t="s">
        <v>59</v>
      </c>
      <c r="D936" s="163"/>
      <c r="E936" s="154">
        <v>0</v>
      </c>
      <c r="F936" s="117">
        <f>IF(E934&lt;6,"",((E934-6)/12)*(G934/E934))</f>
        <v>0</v>
      </c>
      <c r="G936" s="97">
        <f>F936</f>
        <v>0</v>
      </c>
      <c r="H936" s="164"/>
      <c r="I936" s="101" t="s">
        <v>520</v>
      </c>
      <c r="J936" s="101" t="str">
        <f>VLOOKUP(I936,Presupuesto!$B$11:$C$565,2,0)</f>
        <v>DECIMOCUARTO MES</v>
      </c>
      <c r="K936" s="98" t="str">
        <f t="shared" si="26"/>
        <v>Desarrollo del Sistema de Educación Superior</v>
      </c>
      <c r="L936" s="98" t="s">
        <v>395</v>
      </c>
    </row>
    <row r="937" spans="3:12" ht="15.75" thickBot="1" x14ac:dyDescent="0.3">
      <c r="C937" s="137" t="s">
        <v>488</v>
      </c>
      <c r="D937" s="199"/>
      <c r="E937" s="152">
        <v>12</v>
      </c>
      <c r="F937" s="303">
        <f>HLOOKUP($C937,$BZ$2:$CM$3,2,0)</f>
        <v>27792.79</v>
      </c>
      <c r="G937" s="113">
        <f>D937*E937*F937</f>
        <v>0</v>
      </c>
      <c r="H937" s="166"/>
      <c r="I937" s="114" t="s">
        <v>497</v>
      </c>
      <c r="J937" s="114" t="str">
        <f>VLOOKUP(I937,Presupuesto!$B$11:$C$565,2,0)</f>
        <v>SUELDOS Y SALARIOS PERMANENTES</v>
      </c>
      <c r="K937" s="98" t="str">
        <f t="shared" si="26"/>
        <v>Desarrollo del Sistema de Educación Superior</v>
      </c>
      <c r="L937" s="98" t="s">
        <v>395</v>
      </c>
    </row>
    <row r="938" spans="3:12" x14ac:dyDescent="0.25">
      <c r="C938" s="171" t="s">
        <v>58</v>
      </c>
      <c r="D938" s="163"/>
      <c r="E938" s="154">
        <v>0</v>
      </c>
      <c r="F938" s="100">
        <f>IF(E937=0,"",(G937/E937)/12*E937)</f>
        <v>0</v>
      </c>
      <c r="G938" s="97">
        <f>F938</f>
        <v>0</v>
      </c>
      <c r="H938" s="164"/>
      <c r="I938" s="116" t="s">
        <v>517</v>
      </c>
      <c r="J938" s="116" t="str">
        <f>VLOOKUP(I938,Presupuesto!$B$11:$C$565,2,0)</f>
        <v>AGUINALDO Y DECIMO CUARTO MES</v>
      </c>
      <c r="K938" s="98" t="str">
        <f t="shared" si="26"/>
        <v>Desarrollo del Sistema de Educación Superior</v>
      </c>
      <c r="L938" s="98" t="s">
        <v>395</v>
      </c>
    </row>
    <row r="939" spans="3:12" ht="15.75" thickBot="1" x14ac:dyDescent="0.3">
      <c r="C939" s="172" t="s">
        <v>59</v>
      </c>
      <c r="D939" s="163"/>
      <c r="E939" s="154">
        <v>0</v>
      </c>
      <c r="F939" s="117">
        <f>IF(E937&lt;6,"",((E937-6)/12)*(G937/E937))</f>
        <v>0</v>
      </c>
      <c r="G939" s="97">
        <f>F939</f>
        <v>0</v>
      </c>
      <c r="H939" s="164"/>
      <c r="I939" s="101" t="s">
        <v>520</v>
      </c>
      <c r="J939" s="101" t="str">
        <f>VLOOKUP(I939,Presupuesto!$B$11:$C$565,2,0)</f>
        <v>DECIMOCUARTO MES</v>
      </c>
      <c r="K939" s="98" t="str">
        <f t="shared" si="26"/>
        <v>Desarrollo del Sistema de Educación Superior</v>
      </c>
      <c r="L939" s="98" t="s">
        <v>395</v>
      </c>
    </row>
    <row r="940" spans="3:12" ht="15.75" thickBot="1" x14ac:dyDescent="0.3">
      <c r="C940" s="137" t="s">
        <v>489</v>
      </c>
      <c r="D940" s="199"/>
      <c r="E940" s="152">
        <v>12</v>
      </c>
      <c r="F940" s="303">
        <f>HLOOKUP($C940,$BZ$2:$CM$3,2,0)</f>
        <v>18859.39</v>
      </c>
      <c r="G940" s="113">
        <f>D940*E940*F940</f>
        <v>0</v>
      </c>
      <c r="H940" s="166"/>
      <c r="I940" s="114" t="s">
        <v>497</v>
      </c>
      <c r="J940" s="114" t="str">
        <f>VLOOKUP(I940,Presupuesto!$B$11:$C$565,2,0)</f>
        <v>SUELDOS Y SALARIOS PERMANENTES</v>
      </c>
      <c r="K940" s="98" t="str">
        <f t="shared" si="26"/>
        <v>Desarrollo del Sistema de Educación Superior</v>
      </c>
      <c r="L940" s="98" t="s">
        <v>395</v>
      </c>
    </row>
    <row r="941" spans="3:12" x14ac:dyDescent="0.25">
      <c r="C941" s="171" t="s">
        <v>58</v>
      </c>
      <c r="D941" s="163"/>
      <c r="E941" s="154">
        <v>0</v>
      </c>
      <c r="F941" s="100">
        <f>IF(E940=0,"",(G940/E940)/12*E940)</f>
        <v>0</v>
      </c>
      <c r="G941" s="97">
        <f>F941</f>
        <v>0</v>
      </c>
      <c r="H941" s="164"/>
      <c r="I941" s="116" t="s">
        <v>517</v>
      </c>
      <c r="J941" s="116" t="str">
        <f>VLOOKUP(I941,Presupuesto!$B$11:$C$565,2,0)</f>
        <v>AGUINALDO Y DECIMO CUARTO MES</v>
      </c>
      <c r="K941" s="98" t="str">
        <f t="shared" si="26"/>
        <v>Desarrollo del Sistema de Educación Superior</v>
      </c>
      <c r="L941" s="98" t="s">
        <v>395</v>
      </c>
    </row>
    <row r="942" spans="3:12" ht="15.75" thickBot="1" x14ac:dyDescent="0.3">
      <c r="C942" s="172" t="s">
        <v>59</v>
      </c>
      <c r="D942" s="163"/>
      <c r="E942" s="154">
        <v>0</v>
      </c>
      <c r="F942" s="117">
        <f>IF(E940&lt;6,"",((E940-6)/12)*(G940/E940))</f>
        <v>0</v>
      </c>
      <c r="G942" s="97">
        <f>F942</f>
        <v>0</v>
      </c>
      <c r="H942" s="164"/>
      <c r="I942" s="101" t="s">
        <v>520</v>
      </c>
      <c r="J942" s="101" t="str">
        <f>VLOOKUP(I942,Presupuesto!$B$11:$C$565,2,0)</f>
        <v>DECIMOCUARTO MES</v>
      </c>
      <c r="K942" s="98" t="str">
        <f t="shared" si="26"/>
        <v>Desarrollo del Sistema de Educación Superior</v>
      </c>
      <c r="L942" s="98" t="s">
        <v>395</v>
      </c>
    </row>
    <row r="943" spans="3:12" ht="15.75" thickBot="1" x14ac:dyDescent="0.3">
      <c r="C943" s="137" t="s">
        <v>490</v>
      </c>
      <c r="D943" s="199"/>
      <c r="E943" s="152">
        <v>12</v>
      </c>
      <c r="F943" s="303">
        <f>HLOOKUP($C943,$BZ$2:$CM$3,2,0)</f>
        <v>17866.8</v>
      </c>
      <c r="G943" s="113">
        <f>D943*E943*F943</f>
        <v>0</v>
      </c>
      <c r="H943" s="166"/>
      <c r="I943" s="114" t="s">
        <v>497</v>
      </c>
      <c r="J943" s="114" t="str">
        <f>VLOOKUP(I943,Presupuesto!$B$11:$C$565,2,0)</f>
        <v>SUELDOS Y SALARIOS PERMANENTES</v>
      </c>
      <c r="K943" s="98" t="str">
        <f t="shared" si="26"/>
        <v>Desarrollo del Sistema de Educación Superior</v>
      </c>
      <c r="L943" s="98" t="s">
        <v>395</v>
      </c>
    </row>
    <row r="944" spans="3:12" x14ac:dyDescent="0.25">
      <c r="C944" s="171" t="s">
        <v>58</v>
      </c>
      <c r="D944" s="163"/>
      <c r="E944" s="154">
        <v>0</v>
      </c>
      <c r="F944" s="100">
        <f>IF(E943=0,"",(G943/E943)/12*E943)</f>
        <v>0</v>
      </c>
      <c r="G944" s="97">
        <f>F944</f>
        <v>0</v>
      </c>
      <c r="H944" s="164"/>
      <c r="I944" s="116" t="s">
        <v>517</v>
      </c>
      <c r="J944" s="116" t="str">
        <f>VLOOKUP(I944,Presupuesto!$B$11:$C$565,2,0)</f>
        <v>AGUINALDO Y DECIMO CUARTO MES</v>
      </c>
      <c r="K944" s="98" t="str">
        <f t="shared" si="26"/>
        <v>Desarrollo del Sistema de Educación Superior</v>
      </c>
      <c r="L944" s="98" t="s">
        <v>395</v>
      </c>
    </row>
    <row r="945" spans="3:12" ht="15.75" thickBot="1" x14ac:dyDescent="0.3">
      <c r="C945" s="172" t="s">
        <v>59</v>
      </c>
      <c r="D945" s="163"/>
      <c r="E945" s="154">
        <v>0</v>
      </c>
      <c r="F945" s="117">
        <f>IF(E943&lt;6,"",((E943-6)/12)*(G943/E943))</f>
        <v>0</v>
      </c>
      <c r="G945" s="97">
        <f>F945</f>
        <v>0</v>
      </c>
      <c r="H945" s="164"/>
      <c r="I945" s="101" t="s">
        <v>520</v>
      </c>
      <c r="J945" s="101" t="str">
        <f>VLOOKUP(I945,Presupuesto!$B$11:$C$565,2,0)</f>
        <v>DECIMOCUARTO MES</v>
      </c>
      <c r="K945" s="98" t="str">
        <f t="shared" si="26"/>
        <v>Desarrollo del Sistema de Educación Superior</v>
      </c>
      <c r="L945" s="98" t="s">
        <v>395</v>
      </c>
    </row>
    <row r="946" spans="3:12" ht="15.75" thickBot="1" x14ac:dyDescent="0.3">
      <c r="C946" s="137" t="s">
        <v>491</v>
      </c>
      <c r="D946" s="199"/>
      <c r="E946" s="152">
        <v>12</v>
      </c>
      <c r="F946" s="303">
        <f>HLOOKUP($C946,$BZ$2:$CM$3,2,0)</f>
        <v>13896.4</v>
      </c>
      <c r="G946" s="113">
        <f>D946*E946*F946</f>
        <v>0</v>
      </c>
      <c r="H946" s="166"/>
      <c r="I946" s="114" t="s">
        <v>497</v>
      </c>
      <c r="J946" s="114" t="str">
        <f>VLOOKUP(I946,Presupuesto!$B$11:$C$565,2,0)</f>
        <v>SUELDOS Y SALARIOS PERMANENTES</v>
      </c>
      <c r="K946" s="98" t="str">
        <f t="shared" si="26"/>
        <v>Desarrollo del Sistema de Educación Superior</v>
      </c>
      <c r="L946" s="98" t="s">
        <v>395</v>
      </c>
    </row>
    <row r="947" spans="3:12" x14ac:dyDescent="0.25">
      <c r="C947" s="171" t="s">
        <v>58</v>
      </c>
      <c r="D947" s="163"/>
      <c r="E947" s="154">
        <v>0</v>
      </c>
      <c r="F947" s="100">
        <f>IF(E946=0,"",(G946/E946)/12*E946)</f>
        <v>0</v>
      </c>
      <c r="G947" s="97">
        <f>F947</f>
        <v>0</v>
      </c>
      <c r="H947" s="164"/>
      <c r="I947" s="116" t="s">
        <v>517</v>
      </c>
      <c r="J947" s="116" t="str">
        <f>VLOOKUP(I947,Presupuesto!$B$11:$C$565,2,0)</f>
        <v>AGUINALDO Y DECIMO CUARTO MES</v>
      </c>
      <c r="K947" s="98" t="str">
        <f t="shared" si="26"/>
        <v>Desarrollo del Sistema de Educación Superior</v>
      </c>
      <c r="L947" s="98" t="s">
        <v>395</v>
      </c>
    </row>
    <row r="948" spans="3:12" ht="15.75" thickBot="1" x14ac:dyDescent="0.3">
      <c r="C948" s="172" t="s">
        <v>59</v>
      </c>
      <c r="D948" s="163"/>
      <c r="E948" s="154">
        <v>0</v>
      </c>
      <c r="F948" s="117">
        <f>IF(E946&lt;6,"",((E946-6)/12)*(G946/E946))</f>
        <v>0</v>
      </c>
      <c r="G948" s="97">
        <f>F948</f>
        <v>0</v>
      </c>
      <c r="H948" s="164"/>
      <c r="I948" s="101" t="s">
        <v>520</v>
      </c>
      <c r="J948" s="101" t="str">
        <f>VLOOKUP(I948,Presupuesto!$B$11:$C$565,2,0)</f>
        <v>DECIMOCUARTO MES</v>
      </c>
      <c r="K948" s="98" t="str">
        <f t="shared" si="26"/>
        <v>Desarrollo del Sistema de Educación Superior</v>
      </c>
      <c r="L948" s="98" t="s">
        <v>395</v>
      </c>
    </row>
    <row r="949" spans="3:12" ht="15.75" thickBot="1" x14ac:dyDescent="0.3">
      <c r="C949" s="137" t="s">
        <v>492</v>
      </c>
      <c r="D949" s="199"/>
      <c r="E949" s="152">
        <v>12</v>
      </c>
      <c r="F949" s="303">
        <f>HLOOKUP($C949,$BZ$2:$CM$3,2,0)</f>
        <v>15004.09</v>
      </c>
      <c r="G949" s="113">
        <f>D949*E949*F949</f>
        <v>0</v>
      </c>
      <c r="H949" s="166"/>
      <c r="I949" s="114" t="s">
        <v>497</v>
      </c>
      <c r="J949" s="114" t="str">
        <f>VLOOKUP(I949,Presupuesto!$B$11:$C$565,2,0)</f>
        <v>SUELDOS Y SALARIOS PERMANENTES</v>
      </c>
      <c r="K949" s="98" t="str">
        <f t="shared" si="26"/>
        <v>Desarrollo del Sistema de Educación Superior</v>
      </c>
      <c r="L949" s="98" t="s">
        <v>395</v>
      </c>
    </row>
    <row r="950" spans="3:12" x14ac:dyDescent="0.25">
      <c r="C950" s="171" t="s">
        <v>58</v>
      </c>
      <c r="D950" s="163"/>
      <c r="E950" s="154">
        <v>0</v>
      </c>
      <c r="F950" s="100">
        <f>IF(E949=0,"",(G949/E949)/12*E949)</f>
        <v>0</v>
      </c>
      <c r="G950" s="97">
        <f>F950</f>
        <v>0</v>
      </c>
      <c r="H950" s="164"/>
      <c r="I950" s="116" t="s">
        <v>517</v>
      </c>
      <c r="J950" s="116" t="str">
        <f>VLOOKUP(I950,Presupuesto!$B$11:$C$565,2,0)</f>
        <v>AGUINALDO Y DECIMO CUARTO MES</v>
      </c>
      <c r="K950" s="98" t="str">
        <f t="shared" si="26"/>
        <v>Desarrollo del Sistema de Educación Superior</v>
      </c>
      <c r="L950" s="98" t="s">
        <v>395</v>
      </c>
    </row>
    <row r="951" spans="3:12" ht="15.75" thickBot="1" x14ac:dyDescent="0.3">
      <c r="C951" s="172" t="s">
        <v>59</v>
      </c>
      <c r="D951" s="163"/>
      <c r="E951" s="154">
        <v>0</v>
      </c>
      <c r="F951" s="117">
        <f>IF(E949&lt;6,"",((E949-6)/12)*(G949/E949))</f>
        <v>0</v>
      </c>
      <c r="G951" s="97">
        <f>F951</f>
        <v>0</v>
      </c>
      <c r="H951" s="164"/>
      <c r="I951" s="101" t="s">
        <v>520</v>
      </c>
      <c r="J951" s="101" t="str">
        <f>VLOOKUP(I951,Presupuesto!$B$11:$C$565,2,0)</f>
        <v>DECIMOCUARTO MES</v>
      </c>
      <c r="K951" s="98" t="str">
        <f t="shared" si="26"/>
        <v>Desarrollo del Sistema de Educación Superior</v>
      </c>
      <c r="L951" s="98" t="s">
        <v>395</v>
      </c>
    </row>
    <row r="952" spans="3:12" ht="15.75" thickBot="1" x14ac:dyDescent="0.3">
      <c r="C952" s="137" t="s">
        <v>493</v>
      </c>
      <c r="D952" s="199"/>
      <c r="E952" s="152">
        <v>12</v>
      </c>
      <c r="F952" s="303">
        <f>HLOOKUP($C952,$BZ$2:$CM$3,2,0)</f>
        <v>13238.9</v>
      </c>
      <c r="G952" s="113">
        <f>D952*E952*F952</f>
        <v>0</v>
      </c>
      <c r="H952" s="166"/>
      <c r="I952" s="114" t="s">
        <v>497</v>
      </c>
      <c r="J952" s="114" t="str">
        <f>VLOOKUP(I952,Presupuesto!$B$11:$C$565,2,0)</f>
        <v>SUELDOS Y SALARIOS PERMANENTES</v>
      </c>
      <c r="K952" s="98" t="str">
        <f t="shared" si="26"/>
        <v>Desarrollo del Sistema de Educación Superior</v>
      </c>
      <c r="L952" s="98" t="s">
        <v>395</v>
      </c>
    </row>
    <row r="953" spans="3:12" x14ac:dyDescent="0.25">
      <c r="C953" s="171" t="s">
        <v>58</v>
      </c>
      <c r="D953" s="163"/>
      <c r="E953" s="154">
        <v>0</v>
      </c>
      <c r="F953" s="100">
        <f>IF(E952=0,"",(G952/E952)/12*E952)</f>
        <v>0</v>
      </c>
      <c r="G953" s="97">
        <f>F953</f>
        <v>0</v>
      </c>
      <c r="H953" s="164"/>
      <c r="I953" s="116" t="s">
        <v>517</v>
      </c>
      <c r="J953" s="116" t="str">
        <f>VLOOKUP(I953,Presupuesto!$B$11:$C$565,2,0)</f>
        <v>AGUINALDO Y DECIMO CUARTO MES</v>
      </c>
      <c r="K953" s="98" t="str">
        <f t="shared" si="26"/>
        <v>Desarrollo del Sistema de Educación Superior</v>
      </c>
      <c r="L953" s="98" t="s">
        <v>395</v>
      </c>
    </row>
    <row r="954" spans="3:12" ht="15.75" thickBot="1" x14ac:dyDescent="0.3">
      <c r="C954" s="172" t="s">
        <v>59</v>
      </c>
      <c r="D954" s="163"/>
      <c r="E954" s="154">
        <v>0</v>
      </c>
      <c r="F954" s="117">
        <f>IF(E952&lt;6,"",((E952-6)/12)*(G952/E952))</f>
        <v>0</v>
      </c>
      <c r="G954" s="97">
        <f>F954</f>
        <v>0</v>
      </c>
      <c r="H954" s="164"/>
      <c r="I954" s="101" t="s">
        <v>520</v>
      </c>
      <c r="J954" s="101" t="str">
        <f>VLOOKUP(I954,Presupuesto!$B$11:$C$565,2,0)</f>
        <v>DECIMOCUARTO MES</v>
      </c>
      <c r="K954" s="98" t="str">
        <f t="shared" si="26"/>
        <v>Desarrollo del Sistema de Educación Superior</v>
      </c>
      <c r="L954" s="98" t="s">
        <v>395</v>
      </c>
    </row>
    <row r="955" spans="3:12" ht="15.75" thickBot="1" x14ac:dyDescent="0.3">
      <c r="C955" s="137" t="s">
        <v>494</v>
      </c>
      <c r="D955" s="199"/>
      <c r="E955" s="152">
        <v>12</v>
      </c>
      <c r="F955" s="303">
        <f>HLOOKUP($C955,$BZ$2:$CM$3,2,0)</f>
        <v>12356.31</v>
      </c>
      <c r="G955" s="113">
        <f>D955*E955*F955</f>
        <v>0</v>
      </c>
      <c r="H955" s="166"/>
      <c r="I955" s="114" t="s">
        <v>497</v>
      </c>
      <c r="J955" s="114" t="str">
        <f>VLOOKUP(I955,Presupuesto!$B$11:$C$565,2,0)</f>
        <v>SUELDOS Y SALARIOS PERMANENTES</v>
      </c>
      <c r="K955" s="98" t="str">
        <f t="shared" ref="K955:K972" si="27">$K$922</f>
        <v>Desarrollo del Sistema de Educación Superior</v>
      </c>
      <c r="L955" s="98" t="s">
        <v>395</v>
      </c>
    </row>
    <row r="956" spans="3:12" x14ac:dyDescent="0.25">
      <c r="C956" s="171" t="s">
        <v>58</v>
      </c>
      <c r="D956" s="163"/>
      <c r="E956" s="154">
        <v>0</v>
      </c>
      <c r="F956" s="100">
        <f>IF(E955=0,"",(G955/E955)/12*E955)</f>
        <v>0</v>
      </c>
      <c r="G956" s="97">
        <f>F956</f>
        <v>0</v>
      </c>
      <c r="H956" s="164"/>
      <c r="I956" s="116" t="s">
        <v>517</v>
      </c>
      <c r="J956" s="116" t="str">
        <f>VLOOKUP(I956,Presupuesto!$B$11:$C$565,2,0)</f>
        <v>AGUINALDO Y DECIMO CUARTO MES</v>
      </c>
      <c r="K956" s="98" t="str">
        <f t="shared" si="27"/>
        <v>Desarrollo del Sistema de Educación Superior</v>
      </c>
      <c r="L956" s="98" t="s">
        <v>395</v>
      </c>
    </row>
    <row r="957" spans="3:12" ht="15.75" thickBot="1" x14ac:dyDescent="0.3">
      <c r="C957" s="172" t="s">
        <v>59</v>
      </c>
      <c r="D957" s="163"/>
      <c r="E957" s="154">
        <v>0</v>
      </c>
      <c r="F957" s="117">
        <f>IF(E955&lt;6,"",((E955-6)/12)*(G955/E955))</f>
        <v>0</v>
      </c>
      <c r="G957" s="97">
        <f>F957</f>
        <v>0</v>
      </c>
      <c r="H957" s="164"/>
      <c r="I957" s="101" t="s">
        <v>520</v>
      </c>
      <c r="J957" s="101" t="str">
        <f>VLOOKUP(I957,Presupuesto!$B$11:$C$565,2,0)</f>
        <v>DECIMOCUARTO MES</v>
      </c>
      <c r="K957" s="98" t="str">
        <f t="shared" si="27"/>
        <v>Desarrollo del Sistema de Educación Superior</v>
      </c>
      <c r="L957" s="98" t="s">
        <v>395</v>
      </c>
    </row>
    <row r="958" spans="3:12" ht="15.75" thickBot="1" x14ac:dyDescent="0.3">
      <c r="C958" s="137" t="s">
        <v>495</v>
      </c>
      <c r="D958" s="199"/>
      <c r="E958" s="152">
        <v>12</v>
      </c>
      <c r="F958" s="303">
        <f>HLOOKUP($C958,$BZ$2:$CM$3,2,0)</f>
        <v>463.22</v>
      </c>
      <c r="G958" s="113">
        <f>D958*E958*F958</f>
        <v>0</v>
      </c>
      <c r="H958" s="166"/>
      <c r="I958" s="114" t="s">
        <v>497</v>
      </c>
      <c r="J958" s="114" t="str">
        <f>VLOOKUP(I958,Presupuesto!$B$11:$C$565,2,0)</f>
        <v>SUELDOS Y SALARIOS PERMANENTES</v>
      </c>
      <c r="K958" s="98" t="str">
        <f t="shared" si="27"/>
        <v>Desarrollo del Sistema de Educación Superior</v>
      </c>
      <c r="L958" s="98" t="s">
        <v>395</v>
      </c>
    </row>
    <row r="959" spans="3:12" x14ac:dyDescent="0.25">
      <c r="C959" s="171" t="s">
        <v>58</v>
      </c>
      <c r="D959" s="163"/>
      <c r="E959" s="154">
        <v>0</v>
      </c>
      <c r="F959" s="100">
        <f>IF(E958=0,"",(G958/E958)/12*E958)</f>
        <v>0</v>
      </c>
      <c r="G959" s="97">
        <f>F959</f>
        <v>0</v>
      </c>
      <c r="H959" s="164"/>
      <c r="I959" s="116" t="s">
        <v>517</v>
      </c>
      <c r="J959" s="116" t="str">
        <f>VLOOKUP(I959,Presupuesto!$B$11:$C$565,2,0)</f>
        <v>AGUINALDO Y DECIMO CUARTO MES</v>
      </c>
      <c r="K959" s="98" t="str">
        <f t="shared" si="27"/>
        <v>Desarrollo del Sistema de Educación Superior</v>
      </c>
      <c r="L959" s="98" t="s">
        <v>395</v>
      </c>
    </row>
    <row r="960" spans="3:12" ht="15.75" thickBot="1" x14ac:dyDescent="0.3">
      <c r="C960" s="172" t="s">
        <v>59</v>
      </c>
      <c r="D960" s="163"/>
      <c r="E960" s="154">
        <v>0</v>
      </c>
      <c r="F960" s="117">
        <f>IF(E958&lt;6,"",((E958-6)/12)*(G958/E958))</f>
        <v>0</v>
      </c>
      <c r="G960" s="97">
        <f>F960</f>
        <v>0</v>
      </c>
      <c r="H960" s="164"/>
      <c r="I960" s="101" t="s">
        <v>520</v>
      </c>
      <c r="J960" s="101" t="str">
        <f>VLOOKUP(I960,Presupuesto!$B$11:$C$565,2,0)</f>
        <v>DECIMOCUARTO MES</v>
      </c>
      <c r="K960" s="98" t="str">
        <f t="shared" si="27"/>
        <v>Desarrollo del Sistema de Educación Superior</v>
      </c>
      <c r="L960" s="98" t="s">
        <v>395</v>
      </c>
    </row>
    <row r="961" spans="3:12" ht="15.75" thickBot="1" x14ac:dyDescent="0.3">
      <c r="C961" s="137" t="s">
        <v>496</v>
      </c>
      <c r="D961" s="199"/>
      <c r="E961" s="152">
        <v>12</v>
      </c>
      <c r="F961" s="303">
        <f>HLOOKUP($C961,$BZ$2:$CM$3,2,0)</f>
        <v>2007.3</v>
      </c>
      <c r="G961" s="113">
        <f>D961*E961*F961</f>
        <v>0</v>
      </c>
      <c r="H961" s="166"/>
      <c r="I961" s="114" t="s">
        <v>497</v>
      </c>
      <c r="J961" s="114" t="str">
        <f>VLOOKUP(I961,Presupuesto!$B$11:$C$565,2,0)</f>
        <v>SUELDOS Y SALARIOS PERMANENTES</v>
      </c>
      <c r="K961" s="98" t="str">
        <f t="shared" si="27"/>
        <v>Desarrollo del Sistema de Educación Superior</v>
      </c>
      <c r="L961" s="98" t="s">
        <v>395</v>
      </c>
    </row>
    <row r="962" spans="3:12" x14ac:dyDescent="0.25">
      <c r="C962" s="171" t="s">
        <v>58</v>
      </c>
      <c r="D962" s="163"/>
      <c r="E962" s="154">
        <v>0</v>
      </c>
      <c r="F962" s="100">
        <f>IF(E961=0,"",(G961/E961)/12*E961)</f>
        <v>0</v>
      </c>
      <c r="G962" s="97">
        <f>F962</f>
        <v>0</v>
      </c>
      <c r="H962" s="164"/>
      <c r="I962" s="116" t="s">
        <v>517</v>
      </c>
      <c r="J962" s="116" t="str">
        <f>VLOOKUP(I962,Presupuesto!$B$11:$C$565,2,0)</f>
        <v>AGUINALDO Y DECIMO CUARTO MES</v>
      </c>
      <c r="K962" s="98" t="str">
        <f t="shared" si="27"/>
        <v>Desarrollo del Sistema de Educación Superior</v>
      </c>
      <c r="L962" s="98" t="s">
        <v>395</v>
      </c>
    </row>
    <row r="963" spans="3:12" ht="15.75" thickBot="1" x14ac:dyDescent="0.3">
      <c r="C963" s="172" t="s">
        <v>59</v>
      </c>
      <c r="D963" s="163"/>
      <c r="E963" s="154">
        <v>0</v>
      </c>
      <c r="F963" s="117">
        <f>IF(E961&lt;6,"",((E961-6)/12)*(G961/E961))</f>
        <v>0</v>
      </c>
      <c r="G963" s="97">
        <f>F963</f>
        <v>0</v>
      </c>
      <c r="H963" s="164"/>
      <c r="I963" s="101" t="s">
        <v>520</v>
      </c>
      <c r="J963" s="101" t="str">
        <f>VLOOKUP(I963,Presupuesto!$B$11:$C$565,2,0)</f>
        <v>DECIMOCUARTO MES</v>
      </c>
      <c r="K963" s="98" t="str">
        <f t="shared" si="27"/>
        <v>Desarrollo del Sistema de Educación Superior</v>
      </c>
      <c r="L963" s="98" t="s">
        <v>395</v>
      </c>
    </row>
    <row r="964" spans="3:12" ht="15.75" thickBot="1" x14ac:dyDescent="0.3">
      <c r="C964" s="140" t="s">
        <v>83</v>
      </c>
      <c r="D964" s="199"/>
      <c r="E964" s="152">
        <v>12</v>
      </c>
      <c r="F964" s="139">
        <v>30000</v>
      </c>
      <c r="G964" s="113">
        <f>D964*E964*F964</f>
        <v>0</v>
      </c>
      <c r="H964" s="166"/>
      <c r="I964" s="114" t="s">
        <v>565</v>
      </c>
      <c r="J964" s="114" t="str">
        <f>VLOOKUP(I964,Presupuesto!$B$11:$C$565,2,0)</f>
        <v>CONTRATOS ESPECIALES</v>
      </c>
      <c r="K964" s="98" t="str">
        <f t="shared" si="27"/>
        <v>Desarrollo del Sistema de Educación Superior</v>
      </c>
      <c r="L964" s="98" t="s">
        <v>395</v>
      </c>
    </row>
    <row r="965" spans="3:12" x14ac:dyDescent="0.25">
      <c r="C965" s="171" t="s">
        <v>58</v>
      </c>
      <c r="D965" s="163"/>
      <c r="E965" s="154">
        <v>0</v>
      </c>
      <c r="F965" s="117">
        <f>IF(E964=0,"",(G964/E964)/12*E964)</f>
        <v>0</v>
      </c>
      <c r="G965" s="97">
        <f>F965</f>
        <v>0</v>
      </c>
      <c r="H965" s="164"/>
      <c r="I965" s="101" t="s">
        <v>565</v>
      </c>
      <c r="J965" s="101" t="str">
        <f>VLOOKUP(I965,Presupuesto!$B$11:$C$565,2,0)</f>
        <v>CONTRATOS ESPECIALES</v>
      </c>
      <c r="K965" s="98" t="str">
        <f t="shared" si="27"/>
        <v>Desarrollo del Sistema de Educación Superior</v>
      </c>
      <c r="L965" s="98" t="s">
        <v>394</v>
      </c>
    </row>
    <row r="966" spans="3:12" ht="15.75" thickBot="1" x14ac:dyDescent="0.3">
      <c r="C966" s="172" t="s">
        <v>59</v>
      </c>
      <c r="D966" s="163"/>
      <c r="E966" s="154">
        <v>0</v>
      </c>
      <c r="F966" s="100">
        <f>IF(E964&lt;6,"",((E964-6)/12)*(G964/E964))</f>
        <v>0</v>
      </c>
      <c r="G966" s="97">
        <f>F966</f>
        <v>0</v>
      </c>
      <c r="H966" s="164"/>
      <c r="I966" s="101" t="s">
        <v>565</v>
      </c>
      <c r="J966" s="101" t="str">
        <f>VLOOKUP(I966,Presupuesto!$B$11:$C$565,2,0)</f>
        <v>CONTRATOS ESPECIALES</v>
      </c>
      <c r="K966" s="98" t="str">
        <f t="shared" si="27"/>
        <v>Desarrollo del Sistema de Educación Superior</v>
      </c>
      <c r="L966" s="98" t="s">
        <v>399</v>
      </c>
    </row>
    <row r="967" spans="3:12" ht="15.75" thickBot="1" x14ac:dyDescent="0.3">
      <c r="C967" s="140" t="s">
        <v>60</v>
      </c>
      <c r="D967" s="199"/>
      <c r="E967" s="152">
        <v>12</v>
      </c>
      <c r="F967" s="118">
        <v>30000</v>
      </c>
      <c r="G967" s="113">
        <f>D967*E967*F967</f>
        <v>0</v>
      </c>
      <c r="H967" s="166"/>
      <c r="I967" s="114" t="s">
        <v>706</v>
      </c>
      <c r="J967" s="114" t="str">
        <f>VLOOKUP(I967,Presupuesto!$B$11:$C$565,2,0)</f>
        <v>OTROS SERVICIOS TECNICOS Y PROFESIONALES</v>
      </c>
      <c r="K967" s="98" t="str">
        <f t="shared" si="27"/>
        <v>Desarrollo del Sistema de Educación Superior</v>
      </c>
      <c r="L967" s="98" t="s">
        <v>394</v>
      </c>
    </row>
    <row r="968" spans="3:12" x14ac:dyDescent="0.25">
      <c r="C968" s="171" t="s">
        <v>58</v>
      </c>
      <c r="D968" s="163"/>
      <c r="E968" s="154">
        <v>0</v>
      </c>
      <c r="F968" s="100">
        <v>0</v>
      </c>
      <c r="G968" s="97">
        <f>F968</f>
        <v>0</v>
      </c>
      <c r="H968" s="164"/>
      <c r="I968" s="101" t="s">
        <v>706</v>
      </c>
      <c r="J968" s="101" t="str">
        <f>VLOOKUP(I968,Presupuesto!$B$11:$C$565,2,0)</f>
        <v>OTROS SERVICIOS TECNICOS Y PROFESIONALES</v>
      </c>
      <c r="K968" s="98" t="str">
        <f t="shared" si="27"/>
        <v>Desarrollo del Sistema de Educación Superior</v>
      </c>
      <c r="L968" s="98" t="s">
        <v>394</v>
      </c>
    </row>
    <row r="969" spans="3:12" ht="15.75" thickBot="1" x14ac:dyDescent="0.3">
      <c r="C969" s="172" t="s">
        <v>59</v>
      </c>
      <c r="D969" s="163"/>
      <c r="E969" s="154">
        <v>0</v>
      </c>
      <c r="F969" s="100">
        <v>0</v>
      </c>
      <c r="G969" s="97">
        <f>F969</f>
        <v>0</v>
      </c>
      <c r="H969" s="164"/>
      <c r="I969" s="101" t="s">
        <v>706</v>
      </c>
      <c r="J969" s="101" t="str">
        <f>VLOOKUP(I969,Presupuesto!$B$11:$C$565,2,0)</f>
        <v>OTROS SERVICIOS TECNICOS Y PROFESIONALES</v>
      </c>
      <c r="K969" s="98" t="str">
        <f t="shared" si="27"/>
        <v>Desarrollo del Sistema de Educación Superior</v>
      </c>
      <c r="L969" s="98" t="s">
        <v>394</v>
      </c>
    </row>
    <row r="970" spans="3:12" ht="15.75" thickBot="1" x14ac:dyDescent="0.3">
      <c r="C970" s="140" t="s">
        <v>61</v>
      </c>
      <c r="D970" s="199"/>
      <c r="E970" s="152">
        <v>12</v>
      </c>
      <c r="F970" s="118">
        <v>30000</v>
      </c>
      <c r="G970" s="113">
        <f>D970*E970*F970</f>
        <v>0</v>
      </c>
      <c r="H970" s="166"/>
      <c r="I970" s="114" t="s">
        <v>497</v>
      </c>
      <c r="J970" s="114" t="str">
        <f>VLOOKUP(I970,Presupuesto!$B$11:$C$565,2,0)</f>
        <v>SUELDOS Y SALARIOS PERMANENTES</v>
      </c>
      <c r="K970" s="98" t="str">
        <f t="shared" si="27"/>
        <v>Desarrollo del Sistema de Educación Superior</v>
      </c>
      <c r="L970" s="98" t="s">
        <v>394</v>
      </c>
    </row>
    <row r="971" spans="3:12" x14ac:dyDescent="0.25">
      <c r="C971" s="171" t="s">
        <v>58</v>
      </c>
      <c r="D971" s="169"/>
      <c r="E971" s="131">
        <v>0</v>
      </c>
      <c r="F971" s="119">
        <f>IF(E970=0,"",(G970/E970)/12*E970)</f>
        <v>0</v>
      </c>
      <c r="G971" s="120">
        <f>F971</f>
        <v>0</v>
      </c>
      <c r="H971" s="164"/>
      <c r="I971" s="101" t="s">
        <v>517</v>
      </c>
      <c r="J971" s="101" t="str">
        <f>VLOOKUP(I971,Presupuesto!$B$11:$C$565,2,0)</f>
        <v>AGUINALDO Y DECIMO CUARTO MES</v>
      </c>
      <c r="K971" s="98" t="str">
        <f t="shared" si="27"/>
        <v>Desarrollo del Sistema de Educación Superior</v>
      </c>
      <c r="L971" s="98" t="s">
        <v>394</v>
      </c>
    </row>
    <row r="972" spans="3:12" ht="15.75" thickBot="1" x14ac:dyDescent="0.3">
      <c r="C972" s="173" t="s">
        <v>59</v>
      </c>
      <c r="D972" s="162"/>
      <c r="E972" s="132">
        <v>0</v>
      </c>
      <c r="F972" s="105">
        <f>IF(E970&lt;6,"",((E970-6)/12)*(G970/E970))</f>
        <v>0</v>
      </c>
      <c r="G972" s="105">
        <f>F972</f>
        <v>0</v>
      </c>
      <c r="H972" s="162"/>
      <c r="I972" s="106" t="s">
        <v>520</v>
      </c>
      <c r="J972" s="124" t="str">
        <f>VLOOKUP(I972,Presupuesto!$B$11:$C$565,2,0)</f>
        <v>DECIMOCUARTO MES</v>
      </c>
      <c r="K972" s="106" t="str">
        <f t="shared" si="27"/>
        <v>Desarrollo del Sistema de Educación Superior</v>
      </c>
      <c r="L972" s="124" t="s">
        <v>394</v>
      </c>
    </row>
  </sheetData>
  <conditionalFormatting sqref="E56">
    <cfRule type="cellIs" dxfId="22" priority="21" operator="greaterThan">
      <formula>12</formula>
    </cfRule>
  </conditionalFormatting>
  <conditionalFormatting sqref="E961">
    <cfRule type="cellIs" dxfId="21" priority="5" operator="greaterThan">
      <formula>12</formula>
    </cfRule>
  </conditionalFormatting>
  <conditionalFormatting sqref="E116">
    <cfRule type="cellIs" dxfId="20" priority="19" operator="greaterThan">
      <formula>12</formula>
    </cfRule>
  </conditionalFormatting>
  <conditionalFormatting sqref="E421">
    <cfRule type="cellIs" dxfId="15" priority="14" operator="greaterThan">
      <formula>12</formula>
    </cfRule>
  </conditionalFormatting>
  <conditionalFormatting sqref="E481">
    <cfRule type="cellIs" dxfId="14" priority="13" operator="greaterThan">
      <formula>12</formula>
    </cfRule>
  </conditionalFormatting>
  <conditionalFormatting sqref="E541">
    <cfRule type="cellIs" dxfId="13" priority="12" operator="greaterThan">
      <formula>12</formula>
    </cfRule>
  </conditionalFormatting>
  <conditionalFormatting sqref="E601">
    <cfRule type="cellIs" dxfId="12" priority="11" operator="greaterThan">
      <formula>12</formula>
    </cfRule>
  </conditionalFormatting>
  <conditionalFormatting sqref="E661">
    <cfRule type="cellIs" dxfId="11" priority="10" operator="greaterThan">
      <formula>12</formula>
    </cfRule>
  </conditionalFormatting>
  <conditionalFormatting sqref="E721">
    <cfRule type="cellIs" dxfId="10" priority="9" operator="greaterThan">
      <formula>12</formula>
    </cfRule>
  </conditionalFormatting>
  <conditionalFormatting sqref="E781">
    <cfRule type="cellIs" dxfId="9" priority="8" operator="greaterThan">
      <formula>12</formula>
    </cfRule>
  </conditionalFormatting>
  <conditionalFormatting sqref="E841">
    <cfRule type="cellIs" dxfId="8" priority="7" operator="greaterThan">
      <formula>12</formula>
    </cfRule>
  </conditionalFormatting>
  <conditionalFormatting sqref="E901">
    <cfRule type="cellIs" dxfId="7" priority="6" operator="greaterThan">
      <formula>12</formula>
    </cfRule>
  </conditionalFormatting>
  <conditionalFormatting sqref="E177">
    <cfRule type="cellIs" dxfId="6" priority="4" operator="greaterThan">
      <formula>12</formula>
    </cfRule>
  </conditionalFormatting>
  <conditionalFormatting sqref="E238">
    <cfRule type="cellIs" dxfId="5" priority="3" operator="greaterThan">
      <formula>12</formula>
    </cfRule>
  </conditionalFormatting>
  <conditionalFormatting sqref="E299">
    <cfRule type="cellIs" dxfId="4" priority="2" operator="greaterThan">
      <formula>12</formula>
    </cfRule>
  </conditionalFormatting>
  <conditionalFormatting sqref="E360">
    <cfRule type="cellIs" dxfId="0" priority="1"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922:H972 H77:H128 H17:H68 H138:H189 H199:H250 H260:H311 H382:H432 H442:H492 H502:H552 H562:H612 H622:H672 H682:H732 H742:H792 H802:H852 H862:H912 H321:H372">
      <formula1>$R$2:$S$2</formula1>
    </dataValidation>
    <dataValidation type="list" allowBlank="1" showInputMessage="1" showErrorMessage="1" errorTitle="¡Ingreso Inválido!" error="Seleccione una opción de la lista" promptTitle="Mes Requerido" prompt="Seleccione el mes en el que requiere el recurso." sqref="L922:L972 L77:L128 L17:L68 L138:L189 L199:L250 L260:L311 L382:L432 L442:L492 L502:L552 L562:L612 L622:L672 L682:L732 L742:L792 L802:L852 L862:L912 L321:L372">
      <formula1>$U$2:$AF$2</formula1>
    </dataValidation>
    <dataValidation type="list" allowBlank="1" showInputMessage="1" showErrorMessage="1" sqref="C17 C20 C23 C26 C29 C32 C35 C38 C41 C44 C47 C50 C53 C56 C77 C80 C83 C86 C89 C92 C95 C98 C101 C104 C107 C110 C113 C116 C922 C925 C928 C931 C934 C937 C940 C943 C946 C949 C952 C955 C958 C961 C138 C141 C144 C147 C150 C153 C156 C159 C162 C165 C168 C171 C174 C177 C199 C202 C205 C208 C211 C214 C217 C220 C223 C226 C229 C232 C235 C238 C260 C263 C266 C269 C272 C275 C278 C281 C284 C287 C290 C293 C296 C299 C382 C385 C388 C391 C394 C397 C400 C403 C406 C409 C412 C415 C418 C421 C442 C445 C448 C451 C454 C457 C460 C463 C466 C469 C472 C475 C478 C481 C502 C505 C508 C511 C514 C517 C520 C523 C526 C529 C532 C535 C538 C541 C562 C565 C568 C571 C574 C577 C580 C583 C586 C589 C592 C595 C598 C601 C622 C625 C628 C631 C634 C637 C640 C643 C646 C649 C652 C655 C658 C661 C682 C685 C688 C691 C694 C697 C700 C703 C706 C709 C712 C715 C718 C721 C742 C745 C748 C751 C754 C757 C760 C763 C766 C769 C772 C775 C778 C781 C802 C805 C808 C811 C814 C817 C820 C823 C826 C829 C832 C835 C838 C841 C862 C865 C868 C871 C874 C877 C880 C883 C886 C889 C892 C895 C898 C901 C321 C324 C327 C330 C333 C336 C339 C342 C345 C348 C351 C354 C357 C360">
      <formula1>$BZ$2:$CM$2</formula1>
    </dataValidation>
    <dataValidation type="list" allowBlank="1" showInputMessage="1" showErrorMessage="1" errorTitle="¡Ingreso Inválido!" error="Verifique el valor ingresado." sqref="I922:I972 I77:I128 I17:I68 I138:I189 I199:I250 I260:I311 I382:I432 I442:I492 I502:I552 I562:I612 I622:I672 I682:I732 I742:I792 I802:I852 I862:I912 I321:I372">
      <formula1>$A$1:$UI$1</formula1>
    </dataValidation>
    <dataValidation type="list" allowBlank="1" showInputMessage="1" showErrorMessage="1" errorTitle="¡Ingreso Inválido!" error="Seleccione una opción de la lista." promptTitle="Dimensión Estratégica" prompt="Seleccione una opción de la lista." sqref="K78:K128 K18:K68 K139:K189 K200:K250 K261:K311 K383:K432 K443:K492 K503:K552 K563:K612 K623:K672 K683:K732 K743:K792 K803:K852 K863:K912 K923:K972 K322:K372">
      <formula1>$A$2:$P$2</formula1>
    </dataValidation>
    <dataValidation type="list" allowBlank="1" showInputMessage="1" showErrorMessage="1" errorTitle="¡Ingreso Inválido!" error="Seleccione una opción de la lista." promptTitle="Dimensión Estratégica" prompt="Seleccione una opción de la lista." sqref="K17 K77 K922 K138 K199 K260 K382 K442 K502 K562 K622 K682 K742 K802 K862 K321">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x14ac:dyDescent="0.25">
      <c r="A2" s="122" t="s">
        <v>1358</v>
      </c>
      <c r="B2" s="122" t="s">
        <v>1360</v>
      </c>
      <c r="C2" s="122" t="s">
        <v>471</v>
      </c>
      <c r="D2" s="122" t="s">
        <v>1359</v>
      </c>
      <c r="E2" s="122" t="s">
        <v>1361</v>
      </c>
      <c r="F2" s="122" t="s">
        <v>472</v>
      </c>
      <c r="G2" s="160" t="s">
        <v>1362</v>
      </c>
      <c r="H2" s="122" t="s">
        <v>1363</v>
      </c>
      <c r="I2" s="122" t="s">
        <v>1364</v>
      </c>
      <c r="J2" s="122" t="s">
        <v>1459</v>
      </c>
      <c r="K2" s="122" t="s">
        <v>1365</v>
      </c>
      <c r="L2" s="122" t="s">
        <v>1366</v>
      </c>
      <c r="M2" s="122" t="s">
        <v>1367</v>
      </c>
      <c r="N2" s="122" t="s">
        <v>1368</v>
      </c>
      <c r="O2" s="122" t="s">
        <v>1369</v>
      </c>
      <c r="P2" s="122" t="s">
        <v>1489</v>
      </c>
      <c r="Q2" s="122" t="s">
        <v>1531</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61">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68"/>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c r="E17" s="96">
        <v>2800</v>
      </c>
      <c r="F17" s="97">
        <f>D17*E17</f>
        <v>0</v>
      </c>
      <c r="G17" s="161"/>
      <c r="H17" s="98" t="s">
        <v>986</v>
      </c>
      <c r="I17" s="98" t="str">
        <f>VLOOKUP(H17,Presupuesto!$B$11:$C$565,2,0)</f>
        <v>MUEBLES VARIOS DE OFICINA</v>
      </c>
      <c r="J17" s="219" t="s">
        <v>1459</v>
      </c>
      <c r="K17" s="98" t="s">
        <v>404</v>
      </c>
    </row>
    <row r="18" spans="2:11" ht="32.25" customHeight="1" x14ac:dyDescent="0.25">
      <c r="B18" s="93"/>
      <c r="C18" s="99" t="s">
        <v>64</v>
      </c>
      <c r="D18" s="151"/>
      <c r="E18" s="100">
        <v>2400</v>
      </c>
      <c r="F18" s="97">
        <f>D18*E18</f>
        <v>0</v>
      </c>
      <c r="G18" s="161"/>
      <c r="H18" s="101" t="s">
        <v>986</v>
      </c>
      <c r="I18" s="98" t="str">
        <f>VLOOKUP(H18,Presupuesto!$B$11:$C$565,2,0)</f>
        <v>MUEBLES VARIOS DE OFICINA</v>
      </c>
      <c r="J18" s="98" t="str">
        <f t="shared" ref="J18:J26" si="0">$J$17</f>
        <v>Posgrado</v>
      </c>
      <c r="K18" s="98" t="s">
        <v>412</v>
      </c>
    </row>
    <row r="19" spans="2:11" x14ac:dyDescent="0.25">
      <c r="B19" s="93"/>
      <c r="C19" s="99" t="s">
        <v>65</v>
      </c>
      <c r="D19" s="151"/>
      <c r="E19" s="100">
        <v>1000</v>
      </c>
      <c r="F19" s="97">
        <f t="shared" ref="F19:F26" si="1">D19*E19</f>
        <v>0</v>
      </c>
      <c r="G19" s="161"/>
      <c r="H19" s="101" t="s">
        <v>986</v>
      </c>
      <c r="I19" s="98" t="str">
        <f>VLOOKUP(H19,Presupuesto!$B$11:$C$565,2,0)</f>
        <v>MUEBLES VARIOS DE OFICINA</v>
      </c>
      <c r="J19" s="98" t="str">
        <f t="shared" si="0"/>
        <v>Posgrado</v>
      </c>
      <c r="K19" s="98" t="s">
        <v>395</v>
      </c>
    </row>
    <row r="20" spans="2:11" x14ac:dyDescent="0.25">
      <c r="B20" s="93"/>
      <c r="C20" s="99" t="s">
        <v>66</v>
      </c>
      <c r="D20" s="151"/>
      <c r="E20" s="100">
        <v>6000</v>
      </c>
      <c r="F20" s="97">
        <f t="shared" si="1"/>
        <v>0</v>
      </c>
      <c r="G20" s="161"/>
      <c r="H20" s="101" t="s">
        <v>986</v>
      </c>
      <c r="I20" s="98" t="str">
        <f>VLOOKUP(H20,Presupuesto!$B$11:$C$565,2,0)</f>
        <v>MUEBLES VARIOS DE OFICINA</v>
      </c>
      <c r="J20" s="98" t="str">
        <f t="shared" si="0"/>
        <v>Posgrado</v>
      </c>
      <c r="K20" s="98" t="s">
        <v>395</v>
      </c>
    </row>
    <row r="21" spans="2:11" x14ac:dyDescent="0.25">
      <c r="B21" s="93"/>
      <c r="C21" s="99" t="s">
        <v>67</v>
      </c>
      <c r="D21" s="151"/>
      <c r="E21" s="100">
        <v>3000</v>
      </c>
      <c r="F21" s="97">
        <f t="shared" si="1"/>
        <v>0</v>
      </c>
      <c r="G21" s="161"/>
      <c r="H21" s="101" t="s">
        <v>986</v>
      </c>
      <c r="I21" s="98" t="str">
        <f>VLOOKUP(H21,Presupuesto!$B$11:$C$565,2,0)</f>
        <v>MUEBLES VARIOS DE OFICINA</v>
      </c>
      <c r="J21" s="98" t="str">
        <f t="shared" si="0"/>
        <v>Posgrado</v>
      </c>
      <c r="K21" s="98" t="s">
        <v>395</v>
      </c>
    </row>
    <row r="22" spans="2:11" x14ac:dyDescent="0.25">
      <c r="B22" s="93"/>
      <c r="C22" s="99" t="s">
        <v>68</v>
      </c>
      <c r="D22" s="151"/>
      <c r="E22" s="100">
        <v>10000</v>
      </c>
      <c r="F22" s="97">
        <f t="shared" si="1"/>
        <v>0</v>
      </c>
      <c r="G22" s="161"/>
      <c r="H22" s="101" t="s">
        <v>986</v>
      </c>
      <c r="I22" s="98" t="str">
        <f>VLOOKUP(H22,Presupuesto!$B$11:$C$565,2,0)</f>
        <v>MUEBLES VARIOS DE OFICINA</v>
      </c>
      <c r="J22" s="98" t="str">
        <f t="shared" si="0"/>
        <v>Posgrado</v>
      </c>
      <c r="K22" s="98" t="s">
        <v>395</v>
      </c>
    </row>
    <row r="23" spans="2:11" x14ac:dyDescent="0.25">
      <c r="B23" s="93"/>
      <c r="C23" s="99" t="s">
        <v>69</v>
      </c>
      <c r="D23" s="151"/>
      <c r="E23" s="100">
        <v>8000</v>
      </c>
      <c r="F23" s="97">
        <f t="shared" si="1"/>
        <v>0</v>
      </c>
      <c r="G23" s="161"/>
      <c r="H23" s="101" t="s">
        <v>989</v>
      </c>
      <c r="I23" s="98" t="str">
        <f>VLOOKUP(H23,Presupuesto!$B$11:$C$565,2,0)</f>
        <v>EQUIPOS VARIOS DE OFICINA</v>
      </c>
      <c r="J23" s="98" t="str">
        <f t="shared" si="0"/>
        <v>Posgrado</v>
      </c>
      <c r="K23" s="98" t="s">
        <v>395</v>
      </c>
    </row>
    <row r="24" spans="2:11" x14ac:dyDescent="0.25">
      <c r="B24" s="93"/>
      <c r="C24" s="99" t="s">
        <v>70</v>
      </c>
      <c r="D24" s="151"/>
      <c r="E24" s="100">
        <v>2000</v>
      </c>
      <c r="F24" s="97">
        <f t="shared" si="1"/>
        <v>0</v>
      </c>
      <c r="G24" s="161"/>
      <c r="H24" s="101" t="s">
        <v>989</v>
      </c>
      <c r="I24" s="98" t="str">
        <f>VLOOKUP(H24,Presupuesto!$B$11:$C$565,2,0)</f>
        <v>EQUIPOS VARIOS DE OFICINA</v>
      </c>
      <c r="J24" s="98" t="str">
        <f t="shared" si="0"/>
        <v>Posgrado</v>
      </c>
      <c r="K24" s="98" t="s">
        <v>403</v>
      </c>
    </row>
    <row r="25" spans="2:11" x14ac:dyDescent="0.25">
      <c r="B25" s="93"/>
      <c r="C25" s="99" t="s">
        <v>71</v>
      </c>
      <c r="D25" s="151"/>
      <c r="E25" s="100">
        <v>5000</v>
      </c>
      <c r="F25" s="97">
        <f t="shared" si="1"/>
        <v>0</v>
      </c>
      <c r="G25" s="161"/>
      <c r="H25" s="101" t="s">
        <v>989</v>
      </c>
      <c r="I25" s="98" t="str">
        <f>VLOOKUP(H25,Presupuesto!$B$11:$C$565,2,0)</f>
        <v>EQUIPOS VARIOS DE OFICINA</v>
      </c>
      <c r="J25" s="98" t="str">
        <f t="shared" si="0"/>
        <v>Posgrado</v>
      </c>
      <c r="K25" s="98" t="s">
        <v>399</v>
      </c>
    </row>
    <row r="26" spans="2:11" ht="15.75" thickBot="1" x14ac:dyDescent="0.3">
      <c r="B26" s="93"/>
      <c r="C26" s="102" t="s">
        <v>72</v>
      </c>
      <c r="D26" s="159"/>
      <c r="E26" s="104">
        <v>100000</v>
      </c>
      <c r="F26" s="105">
        <f t="shared" si="1"/>
        <v>0</v>
      </c>
      <c r="G26" s="162"/>
      <c r="H26" s="106" t="s">
        <v>989</v>
      </c>
      <c r="I26" s="106" t="str">
        <f>VLOOKUP(H26,Presupuesto!$B$11:$C$565,2,0)</f>
        <v>EQUIPOS VARIOS DE OFICINA</v>
      </c>
      <c r="J26" s="106" t="str">
        <f t="shared" si="0"/>
        <v>Posgrado</v>
      </c>
      <c r="K26" s="124" t="s">
        <v>394</v>
      </c>
    </row>
    <row r="27" spans="2:11" x14ac:dyDescent="0.25">
      <c r="B27" s="93"/>
    </row>
    <row r="28" spans="2:11" ht="15.75" thickBot="1" x14ac:dyDescent="0.3">
      <c r="B28" s="93"/>
      <c r="C28" s="334"/>
      <c r="D28" s="335"/>
      <c r="E28" s="336"/>
      <c r="F28" s="336"/>
      <c r="G28" s="337"/>
      <c r="H28" s="336"/>
      <c r="I28" s="336"/>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68"/>
      <c r="E32" s="93"/>
      <c r="F32" s="93"/>
      <c r="G32" s="93"/>
      <c r="H32" s="76"/>
      <c r="I32" s="76"/>
      <c r="J32" s="76"/>
      <c r="K32" s="112"/>
    </row>
    <row r="33" spans="3:11"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v>2800</v>
      </c>
      <c r="F36" s="97">
        <f>D36*E36</f>
        <v>0</v>
      </c>
      <c r="G36" s="161"/>
      <c r="H36" s="98" t="s">
        <v>986</v>
      </c>
      <c r="I36" s="98" t="str">
        <f>VLOOKUP(H36,Presupuesto!$B$11:$C$565,2,0)</f>
        <v>MUEBLES VARIOS DE OFICINA</v>
      </c>
      <c r="J36" s="219" t="s">
        <v>1459</v>
      </c>
      <c r="K36" s="98" t="s">
        <v>404</v>
      </c>
    </row>
    <row r="37" spans="3:11" x14ac:dyDescent="0.25">
      <c r="C37" s="99" t="s">
        <v>64</v>
      </c>
      <c r="D37" s="151"/>
      <c r="E37" s="100">
        <v>2400</v>
      </c>
      <c r="F37" s="97">
        <f>D37*E37</f>
        <v>0</v>
      </c>
      <c r="G37" s="161"/>
      <c r="H37" s="101" t="s">
        <v>986</v>
      </c>
      <c r="I37" s="98" t="str">
        <f>VLOOKUP(H37,Presupuesto!$B$11:$C$565,2,0)</f>
        <v>MUEBLES VARIOS DE OFICINA</v>
      </c>
      <c r="J37" s="98" t="str">
        <f>$J$36</f>
        <v>Posgrado</v>
      </c>
      <c r="K37" s="98" t="s">
        <v>412</v>
      </c>
    </row>
    <row r="38" spans="3:11" x14ac:dyDescent="0.25">
      <c r="C38" s="99" t="s">
        <v>65</v>
      </c>
      <c r="D38" s="151"/>
      <c r="E38" s="100">
        <v>1000</v>
      </c>
      <c r="F38" s="97">
        <f t="shared" ref="F38:F45" si="2">D38*E38</f>
        <v>0</v>
      </c>
      <c r="G38" s="161"/>
      <c r="H38" s="101" t="s">
        <v>986</v>
      </c>
      <c r="I38" s="98" t="str">
        <f>VLOOKUP(H38,Presupuesto!$B$11:$C$565,2,0)</f>
        <v>MUEBLES VARIOS DE OFICINA</v>
      </c>
      <c r="J38" s="98" t="str">
        <f t="shared" ref="J38:J45" si="3">$J$36</f>
        <v>Posgrado</v>
      </c>
      <c r="K38" s="98" t="s">
        <v>395</v>
      </c>
    </row>
    <row r="39" spans="3:11" x14ac:dyDescent="0.25">
      <c r="C39" s="99" t="s">
        <v>66</v>
      </c>
      <c r="D39" s="151"/>
      <c r="E39" s="100">
        <v>6000</v>
      </c>
      <c r="F39" s="97">
        <f t="shared" si="2"/>
        <v>0</v>
      </c>
      <c r="G39" s="161"/>
      <c r="H39" s="101" t="s">
        <v>986</v>
      </c>
      <c r="I39" s="98" t="str">
        <f>VLOOKUP(H39,Presupuesto!$B$11:$C$565,2,0)</f>
        <v>MUEBLES VARIOS DE OFICINA</v>
      </c>
      <c r="J39" s="98" t="str">
        <f t="shared" si="3"/>
        <v>Posgrado</v>
      </c>
      <c r="K39" s="98" t="s">
        <v>395</v>
      </c>
    </row>
    <row r="40" spans="3:11" x14ac:dyDescent="0.25">
      <c r="C40" s="99" t="s">
        <v>67</v>
      </c>
      <c r="D40" s="151"/>
      <c r="E40" s="100">
        <v>3000</v>
      </c>
      <c r="F40" s="97">
        <f t="shared" si="2"/>
        <v>0</v>
      </c>
      <c r="G40" s="161"/>
      <c r="H40" s="101" t="s">
        <v>986</v>
      </c>
      <c r="I40" s="98" t="str">
        <f>VLOOKUP(H40,Presupuesto!$B$11:$C$565,2,0)</f>
        <v>MUEBLES VARIOS DE OFICINA</v>
      </c>
      <c r="J40" s="98" t="str">
        <f t="shared" si="3"/>
        <v>Posgrado</v>
      </c>
      <c r="K40" s="98" t="s">
        <v>395</v>
      </c>
    </row>
    <row r="41" spans="3:11" x14ac:dyDescent="0.25">
      <c r="C41" s="99" t="s">
        <v>68</v>
      </c>
      <c r="D41" s="151"/>
      <c r="E41" s="100">
        <v>10000</v>
      </c>
      <c r="F41" s="97">
        <f t="shared" si="2"/>
        <v>0</v>
      </c>
      <c r="G41" s="161"/>
      <c r="H41" s="101" t="s">
        <v>986</v>
      </c>
      <c r="I41" s="98" t="str">
        <f>VLOOKUP(H41,Presupuesto!$B$11:$C$565,2,0)</f>
        <v>MUEBLES VARIOS DE OFICINA</v>
      </c>
      <c r="J41" s="98" t="str">
        <f t="shared" si="3"/>
        <v>Posgrado</v>
      </c>
      <c r="K41" s="98" t="s">
        <v>395</v>
      </c>
    </row>
    <row r="42" spans="3:11" x14ac:dyDescent="0.25">
      <c r="C42" s="99" t="s">
        <v>69</v>
      </c>
      <c r="D42" s="151"/>
      <c r="E42" s="100">
        <v>8000</v>
      </c>
      <c r="F42" s="97">
        <f t="shared" si="2"/>
        <v>0</v>
      </c>
      <c r="G42" s="161"/>
      <c r="H42" s="101" t="s">
        <v>989</v>
      </c>
      <c r="I42" s="98" t="str">
        <f>VLOOKUP(H42,Presupuesto!$B$11:$C$565,2,0)</f>
        <v>EQUIPOS VARIOS DE OFICINA</v>
      </c>
      <c r="J42" s="98" t="str">
        <f t="shared" si="3"/>
        <v>Posgrado</v>
      </c>
      <c r="K42" s="98" t="s">
        <v>395</v>
      </c>
    </row>
    <row r="43" spans="3:11" x14ac:dyDescent="0.25">
      <c r="C43" s="99" t="s">
        <v>70</v>
      </c>
      <c r="D43" s="151"/>
      <c r="E43" s="100">
        <v>2000</v>
      </c>
      <c r="F43" s="97">
        <f t="shared" si="2"/>
        <v>0</v>
      </c>
      <c r="G43" s="161"/>
      <c r="H43" s="101" t="s">
        <v>989</v>
      </c>
      <c r="I43" s="98" t="str">
        <f>VLOOKUP(H43,Presupuesto!$B$11:$C$565,2,0)</f>
        <v>EQUIPOS VARIOS DE OFICINA</v>
      </c>
      <c r="J43" s="98" t="str">
        <f t="shared" si="3"/>
        <v>Posgrado</v>
      </c>
      <c r="K43" s="98" t="s">
        <v>403</v>
      </c>
    </row>
    <row r="44" spans="3:11" x14ac:dyDescent="0.25">
      <c r="C44" s="99" t="s">
        <v>71</v>
      </c>
      <c r="D44" s="151"/>
      <c r="E44" s="100">
        <v>5000</v>
      </c>
      <c r="F44" s="97">
        <f t="shared" si="2"/>
        <v>0</v>
      </c>
      <c r="G44" s="161"/>
      <c r="H44" s="101" t="s">
        <v>989</v>
      </c>
      <c r="I44" s="98" t="str">
        <f>VLOOKUP(H44,Presupuesto!$B$11:$C$565,2,0)</f>
        <v>EQUIPOS VARIOS DE OFICINA</v>
      </c>
      <c r="J44" s="98" t="str">
        <f t="shared" si="3"/>
        <v>Posgrado</v>
      </c>
      <c r="K44" s="98" t="s">
        <v>399</v>
      </c>
    </row>
    <row r="45" spans="3:11" ht="15.75" thickBot="1" x14ac:dyDescent="0.3">
      <c r="C45" s="102" t="s">
        <v>72</v>
      </c>
      <c r="D45" s="159"/>
      <c r="E45" s="104">
        <v>100000</v>
      </c>
      <c r="F45" s="105">
        <f t="shared" si="2"/>
        <v>0</v>
      </c>
      <c r="G45" s="162"/>
      <c r="H45" s="106" t="s">
        <v>989</v>
      </c>
      <c r="I45" s="106" t="str">
        <f>VLOOKUP(H45,Presupuesto!$B$11:$C$565,2,0)</f>
        <v>EQUIPOS VARIOS DE OFICINA</v>
      </c>
      <c r="J45" s="106" t="str">
        <f t="shared" si="3"/>
        <v>Posgrado</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68"/>
      <c r="E51" s="93"/>
      <c r="F51" s="93"/>
      <c r="G51" s="93"/>
      <c r="H51" s="76"/>
      <c r="I51" s="76"/>
      <c r="J51" s="76"/>
      <c r="K51" s="112"/>
    </row>
    <row r="52" spans="3:11"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c r="H55" s="98" t="s">
        <v>986</v>
      </c>
      <c r="I55" s="98" t="str">
        <f>VLOOKUP(H55,Presupuesto!$B$11:$C$565,2,0)</f>
        <v>MUEBLES VARIOS DE OFICINA</v>
      </c>
      <c r="J55" s="219" t="s">
        <v>1459</v>
      </c>
      <c r="K55" s="98" t="s">
        <v>404</v>
      </c>
    </row>
    <row r="56" spans="3:11" x14ac:dyDescent="0.25">
      <c r="C56" s="99" t="s">
        <v>64</v>
      </c>
      <c r="D56" s="151"/>
      <c r="E56" s="100">
        <v>2400</v>
      </c>
      <c r="F56" s="97">
        <f>D56*E56</f>
        <v>0</v>
      </c>
      <c r="G56" s="161"/>
      <c r="H56" s="101" t="s">
        <v>986</v>
      </c>
      <c r="I56" s="98" t="str">
        <f>VLOOKUP(H56,Presupuesto!$B$11:$C$565,2,0)</f>
        <v>MUEBLES VARIOS DE OFICINA</v>
      </c>
      <c r="J56" s="98" t="str">
        <f>$J$55</f>
        <v>Posgrado</v>
      </c>
      <c r="K56" s="98" t="s">
        <v>412</v>
      </c>
    </row>
    <row r="57" spans="3:11" x14ac:dyDescent="0.25">
      <c r="C57" s="99" t="s">
        <v>65</v>
      </c>
      <c r="D57" s="151"/>
      <c r="E57" s="100">
        <v>1000</v>
      </c>
      <c r="F57" s="97">
        <f t="shared" ref="F57:F64" si="4">D57*E57</f>
        <v>0</v>
      </c>
      <c r="G57" s="161"/>
      <c r="H57" s="101" t="s">
        <v>986</v>
      </c>
      <c r="I57" s="98" t="str">
        <f>VLOOKUP(H57,Presupuesto!$B$11:$C$565,2,0)</f>
        <v>MUEBLES VARIOS DE OFICINA</v>
      </c>
      <c r="J57" s="98" t="str">
        <f t="shared" ref="J57:J64" si="5">$J$17</f>
        <v>Posgrado</v>
      </c>
      <c r="K57" s="98" t="s">
        <v>395</v>
      </c>
    </row>
    <row r="58" spans="3:11" x14ac:dyDescent="0.25">
      <c r="C58" s="99" t="s">
        <v>66</v>
      </c>
      <c r="D58" s="151"/>
      <c r="E58" s="100">
        <v>6000</v>
      </c>
      <c r="F58" s="97">
        <f t="shared" si="4"/>
        <v>0</v>
      </c>
      <c r="G58" s="161"/>
      <c r="H58" s="101" t="s">
        <v>986</v>
      </c>
      <c r="I58" s="98" t="str">
        <f>VLOOKUP(H58,Presupuesto!$B$11:$C$565,2,0)</f>
        <v>MUEBLES VARIOS DE OFICINA</v>
      </c>
      <c r="J58" s="98" t="str">
        <f t="shared" si="5"/>
        <v>Posgrado</v>
      </c>
      <c r="K58" s="98" t="s">
        <v>395</v>
      </c>
    </row>
    <row r="59" spans="3:11" x14ac:dyDescent="0.25">
      <c r="C59" s="99" t="s">
        <v>67</v>
      </c>
      <c r="D59" s="151"/>
      <c r="E59" s="100">
        <v>3000</v>
      </c>
      <c r="F59" s="97">
        <f t="shared" si="4"/>
        <v>0</v>
      </c>
      <c r="G59" s="161"/>
      <c r="H59" s="101" t="s">
        <v>986</v>
      </c>
      <c r="I59" s="98" t="str">
        <f>VLOOKUP(H59,Presupuesto!$B$11:$C$565,2,0)</f>
        <v>MUEBLES VARIOS DE OFICINA</v>
      </c>
      <c r="J59" s="98" t="str">
        <f t="shared" si="5"/>
        <v>Posgrado</v>
      </c>
      <c r="K59" s="98" t="s">
        <v>395</v>
      </c>
    </row>
    <row r="60" spans="3:11" x14ac:dyDescent="0.25">
      <c r="C60" s="99" t="s">
        <v>68</v>
      </c>
      <c r="D60" s="151"/>
      <c r="E60" s="100">
        <v>10000</v>
      </c>
      <c r="F60" s="97">
        <f t="shared" si="4"/>
        <v>0</v>
      </c>
      <c r="G60" s="161"/>
      <c r="H60" s="101" t="s">
        <v>986</v>
      </c>
      <c r="I60" s="98" t="str">
        <f>VLOOKUP(H60,Presupuesto!$B$11:$C$565,2,0)</f>
        <v>MUEBLES VARIOS DE OFICINA</v>
      </c>
      <c r="J60" s="98" t="str">
        <f t="shared" si="5"/>
        <v>Posgrado</v>
      </c>
      <c r="K60" s="98" t="s">
        <v>395</v>
      </c>
    </row>
    <row r="61" spans="3:11" x14ac:dyDescent="0.25">
      <c r="C61" s="99" t="s">
        <v>69</v>
      </c>
      <c r="D61" s="151"/>
      <c r="E61" s="100">
        <v>8000</v>
      </c>
      <c r="F61" s="97">
        <f t="shared" si="4"/>
        <v>0</v>
      </c>
      <c r="G61" s="161"/>
      <c r="H61" s="101" t="s">
        <v>989</v>
      </c>
      <c r="I61" s="98" t="str">
        <f>VLOOKUP(H61,Presupuesto!$B$11:$C$565,2,0)</f>
        <v>EQUIPOS VARIOS DE OFICINA</v>
      </c>
      <c r="J61" s="98" t="str">
        <f t="shared" si="5"/>
        <v>Posgrado</v>
      </c>
      <c r="K61" s="98" t="s">
        <v>395</v>
      </c>
    </row>
    <row r="62" spans="3:11" x14ac:dyDescent="0.25">
      <c r="C62" s="99" t="s">
        <v>70</v>
      </c>
      <c r="D62" s="151"/>
      <c r="E62" s="100">
        <v>2000</v>
      </c>
      <c r="F62" s="97">
        <f t="shared" si="4"/>
        <v>0</v>
      </c>
      <c r="G62" s="161"/>
      <c r="H62" s="101" t="s">
        <v>989</v>
      </c>
      <c r="I62" s="98" t="str">
        <f>VLOOKUP(H62,Presupuesto!$B$11:$C$565,2,0)</f>
        <v>EQUIPOS VARIOS DE OFICINA</v>
      </c>
      <c r="J62" s="98" t="str">
        <f t="shared" si="5"/>
        <v>Posgrado</v>
      </c>
      <c r="K62" s="98" t="s">
        <v>403</v>
      </c>
    </row>
    <row r="63" spans="3:11" x14ac:dyDescent="0.25">
      <c r="C63" s="99" t="s">
        <v>71</v>
      </c>
      <c r="D63" s="151"/>
      <c r="E63" s="100">
        <v>5000</v>
      </c>
      <c r="F63" s="97">
        <f t="shared" si="4"/>
        <v>0</v>
      </c>
      <c r="G63" s="161"/>
      <c r="H63" s="101" t="s">
        <v>989</v>
      </c>
      <c r="I63" s="98" t="str">
        <f>VLOOKUP(H63,Presupuesto!$B$11:$C$565,2,0)</f>
        <v>EQUIPOS VARIOS DE OFICINA</v>
      </c>
      <c r="J63" s="98" t="str">
        <f t="shared" si="5"/>
        <v>Posgrado</v>
      </c>
      <c r="K63" s="98" t="s">
        <v>399</v>
      </c>
    </row>
    <row r="64" spans="3:11" ht="15.75" thickBot="1" x14ac:dyDescent="0.3">
      <c r="C64" s="102" t="s">
        <v>72</v>
      </c>
      <c r="D64" s="159"/>
      <c r="E64" s="104">
        <v>100000</v>
      </c>
      <c r="F64" s="105">
        <f t="shared" si="4"/>
        <v>0</v>
      </c>
      <c r="G64" s="162"/>
      <c r="H64" s="106" t="s">
        <v>989</v>
      </c>
      <c r="I64" s="106" t="str">
        <f>VLOOKUP(H64,Presupuesto!$B$11:$C$565,2,0)</f>
        <v>EQUIPOS VARIOS DE OFICINA</v>
      </c>
      <c r="J64" s="106" t="str">
        <f t="shared" si="5"/>
        <v>Posgrado</v>
      </c>
      <c r="K64" s="124" t="s">
        <v>394</v>
      </c>
    </row>
    <row r="66" spans="3:11" ht="15.75" thickBot="1" x14ac:dyDescent="0.3">
      <c r="C66" s="334"/>
      <c r="D66" s="335"/>
      <c r="E66" s="336"/>
      <c r="F66" s="336"/>
      <c r="G66" s="337"/>
      <c r="H66" s="336"/>
      <c r="I66" s="336"/>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68"/>
      <c r="E70" s="93"/>
      <c r="F70" s="93"/>
      <c r="G70" s="93"/>
      <c r="H70" s="76"/>
      <c r="I70" s="76"/>
      <c r="J70" s="76"/>
      <c r="K70" s="112"/>
    </row>
    <row r="71" spans="3:11"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986</v>
      </c>
      <c r="I74" s="98" t="str">
        <f>VLOOKUP(H74,Presupuesto!$B$11:$C$565,2,0)</f>
        <v>MUEBLES VARIOS DE OFICINA</v>
      </c>
      <c r="J74" s="219" t="s">
        <v>1459</v>
      </c>
      <c r="K74" s="98" t="s">
        <v>404</v>
      </c>
    </row>
    <row r="75" spans="3:11" x14ac:dyDescent="0.25">
      <c r="C75" s="99" t="s">
        <v>64</v>
      </c>
      <c r="D75" s="151"/>
      <c r="E75" s="100">
        <v>2400</v>
      </c>
      <c r="F75" s="97">
        <f>D75*E75</f>
        <v>0</v>
      </c>
      <c r="G75" s="161"/>
      <c r="H75" s="101" t="s">
        <v>986</v>
      </c>
      <c r="I75" s="98" t="str">
        <f>VLOOKUP(H75,Presupuesto!$B$11:$C$565,2,0)</f>
        <v>MUEBLES VARIOS DE OFICINA</v>
      </c>
      <c r="J75" s="98" t="str">
        <f>$J$74</f>
        <v>Posgrado</v>
      </c>
      <c r="K75" s="98" t="s">
        <v>412</v>
      </c>
    </row>
    <row r="76" spans="3:11" x14ac:dyDescent="0.25">
      <c r="C76" s="99" t="s">
        <v>65</v>
      </c>
      <c r="D76" s="151"/>
      <c r="E76" s="100">
        <v>1000</v>
      </c>
      <c r="F76" s="97">
        <f t="shared" ref="F76:F83" si="6">D76*E76</f>
        <v>0</v>
      </c>
      <c r="G76" s="161"/>
      <c r="H76" s="101" t="s">
        <v>986</v>
      </c>
      <c r="I76" s="98" t="str">
        <f>VLOOKUP(H76,Presupuesto!$B$11:$C$565,2,0)</f>
        <v>MUEBLES VARIOS DE OFICINA</v>
      </c>
      <c r="J76" s="98" t="str">
        <f t="shared" ref="J76:J83" si="7">$J$74</f>
        <v>Posgrado</v>
      </c>
      <c r="K76" s="98" t="s">
        <v>395</v>
      </c>
    </row>
    <row r="77" spans="3:11" x14ac:dyDescent="0.25">
      <c r="C77" s="99" t="s">
        <v>66</v>
      </c>
      <c r="D77" s="151"/>
      <c r="E77" s="100">
        <v>6000</v>
      </c>
      <c r="F77" s="97">
        <f t="shared" si="6"/>
        <v>0</v>
      </c>
      <c r="G77" s="161"/>
      <c r="H77" s="101" t="s">
        <v>986</v>
      </c>
      <c r="I77" s="98" t="str">
        <f>VLOOKUP(H77,Presupuesto!$B$11:$C$565,2,0)</f>
        <v>MUEBLES VARIOS DE OFICINA</v>
      </c>
      <c r="J77" s="98" t="str">
        <f t="shared" si="7"/>
        <v>Posgrado</v>
      </c>
      <c r="K77" s="98" t="s">
        <v>395</v>
      </c>
    </row>
    <row r="78" spans="3:11" x14ac:dyDescent="0.25">
      <c r="C78" s="99" t="s">
        <v>67</v>
      </c>
      <c r="D78" s="151"/>
      <c r="E78" s="100">
        <v>3000</v>
      </c>
      <c r="F78" s="97">
        <f t="shared" si="6"/>
        <v>0</v>
      </c>
      <c r="G78" s="161"/>
      <c r="H78" s="101" t="s">
        <v>986</v>
      </c>
      <c r="I78" s="98" t="str">
        <f>VLOOKUP(H78,Presupuesto!$B$11:$C$565,2,0)</f>
        <v>MUEBLES VARIOS DE OFICINA</v>
      </c>
      <c r="J78" s="98" t="str">
        <f t="shared" si="7"/>
        <v>Posgrado</v>
      </c>
      <c r="K78" s="98" t="s">
        <v>395</v>
      </c>
    </row>
    <row r="79" spans="3:11" x14ac:dyDescent="0.25">
      <c r="C79" s="99" t="s">
        <v>68</v>
      </c>
      <c r="D79" s="151"/>
      <c r="E79" s="100">
        <v>10000</v>
      </c>
      <c r="F79" s="97">
        <f t="shared" si="6"/>
        <v>0</v>
      </c>
      <c r="G79" s="161"/>
      <c r="H79" s="101" t="s">
        <v>986</v>
      </c>
      <c r="I79" s="98" t="str">
        <f>VLOOKUP(H79,Presupuesto!$B$11:$C$565,2,0)</f>
        <v>MUEBLES VARIOS DE OFICINA</v>
      </c>
      <c r="J79" s="98" t="str">
        <f t="shared" si="7"/>
        <v>Posgrado</v>
      </c>
      <c r="K79" s="98" t="s">
        <v>395</v>
      </c>
    </row>
    <row r="80" spans="3:11" x14ac:dyDescent="0.25">
      <c r="C80" s="99" t="s">
        <v>69</v>
      </c>
      <c r="D80" s="151"/>
      <c r="E80" s="100">
        <v>8000</v>
      </c>
      <c r="F80" s="97">
        <f t="shared" si="6"/>
        <v>0</v>
      </c>
      <c r="G80" s="161"/>
      <c r="H80" s="101" t="s">
        <v>989</v>
      </c>
      <c r="I80" s="98" t="str">
        <f>VLOOKUP(H80,Presupuesto!$B$11:$C$565,2,0)</f>
        <v>EQUIPOS VARIOS DE OFICINA</v>
      </c>
      <c r="J80" s="98" t="str">
        <f t="shared" si="7"/>
        <v>Posgrado</v>
      </c>
      <c r="K80" s="98" t="s">
        <v>395</v>
      </c>
    </row>
    <row r="81" spans="3:11" x14ac:dyDescent="0.25">
      <c r="C81" s="99" t="s">
        <v>70</v>
      </c>
      <c r="D81" s="151"/>
      <c r="E81" s="100">
        <v>2000</v>
      </c>
      <c r="F81" s="97">
        <f t="shared" si="6"/>
        <v>0</v>
      </c>
      <c r="G81" s="161"/>
      <c r="H81" s="101" t="s">
        <v>989</v>
      </c>
      <c r="I81" s="98" t="str">
        <f>VLOOKUP(H81,Presupuesto!$B$11:$C$565,2,0)</f>
        <v>EQUIPOS VARIOS DE OFICINA</v>
      </c>
      <c r="J81" s="98" t="str">
        <f t="shared" si="7"/>
        <v>Posgrado</v>
      </c>
      <c r="K81" s="98" t="s">
        <v>403</v>
      </c>
    </row>
    <row r="82" spans="3:11" x14ac:dyDescent="0.25">
      <c r="C82" s="99" t="s">
        <v>71</v>
      </c>
      <c r="D82" s="151"/>
      <c r="E82" s="100">
        <v>5000</v>
      </c>
      <c r="F82" s="97">
        <f t="shared" si="6"/>
        <v>0</v>
      </c>
      <c r="G82" s="161"/>
      <c r="H82" s="101" t="s">
        <v>989</v>
      </c>
      <c r="I82" s="98" t="str">
        <f>VLOOKUP(H82,Presupuesto!$B$11:$C$565,2,0)</f>
        <v>EQUIPOS VARIOS DE OFICINA</v>
      </c>
      <c r="J82" s="98" t="str">
        <f t="shared" si="7"/>
        <v>Posgrado</v>
      </c>
      <c r="K82" s="98" t="s">
        <v>399</v>
      </c>
    </row>
    <row r="83" spans="3:11" ht="15.75" thickBot="1" x14ac:dyDescent="0.3">
      <c r="C83" s="102" t="s">
        <v>72</v>
      </c>
      <c r="D83" s="159"/>
      <c r="E83" s="104">
        <v>100000</v>
      </c>
      <c r="F83" s="105">
        <f t="shared" si="6"/>
        <v>0</v>
      </c>
      <c r="G83" s="162"/>
      <c r="H83" s="106" t="s">
        <v>989</v>
      </c>
      <c r="I83" s="106" t="str">
        <f>VLOOKUP(H83,Presupuesto!$B$11:$C$565,2,0)</f>
        <v>EQUIPOS VARIOS DE OFICINA</v>
      </c>
      <c r="J83" s="106" t="str">
        <f t="shared" si="7"/>
        <v>Posgrado</v>
      </c>
      <c r="K83" s="124" t="s">
        <v>394</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68"/>
      <c r="E89" s="93"/>
      <c r="F89" s="93"/>
      <c r="G89" s="93"/>
      <c r="H89" s="76"/>
      <c r="I89" s="76"/>
      <c r="J89" s="76"/>
      <c r="K89" s="112"/>
    </row>
    <row r="90" spans="3:11"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c r="H93" s="98" t="s">
        <v>986</v>
      </c>
      <c r="I93" s="98" t="str">
        <f>VLOOKUP(H93,Presupuesto!$B$11:$C$565,2,0)</f>
        <v>MUEBLES VARIOS DE OFICINA</v>
      </c>
      <c r="J93" s="219" t="s">
        <v>1459</v>
      </c>
      <c r="K93" s="98" t="s">
        <v>404</v>
      </c>
    </row>
    <row r="94" spans="3:11" x14ac:dyDescent="0.25">
      <c r="C94" s="99" t="s">
        <v>64</v>
      </c>
      <c r="D94" s="151"/>
      <c r="E94" s="100">
        <v>2400</v>
      </c>
      <c r="F94" s="97">
        <f>D94*E94</f>
        <v>0</v>
      </c>
      <c r="G94" s="161"/>
      <c r="H94" s="101" t="s">
        <v>986</v>
      </c>
      <c r="I94" s="98" t="str">
        <f>VLOOKUP(H94,Presupuesto!$B$11:$C$565,2,0)</f>
        <v>MUEBLES VARIOS DE OFICINA</v>
      </c>
      <c r="J94" s="98" t="str">
        <f>$J$93</f>
        <v>Posgrado</v>
      </c>
      <c r="K94" s="98" t="s">
        <v>412</v>
      </c>
    </row>
    <row r="95" spans="3:11" x14ac:dyDescent="0.25">
      <c r="C95" s="99" t="s">
        <v>65</v>
      </c>
      <c r="D95" s="151"/>
      <c r="E95" s="100">
        <v>1000</v>
      </c>
      <c r="F95" s="97">
        <f t="shared" ref="F95:F102" si="8">D95*E95</f>
        <v>0</v>
      </c>
      <c r="G95" s="161"/>
      <c r="H95" s="101" t="s">
        <v>986</v>
      </c>
      <c r="I95" s="98" t="str">
        <f>VLOOKUP(H95,Presupuesto!$B$11:$C$565,2,0)</f>
        <v>MUEBLES VARIOS DE OFICINA</v>
      </c>
      <c r="J95" s="98" t="str">
        <f t="shared" ref="J95:J102" si="9">$J$93</f>
        <v>Posgrado</v>
      </c>
      <c r="K95" s="98" t="s">
        <v>395</v>
      </c>
    </row>
    <row r="96" spans="3:11" x14ac:dyDescent="0.25">
      <c r="C96" s="99" t="s">
        <v>66</v>
      </c>
      <c r="D96" s="151"/>
      <c r="E96" s="100">
        <v>6000</v>
      </c>
      <c r="F96" s="97">
        <f t="shared" si="8"/>
        <v>0</v>
      </c>
      <c r="G96" s="161"/>
      <c r="H96" s="101" t="s">
        <v>986</v>
      </c>
      <c r="I96" s="98" t="str">
        <f>VLOOKUP(H96,Presupuesto!$B$11:$C$565,2,0)</f>
        <v>MUEBLES VARIOS DE OFICINA</v>
      </c>
      <c r="J96" s="98" t="str">
        <f t="shared" si="9"/>
        <v>Posgrado</v>
      </c>
      <c r="K96" s="98" t="s">
        <v>395</v>
      </c>
    </row>
    <row r="97" spans="3:11" x14ac:dyDescent="0.25">
      <c r="C97" s="99" t="s">
        <v>67</v>
      </c>
      <c r="D97" s="151"/>
      <c r="E97" s="100">
        <v>3000</v>
      </c>
      <c r="F97" s="97">
        <f t="shared" si="8"/>
        <v>0</v>
      </c>
      <c r="G97" s="161"/>
      <c r="H97" s="101" t="s">
        <v>986</v>
      </c>
      <c r="I97" s="98" t="str">
        <f>VLOOKUP(H97,Presupuesto!$B$11:$C$565,2,0)</f>
        <v>MUEBLES VARIOS DE OFICINA</v>
      </c>
      <c r="J97" s="98" t="str">
        <f t="shared" si="9"/>
        <v>Posgrado</v>
      </c>
      <c r="K97" s="98" t="s">
        <v>395</v>
      </c>
    </row>
    <row r="98" spans="3:11" x14ac:dyDescent="0.25">
      <c r="C98" s="99" t="s">
        <v>68</v>
      </c>
      <c r="D98" s="151"/>
      <c r="E98" s="100">
        <v>10000</v>
      </c>
      <c r="F98" s="97">
        <f t="shared" si="8"/>
        <v>0</v>
      </c>
      <c r="G98" s="161"/>
      <c r="H98" s="101" t="s">
        <v>986</v>
      </c>
      <c r="I98" s="98" t="str">
        <f>VLOOKUP(H98,Presupuesto!$B$11:$C$565,2,0)</f>
        <v>MUEBLES VARIOS DE OFICINA</v>
      </c>
      <c r="J98" s="98" t="str">
        <f t="shared" si="9"/>
        <v>Posgrado</v>
      </c>
      <c r="K98" s="98" t="s">
        <v>395</v>
      </c>
    </row>
    <row r="99" spans="3:11" x14ac:dyDescent="0.25">
      <c r="C99" s="99" t="s">
        <v>69</v>
      </c>
      <c r="D99" s="151"/>
      <c r="E99" s="100">
        <v>8000</v>
      </c>
      <c r="F99" s="97">
        <f t="shared" si="8"/>
        <v>0</v>
      </c>
      <c r="G99" s="161"/>
      <c r="H99" s="101" t="s">
        <v>989</v>
      </c>
      <c r="I99" s="98" t="str">
        <f>VLOOKUP(H99,Presupuesto!$B$11:$C$565,2,0)</f>
        <v>EQUIPOS VARIOS DE OFICINA</v>
      </c>
      <c r="J99" s="98" t="str">
        <f t="shared" si="9"/>
        <v>Posgrado</v>
      </c>
      <c r="K99" s="98" t="s">
        <v>395</v>
      </c>
    </row>
    <row r="100" spans="3:11" x14ac:dyDescent="0.25">
      <c r="C100" s="99" t="s">
        <v>70</v>
      </c>
      <c r="D100" s="151"/>
      <c r="E100" s="100">
        <v>2000</v>
      </c>
      <c r="F100" s="97">
        <f t="shared" si="8"/>
        <v>0</v>
      </c>
      <c r="G100" s="161"/>
      <c r="H100" s="101" t="s">
        <v>989</v>
      </c>
      <c r="I100" s="98" t="str">
        <f>VLOOKUP(H100,Presupuesto!$B$11:$C$565,2,0)</f>
        <v>EQUIPOS VARIOS DE OFICINA</v>
      </c>
      <c r="J100" s="98" t="str">
        <f t="shared" si="9"/>
        <v>Posgrado</v>
      </c>
      <c r="K100" s="98" t="s">
        <v>403</v>
      </c>
    </row>
    <row r="101" spans="3:11" x14ac:dyDescent="0.25">
      <c r="C101" s="99" t="s">
        <v>71</v>
      </c>
      <c r="D101" s="151"/>
      <c r="E101" s="100">
        <v>5000</v>
      </c>
      <c r="F101" s="97">
        <f t="shared" si="8"/>
        <v>0</v>
      </c>
      <c r="G101" s="161"/>
      <c r="H101" s="101" t="s">
        <v>989</v>
      </c>
      <c r="I101" s="98" t="str">
        <f>VLOOKUP(H101,Presupuesto!$B$11:$C$565,2,0)</f>
        <v>EQUIPOS VARIOS DE OFICINA</v>
      </c>
      <c r="J101" s="98" t="str">
        <f t="shared" si="9"/>
        <v>Posgrado</v>
      </c>
      <c r="K101" s="98" t="s">
        <v>399</v>
      </c>
    </row>
    <row r="102" spans="3:11" ht="15.75" thickBot="1" x14ac:dyDescent="0.3">
      <c r="C102" s="102" t="s">
        <v>72</v>
      </c>
      <c r="D102" s="159"/>
      <c r="E102" s="104">
        <v>100000</v>
      </c>
      <c r="F102" s="105">
        <f t="shared" si="8"/>
        <v>0</v>
      </c>
      <c r="G102" s="162"/>
      <c r="H102" s="106" t="s">
        <v>989</v>
      </c>
      <c r="I102" s="106" t="str">
        <f>VLOOKUP(H102,Presupuesto!$B$11:$C$565,2,0)</f>
        <v>EQUIPOS VARIOS DE OFICINA</v>
      </c>
      <c r="J102" s="106" t="str">
        <f t="shared" si="9"/>
        <v>Posgrado</v>
      </c>
      <c r="K102" s="124" t="s">
        <v>394</v>
      </c>
    </row>
    <row r="104" spans="3:11" ht="15.75" thickBot="1" x14ac:dyDescent="0.3">
      <c r="C104" s="334"/>
      <c r="D104" s="335"/>
      <c r="E104" s="336"/>
      <c r="F104" s="336"/>
      <c r="G104" s="337"/>
      <c r="H104" s="336"/>
      <c r="I104" s="336"/>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68"/>
      <c r="E108" s="93"/>
      <c r="F108" s="93"/>
      <c r="G108" s="93"/>
      <c r="H108" s="76"/>
      <c r="I108" s="76"/>
      <c r="J108" s="76"/>
      <c r="K108" s="112"/>
    </row>
    <row r="109" spans="3:11"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986</v>
      </c>
      <c r="I112" s="98" t="str">
        <f>VLOOKUP(H112,Presupuesto!$B$11:$C$565,2,0)</f>
        <v>MUEBLES VARIOS DE OFICINA</v>
      </c>
      <c r="J112" s="219" t="s">
        <v>1459</v>
      </c>
      <c r="K112" s="98" t="s">
        <v>404</v>
      </c>
    </row>
    <row r="113" spans="3:11" x14ac:dyDescent="0.25">
      <c r="C113" s="99" t="s">
        <v>64</v>
      </c>
      <c r="D113" s="151"/>
      <c r="E113" s="100">
        <v>2400</v>
      </c>
      <c r="F113" s="97">
        <f>D113*E113</f>
        <v>0</v>
      </c>
      <c r="G113" s="161"/>
      <c r="H113" s="101" t="s">
        <v>986</v>
      </c>
      <c r="I113" s="98" t="str">
        <f>VLOOKUP(H113,Presupuesto!$B$11:$C$565,2,0)</f>
        <v>MUEBLES VARIOS DE OFICINA</v>
      </c>
      <c r="J113" s="98" t="str">
        <f>$J$112</f>
        <v>Posgrado</v>
      </c>
      <c r="K113" s="98" t="s">
        <v>412</v>
      </c>
    </row>
    <row r="114" spans="3:11" x14ac:dyDescent="0.25">
      <c r="C114" s="99" t="s">
        <v>65</v>
      </c>
      <c r="D114" s="151"/>
      <c r="E114" s="100">
        <v>1000</v>
      </c>
      <c r="F114" s="97">
        <f t="shared" ref="F114:F121" si="10">D114*E114</f>
        <v>0</v>
      </c>
      <c r="G114" s="161"/>
      <c r="H114" s="101" t="s">
        <v>986</v>
      </c>
      <c r="I114" s="98" t="str">
        <f>VLOOKUP(H114,Presupuesto!$B$11:$C$565,2,0)</f>
        <v>MUEBLES VARIOS DE OFICINA</v>
      </c>
      <c r="J114" s="98" t="str">
        <f t="shared" ref="J114:J121" si="11">$J$112</f>
        <v>Posgrado</v>
      </c>
      <c r="K114" s="98" t="s">
        <v>395</v>
      </c>
    </row>
    <row r="115" spans="3:11" x14ac:dyDescent="0.25">
      <c r="C115" s="99" t="s">
        <v>66</v>
      </c>
      <c r="D115" s="151"/>
      <c r="E115" s="100">
        <v>6000</v>
      </c>
      <c r="F115" s="97">
        <f t="shared" si="10"/>
        <v>0</v>
      </c>
      <c r="G115" s="161"/>
      <c r="H115" s="101" t="s">
        <v>986</v>
      </c>
      <c r="I115" s="98" t="str">
        <f>VLOOKUP(H115,Presupuesto!$B$11:$C$565,2,0)</f>
        <v>MUEBLES VARIOS DE OFICINA</v>
      </c>
      <c r="J115" s="98" t="str">
        <f t="shared" si="11"/>
        <v>Posgrado</v>
      </c>
      <c r="K115" s="98" t="s">
        <v>395</v>
      </c>
    </row>
    <row r="116" spans="3:11" x14ac:dyDescent="0.25">
      <c r="C116" s="99" t="s">
        <v>67</v>
      </c>
      <c r="D116" s="151"/>
      <c r="E116" s="100">
        <v>3000</v>
      </c>
      <c r="F116" s="97">
        <f t="shared" si="10"/>
        <v>0</v>
      </c>
      <c r="G116" s="161"/>
      <c r="H116" s="101" t="s">
        <v>986</v>
      </c>
      <c r="I116" s="98" t="str">
        <f>VLOOKUP(H116,Presupuesto!$B$11:$C$565,2,0)</f>
        <v>MUEBLES VARIOS DE OFICINA</v>
      </c>
      <c r="J116" s="98" t="str">
        <f t="shared" si="11"/>
        <v>Posgrado</v>
      </c>
      <c r="K116" s="98" t="s">
        <v>395</v>
      </c>
    </row>
    <row r="117" spans="3:11" x14ac:dyDescent="0.25">
      <c r="C117" s="99" t="s">
        <v>68</v>
      </c>
      <c r="D117" s="151"/>
      <c r="E117" s="100">
        <v>10000</v>
      </c>
      <c r="F117" s="97">
        <f t="shared" si="10"/>
        <v>0</v>
      </c>
      <c r="G117" s="161"/>
      <c r="H117" s="101" t="s">
        <v>986</v>
      </c>
      <c r="I117" s="98" t="str">
        <f>VLOOKUP(H117,Presupuesto!$B$11:$C$565,2,0)</f>
        <v>MUEBLES VARIOS DE OFICINA</v>
      </c>
      <c r="J117" s="98" t="str">
        <f t="shared" si="11"/>
        <v>Posgrado</v>
      </c>
      <c r="K117" s="98" t="s">
        <v>395</v>
      </c>
    </row>
    <row r="118" spans="3:11" x14ac:dyDescent="0.25">
      <c r="C118" s="99" t="s">
        <v>69</v>
      </c>
      <c r="D118" s="151"/>
      <c r="E118" s="100">
        <v>8000</v>
      </c>
      <c r="F118" s="97">
        <f t="shared" si="10"/>
        <v>0</v>
      </c>
      <c r="G118" s="161"/>
      <c r="H118" s="101" t="s">
        <v>989</v>
      </c>
      <c r="I118" s="98" t="str">
        <f>VLOOKUP(H118,Presupuesto!$B$11:$C$565,2,0)</f>
        <v>EQUIPOS VARIOS DE OFICINA</v>
      </c>
      <c r="J118" s="98" t="str">
        <f t="shared" si="11"/>
        <v>Posgrado</v>
      </c>
      <c r="K118" s="98" t="s">
        <v>395</v>
      </c>
    </row>
    <row r="119" spans="3:11" x14ac:dyDescent="0.25">
      <c r="C119" s="99" t="s">
        <v>70</v>
      </c>
      <c r="D119" s="151"/>
      <c r="E119" s="100">
        <v>2000</v>
      </c>
      <c r="F119" s="97">
        <f t="shared" si="10"/>
        <v>0</v>
      </c>
      <c r="G119" s="161"/>
      <c r="H119" s="101" t="s">
        <v>989</v>
      </c>
      <c r="I119" s="98" t="str">
        <f>VLOOKUP(H119,Presupuesto!$B$11:$C$565,2,0)</f>
        <v>EQUIPOS VARIOS DE OFICINA</v>
      </c>
      <c r="J119" s="98" t="str">
        <f t="shared" si="11"/>
        <v>Posgrado</v>
      </c>
      <c r="K119" s="98" t="s">
        <v>403</v>
      </c>
    </row>
    <row r="120" spans="3:11" x14ac:dyDescent="0.25">
      <c r="C120" s="99" t="s">
        <v>71</v>
      </c>
      <c r="D120" s="151"/>
      <c r="E120" s="100">
        <v>5000</v>
      </c>
      <c r="F120" s="97">
        <f t="shared" si="10"/>
        <v>0</v>
      </c>
      <c r="G120" s="161"/>
      <c r="H120" s="101" t="s">
        <v>989</v>
      </c>
      <c r="I120" s="98" t="str">
        <f>VLOOKUP(H120,Presupuesto!$B$11:$C$565,2,0)</f>
        <v>EQUIPOS VARIOS DE OFICINA</v>
      </c>
      <c r="J120" s="98" t="str">
        <f t="shared" si="11"/>
        <v>Posgrado</v>
      </c>
      <c r="K120" s="98" t="s">
        <v>399</v>
      </c>
    </row>
    <row r="121" spans="3:11" ht="15.75" thickBot="1" x14ac:dyDescent="0.3">
      <c r="C121" s="102" t="s">
        <v>72</v>
      </c>
      <c r="D121" s="159"/>
      <c r="E121" s="104">
        <v>100000</v>
      </c>
      <c r="F121" s="105">
        <f t="shared" si="10"/>
        <v>0</v>
      </c>
      <c r="G121" s="162"/>
      <c r="H121" s="106" t="s">
        <v>989</v>
      </c>
      <c r="I121" s="106" t="str">
        <f>VLOOKUP(H121,Presupuesto!$B$11:$C$565,2,0)</f>
        <v>EQUIPOS VARIOS DE OFICINA</v>
      </c>
      <c r="J121" s="106" t="str">
        <f t="shared" si="11"/>
        <v>Posgrado</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68"/>
      <c r="E127" s="93"/>
      <c r="F127" s="93"/>
      <c r="G127" s="93"/>
      <c r="H127" s="76"/>
      <c r="I127" s="76"/>
      <c r="J127" s="76"/>
      <c r="K127" s="112"/>
    </row>
    <row r="128" spans="3:11"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986</v>
      </c>
      <c r="I131" s="98" t="str">
        <f>VLOOKUP(H131,Presupuesto!$B$11:$C$565,2,0)</f>
        <v>MUEBLES VARIOS DE OFICINA</v>
      </c>
      <c r="J131" s="219" t="s">
        <v>1459</v>
      </c>
      <c r="K131" s="98" t="s">
        <v>404</v>
      </c>
    </row>
    <row r="132" spans="3:11" x14ac:dyDescent="0.25">
      <c r="C132" s="99" t="s">
        <v>64</v>
      </c>
      <c r="D132" s="151"/>
      <c r="E132" s="100">
        <v>2400</v>
      </c>
      <c r="F132" s="97">
        <f>D132*E132</f>
        <v>0</v>
      </c>
      <c r="G132" s="161"/>
      <c r="H132" s="101" t="s">
        <v>986</v>
      </c>
      <c r="I132" s="98" t="str">
        <f>VLOOKUP(H132,Presupuesto!$B$11:$C$565,2,0)</f>
        <v>MUEBLES VARIOS DE OFICINA</v>
      </c>
      <c r="J132" s="98" t="str">
        <f>$J$131</f>
        <v>Posgrado</v>
      </c>
      <c r="K132" s="98" t="s">
        <v>412</v>
      </c>
    </row>
    <row r="133" spans="3:11" x14ac:dyDescent="0.25">
      <c r="C133" s="99" t="s">
        <v>65</v>
      </c>
      <c r="D133" s="151"/>
      <c r="E133" s="100">
        <v>1000</v>
      </c>
      <c r="F133" s="97">
        <f t="shared" ref="F133:F140" si="12">D133*E133</f>
        <v>0</v>
      </c>
      <c r="G133" s="161"/>
      <c r="H133" s="101" t="s">
        <v>986</v>
      </c>
      <c r="I133" s="98" t="str">
        <f>VLOOKUP(H133,Presupuesto!$B$11:$C$565,2,0)</f>
        <v>MUEBLES VARIOS DE OFICINA</v>
      </c>
      <c r="J133" s="98" t="str">
        <f t="shared" ref="J133:J140" si="13">$J$131</f>
        <v>Posgrado</v>
      </c>
      <c r="K133" s="98" t="s">
        <v>395</v>
      </c>
    </row>
    <row r="134" spans="3:11" x14ac:dyDescent="0.25">
      <c r="C134" s="99" t="s">
        <v>66</v>
      </c>
      <c r="D134" s="151"/>
      <c r="E134" s="100">
        <v>6000</v>
      </c>
      <c r="F134" s="97">
        <f t="shared" si="12"/>
        <v>0</v>
      </c>
      <c r="G134" s="161"/>
      <c r="H134" s="101" t="s">
        <v>986</v>
      </c>
      <c r="I134" s="98" t="str">
        <f>VLOOKUP(H134,Presupuesto!$B$11:$C$565,2,0)</f>
        <v>MUEBLES VARIOS DE OFICINA</v>
      </c>
      <c r="J134" s="98" t="str">
        <f t="shared" si="13"/>
        <v>Posgrado</v>
      </c>
      <c r="K134" s="98" t="s">
        <v>395</v>
      </c>
    </row>
    <row r="135" spans="3:11" x14ac:dyDescent="0.25">
      <c r="C135" s="99" t="s">
        <v>67</v>
      </c>
      <c r="D135" s="151"/>
      <c r="E135" s="100">
        <v>3000</v>
      </c>
      <c r="F135" s="97">
        <f t="shared" si="12"/>
        <v>0</v>
      </c>
      <c r="G135" s="161"/>
      <c r="H135" s="101" t="s">
        <v>986</v>
      </c>
      <c r="I135" s="98" t="str">
        <f>VLOOKUP(H135,Presupuesto!$B$11:$C$565,2,0)</f>
        <v>MUEBLES VARIOS DE OFICINA</v>
      </c>
      <c r="J135" s="98" t="str">
        <f t="shared" si="13"/>
        <v>Posgrado</v>
      </c>
      <c r="K135" s="98" t="s">
        <v>395</v>
      </c>
    </row>
    <row r="136" spans="3:11" x14ac:dyDescent="0.25">
      <c r="C136" s="99" t="s">
        <v>68</v>
      </c>
      <c r="D136" s="151"/>
      <c r="E136" s="100">
        <v>10000</v>
      </c>
      <c r="F136" s="97">
        <f t="shared" si="12"/>
        <v>0</v>
      </c>
      <c r="G136" s="161"/>
      <c r="H136" s="101" t="s">
        <v>986</v>
      </c>
      <c r="I136" s="98" t="str">
        <f>VLOOKUP(H136,Presupuesto!$B$11:$C$565,2,0)</f>
        <v>MUEBLES VARIOS DE OFICINA</v>
      </c>
      <c r="J136" s="98" t="str">
        <f t="shared" si="13"/>
        <v>Posgrado</v>
      </c>
      <c r="K136" s="98" t="s">
        <v>395</v>
      </c>
    </row>
    <row r="137" spans="3:11" x14ac:dyDescent="0.25">
      <c r="C137" s="99" t="s">
        <v>69</v>
      </c>
      <c r="D137" s="151"/>
      <c r="E137" s="100">
        <v>8000</v>
      </c>
      <c r="F137" s="97">
        <f t="shared" si="12"/>
        <v>0</v>
      </c>
      <c r="G137" s="161"/>
      <c r="H137" s="101" t="s">
        <v>989</v>
      </c>
      <c r="I137" s="98" t="str">
        <f>VLOOKUP(H137,Presupuesto!$B$11:$C$565,2,0)</f>
        <v>EQUIPOS VARIOS DE OFICINA</v>
      </c>
      <c r="J137" s="98" t="str">
        <f t="shared" si="13"/>
        <v>Posgrado</v>
      </c>
      <c r="K137" s="98" t="s">
        <v>395</v>
      </c>
    </row>
    <row r="138" spans="3:11" x14ac:dyDescent="0.25">
      <c r="C138" s="99" t="s">
        <v>70</v>
      </c>
      <c r="D138" s="151"/>
      <c r="E138" s="100">
        <v>2000</v>
      </c>
      <c r="F138" s="97">
        <f t="shared" si="12"/>
        <v>0</v>
      </c>
      <c r="G138" s="161"/>
      <c r="H138" s="101" t="s">
        <v>989</v>
      </c>
      <c r="I138" s="98" t="str">
        <f>VLOOKUP(H138,Presupuesto!$B$11:$C$565,2,0)</f>
        <v>EQUIPOS VARIOS DE OFICINA</v>
      </c>
      <c r="J138" s="98" t="str">
        <f t="shared" si="13"/>
        <v>Posgrado</v>
      </c>
      <c r="K138" s="98" t="s">
        <v>403</v>
      </c>
    </row>
    <row r="139" spans="3:11" x14ac:dyDescent="0.25">
      <c r="C139" s="99" t="s">
        <v>71</v>
      </c>
      <c r="D139" s="151"/>
      <c r="E139" s="100">
        <v>5000</v>
      </c>
      <c r="F139" s="97">
        <f t="shared" si="12"/>
        <v>0</v>
      </c>
      <c r="G139" s="161"/>
      <c r="H139" s="101" t="s">
        <v>989</v>
      </c>
      <c r="I139" s="98" t="str">
        <f>VLOOKUP(H139,Presupuesto!$B$11:$C$565,2,0)</f>
        <v>EQUIPOS VARIOS DE OFICINA</v>
      </c>
      <c r="J139" s="98" t="str">
        <f t="shared" si="13"/>
        <v>Posgrado</v>
      </c>
      <c r="K139" s="98" t="s">
        <v>399</v>
      </c>
    </row>
    <row r="140" spans="3:11" ht="15.75" thickBot="1" x14ac:dyDescent="0.3">
      <c r="C140" s="102" t="s">
        <v>72</v>
      </c>
      <c r="D140" s="159"/>
      <c r="E140" s="104">
        <v>100000</v>
      </c>
      <c r="F140" s="105">
        <f t="shared" si="12"/>
        <v>0</v>
      </c>
      <c r="G140" s="162"/>
      <c r="H140" s="106" t="s">
        <v>989</v>
      </c>
      <c r="I140" s="106" t="str">
        <f>VLOOKUP(H140,Presupuesto!$B$11:$C$565,2,0)</f>
        <v>EQUIPOS VARIOS DE OFICINA</v>
      </c>
      <c r="J140" s="106" t="str">
        <f t="shared" si="13"/>
        <v>Posgrado</v>
      </c>
      <c r="K140" s="124" t="s">
        <v>394</v>
      </c>
    </row>
    <row r="142" spans="3:11" ht="15.75" thickBot="1" x14ac:dyDescent="0.3">
      <c r="C142" s="334"/>
      <c r="D142" s="335"/>
      <c r="E142" s="336"/>
      <c r="F142" s="336"/>
      <c r="G142" s="337"/>
      <c r="H142" s="336"/>
      <c r="I142" s="336"/>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68"/>
      <c r="E146" s="93"/>
      <c r="F146" s="93"/>
      <c r="G146" s="93"/>
      <c r="H146" s="76"/>
      <c r="I146" s="76"/>
      <c r="J146" s="76"/>
      <c r="K146" s="112"/>
    </row>
    <row r="147" spans="3:11"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986</v>
      </c>
      <c r="I150" s="98" t="str">
        <f>VLOOKUP(H150,Presupuesto!$B$11:$C$565,2,0)</f>
        <v>MUEBLES VARIOS DE OFICINA</v>
      </c>
      <c r="J150" s="219" t="s">
        <v>1459</v>
      </c>
      <c r="K150" s="98" t="s">
        <v>404</v>
      </c>
    </row>
    <row r="151" spans="3:11" x14ac:dyDescent="0.25">
      <c r="C151" s="99" t="s">
        <v>64</v>
      </c>
      <c r="D151" s="151"/>
      <c r="E151" s="100">
        <v>2400</v>
      </c>
      <c r="F151" s="97">
        <f>D151*E151</f>
        <v>0</v>
      </c>
      <c r="G151" s="161"/>
      <c r="H151" s="101" t="s">
        <v>986</v>
      </c>
      <c r="I151" s="98" t="str">
        <f>VLOOKUP(H151,Presupuesto!$B$11:$C$565,2,0)</f>
        <v>MUEBLES VARIOS DE OFICINA</v>
      </c>
      <c r="J151" s="98" t="str">
        <f>$J$150</f>
        <v>Posgrado</v>
      </c>
      <c r="K151" s="98" t="s">
        <v>412</v>
      </c>
    </row>
    <row r="152" spans="3:11" x14ac:dyDescent="0.25">
      <c r="C152" s="99" t="s">
        <v>65</v>
      </c>
      <c r="D152" s="151"/>
      <c r="E152" s="100">
        <v>1000</v>
      </c>
      <c r="F152" s="97">
        <f t="shared" ref="F152:F159" si="14">D152*E152</f>
        <v>0</v>
      </c>
      <c r="G152" s="161"/>
      <c r="H152" s="101" t="s">
        <v>986</v>
      </c>
      <c r="I152" s="98" t="str">
        <f>VLOOKUP(H152,Presupuesto!$B$11:$C$565,2,0)</f>
        <v>MUEBLES VARIOS DE OFICINA</v>
      </c>
      <c r="J152" s="98" t="str">
        <f t="shared" ref="J152:J159" si="15">$J$150</f>
        <v>Posgrado</v>
      </c>
      <c r="K152" s="98" t="s">
        <v>395</v>
      </c>
    </row>
    <row r="153" spans="3:11" x14ac:dyDescent="0.25">
      <c r="C153" s="99" t="s">
        <v>66</v>
      </c>
      <c r="D153" s="151"/>
      <c r="E153" s="100">
        <v>6000</v>
      </c>
      <c r="F153" s="97">
        <f t="shared" si="14"/>
        <v>0</v>
      </c>
      <c r="G153" s="161"/>
      <c r="H153" s="101" t="s">
        <v>986</v>
      </c>
      <c r="I153" s="98" t="str">
        <f>VLOOKUP(H153,Presupuesto!$B$11:$C$565,2,0)</f>
        <v>MUEBLES VARIOS DE OFICINA</v>
      </c>
      <c r="J153" s="98" t="str">
        <f t="shared" si="15"/>
        <v>Posgrado</v>
      </c>
      <c r="K153" s="98" t="s">
        <v>395</v>
      </c>
    </row>
    <row r="154" spans="3:11" x14ac:dyDescent="0.25">
      <c r="C154" s="99" t="s">
        <v>67</v>
      </c>
      <c r="D154" s="151"/>
      <c r="E154" s="100">
        <v>3000</v>
      </c>
      <c r="F154" s="97">
        <f t="shared" si="14"/>
        <v>0</v>
      </c>
      <c r="G154" s="161"/>
      <c r="H154" s="101" t="s">
        <v>986</v>
      </c>
      <c r="I154" s="98" t="str">
        <f>VLOOKUP(H154,Presupuesto!$B$11:$C$565,2,0)</f>
        <v>MUEBLES VARIOS DE OFICINA</v>
      </c>
      <c r="J154" s="98" t="str">
        <f t="shared" si="15"/>
        <v>Posgrado</v>
      </c>
      <c r="K154" s="98" t="s">
        <v>395</v>
      </c>
    </row>
    <row r="155" spans="3:11" x14ac:dyDescent="0.25">
      <c r="C155" s="99" t="s">
        <v>68</v>
      </c>
      <c r="D155" s="151"/>
      <c r="E155" s="100">
        <v>10000</v>
      </c>
      <c r="F155" s="97">
        <f t="shared" si="14"/>
        <v>0</v>
      </c>
      <c r="G155" s="161"/>
      <c r="H155" s="101" t="s">
        <v>986</v>
      </c>
      <c r="I155" s="98" t="str">
        <f>VLOOKUP(H155,Presupuesto!$B$11:$C$565,2,0)</f>
        <v>MUEBLES VARIOS DE OFICINA</v>
      </c>
      <c r="J155" s="98" t="str">
        <f t="shared" si="15"/>
        <v>Posgrado</v>
      </c>
      <c r="K155" s="98" t="s">
        <v>395</v>
      </c>
    </row>
    <row r="156" spans="3:11" x14ac:dyDescent="0.25">
      <c r="C156" s="99" t="s">
        <v>69</v>
      </c>
      <c r="D156" s="151"/>
      <c r="E156" s="100">
        <v>8000</v>
      </c>
      <c r="F156" s="97">
        <f t="shared" si="14"/>
        <v>0</v>
      </c>
      <c r="G156" s="161"/>
      <c r="H156" s="101" t="s">
        <v>989</v>
      </c>
      <c r="I156" s="98" t="str">
        <f>VLOOKUP(H156,Presupuesto!$B$11:$C$565,2,0)</f>
        <v>EQUIPOS VARIOS DE OFICINA</v>
      </c>
      <c r="J156" s="98" t="str">
        <f t="shared" si="15"/>
        <v>Posgrado</v>
      </c>
      <c r="K156" s="98" t="s">
        <v>395</v>
      </c>
    </row>
    <row r="157" spans="3:11" x14ac:dyDescent="0.25">
      <c r="C157" s="99" t="s">
        <v>70</v>
      </c>
      <c r="D157" s="151"/>
      <c r="E157" s="100">
        <v>2000</v>
      </c>
      <c r="F157" s="97">
        <f t="shared" si="14"/>
        <v>0</v>
      </c>
      <c r="G157" s="161"/>
      <c r="H157" s="101" t="s">
        <v>989</v>
      </c>
      <c r="I157" s="98" t="str">
        <f>VLOOKUP(H157,Presupuesto!$B$11:$C$565,2,0)</f>
        <v>EQUIPOS VARIOS DE OFICINA</v>
      </c>
      <c r="J157" s="98" t="str">
        <f t="shared" si="15"/>
        <v>Posgrado</v>
      </c>
      <c r="K157" s="98" t="s">
        <v>403</v>
      </c>
    </row>
    <row r="158" spans="3:11" x14ac:dyDescent="0.25">
      <c r="C158" s="99" t="s">
        <v>71</v>
      </c>
      <c r="D158" s="151"/>
      <c r="E158" s="100">
        <v>5000</v>
      </c>
      <c r="F158" s="97">
        <f t="shared" si="14"/>
        <v>0</v>
      </c>
      <c r="G158" s="161"/>
      <c r="H158" s="101" t="s">
        <v>989</v>
      </c>
      <c r="I158" s="98" t="str">
        <f>VLOOKUP(H158,Presupuesto!$B$11:$C$565,2,0)</f>
        <v>EQUIPOS VARIOS DE OFICINA</v>
      </c>
      <c r="J158" s="98" t="str">
        <f t="shared" si="15"/>
        <v>Posgrado</v>
      </c>
      <c r="K158" s="98" t="s">
        <v>399</v>
      </c>
    </row>
    <row r="159" spans="3:11" ht="15.75" thickBot="1" x14ac:dyDescent="0.3">
      <c r="C159" s="102" t="s">
        <v>72</v>
      </c>
      <c r="D159" s="159"/>
      <c r="E159" s="104">
        <v>100000</v>
      </c>
      <c r="F159" s="105">
        <f t="shared" si="14"/>
        <v>0</v>
      </c>
      <c r="G159" s="162"/>
      <c r="H159" s="106" t="s">
        <v>989</v>
      </c>
      <c r="I159" s="106" t="str">
        <f>VLOOKUP(H159,Presupuesto!$B$11:$C$565,2,0)</f>
        <v>EQUIPOS VARIOS DE OFICINA</v>
      </c>
      <c r="J159" s="106" t="str">
        <f t="shared" si="15"/>
        <v>Posgrado</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68"/>
      <c r="E165" s="93"/>
      <c r="F165" s="93"/>
      <c r="G165" s="93"/>
      <c r="H165" s="76"/>
      <c r="I165" s="76"/>
      <c r="J165" s="76"/>
      <c r="K165" s="112"/>
    </row>
    <row r="166" spans="3:11"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986</v>
      </c>
      <c r="I169" s="98" t="str">
        <f>VLOOKUP(H169,Presupuesto!$B$11:$C$565,2,0)</f>
        <v>MUEBLES VARIOS DE OFICINA</v>
      </c>
      <c r="J169" s="219" t="s">
        <v>1459</v>
      </c>
      <c r="K169" s="98" t="s">
        <v>404</v>
      </c>
    </row>
    <row r="170" spans="3:11" x14ac:dyDescent="0.25">
      <c r="C170" s="99" t="s">
        <v>64</v>
      </c>
      <c r="D170" s="151"/>
      <c r="E170" s="100">
        <v>2400</v>
      </c>
      <c r="F170" s="97">
        <f>D170*E170</f>
        <v>0</v>
      </c>
      <c r="G170" s="161"/>
      <c r="H170" s="101" t="s">
        <v>986</v>
      </c>
      <c r="I170" s="98" t="str">
        <f>VLOOKUP(H170,Presupuesto!$B$11:$C$565,2,0)</f>
        <v>MUEBLES VARIOS DE OFICINA</v>
      </c>
      <c r="J170" s="98" t="str">
        <f>$J$169</f>
        <v>Posgrado</v>
      </c>
      <c r="K170" s="98" t="s">
        <v>412</v>
      </c>
    </row>
    <row r="171" spans="3:11" x14ac:dyDescent="0.25">
      <c r="C171" s="99" t="s">
        <v>65</v>
      </c>
      <c r="D171" s="151"/>
      <c r="E171" s="100">
        <v>1000</v>
      </c>
      <c r="F171" s="97">
        <f t="shared" ref="F171:F178" si="16">D171*E171</f>
        <v>0</v>
      </c>
      <c r="G171" s="161"/>
      <c r="H171" s="101" t="s">
        <v>986</v>
      </c>
      <c r="I171" s="98" t="str">
        <f>VLOOKUP(H171,Presupuesto!$B$11:$C$565,2,0)</f>
        <v>MUEBLES VARIOS DE OFICINA</v>
      </c>
      <c r="J171" s="98" t="str">
        <f t="shared" ref="J171:J178" si="17">$J$169</f>
        <v>Posgrado</v>
      </c>
      <c r="K171" s="98" t="s">
        <v>395</v>
      </c>
    </row>
    <row r="172" spans="3:11" x14ac:dyDescent="0.25">
      <c r="C172" s="99" t="s">
        <v>66</v>
      </c>
      <c r="D172" s="151"/>
      <c r="E172" s="100">
        <v>6000</v>
      </c>
      <c r="F172" s="97">
        <f t="shared" si="16"/>
        <v>0</v>
      </c>
      <c r="G172" s="161"/>
      <c r="H172" s="101" t="s">
        <v>986</v>
      </c>
      <c r="I172" s="98" t="str">
        <f>VLOOKUP(H172,Presupuesto!$B$11:$C$565,2,0)</f>
        <v>MUEBLES VARIOS DE OFICINA</v>
      </c>
      <c r="J172" s="98" t="str">
        <f t="shared" si="17"/>
        <v>Posgrado</v>
      </c>
      <c r="K172" s="98" t="s">
        <v>395</v>
      </c>
    </row>
    <row r="173" spans="3:11" x14ac:dyDescent="0.25">
      <c r="C173" s="99" t="s">
        <v>67</v>
      </c>
      <c r="D173" s="151"/>
      <c r="E173" s="100">
        <v>3000</v>
      </c>
      <c r="F173" s="97">
        <f t="shared" si="16"/>
        <v>0</v>
      </c>
      <c r="G173" s="161"/>
      <c r="H173" s="101" t="s">
        <v>986</v>
      </c>
      <c r="I173" s="98" t="str">
        <f>VLOOKUP(H173,Presupuesto!$B$11:$C$565,2,0)</f>
        <v>MUEBLES VARIOS DE OFICINA</v>
      </c>
      <c r="J173" s="98" t="str">
        <f t="shared" si="17"/>
        <v>Posgrado</v>
      </c>
      <c r="K173" s="98" t="s">
        <v>395</v>
      </c>
    </row>
    <row r="174" spans="3:11" x14ac:dyDescent="0.25">
      <c r="C174" s="99" t="s">
        <v>68</v>
      </c>
      <c r="D174" s="151"/>
      <c r="E174" s="100">
        <v>10000</v>
      </c>
      <c r="F174" s="97">
        <f t="shared" si="16"/>
        <v>0</v>
      </c>
      <c r="G174" s="161"/>
      <c r="H174" s="101" t="s">
        <v>986</v>
      </c>
      <c r="I174" s="98" t="str">
        <f>VLOOKUP(H174,Presupuesto!$B$11:$C$565,2,0)</f>
        <v>MUEBLES VARIOS DE OFICINA</v>
      </c>
      <c r="J174" s="98" t="str">
        <f t="shared" si="17"/>
        <v>Posgrado</v>
      </c>
      <c r="K174" s="98" t="s">
        <v>395</v>
      </c>
    </row>
    <row r="175" spans="3:11" x14ac:dyDescent="0.25">
      <c r="C175" s="99" t="s">
        <v>69</v>
      </c>
      <c r="D175" s="151"/>
      <c r="E175" s="100">
        <v>8000</v>
      </c>
      <c r="F175" s="97">
        <f t="shared" si="16"/>
        <v>0</v>
      </c>
      <c r="G175" s="161"/>
      <c r="H175" s="101" t="s">
        <v>989</v>
      </c>
      <c r="I175" s="98" t="str">
        <f>VLOOKUP(H175,Presupuesto!$B$11:$C$565,2,0)</f>
        <v>EQUIPOS VARIOS DE OFICINA</v>
      </c>
      <c r="J175" s="98" t="str">
        <f t="shared" si="17"/>
        <v>Posgrado</v>
      </c>
      <c r="K175" s="98" t="s">
        <v>395</v>
      </c>
    </row>
    <row r="176" spans="3:11" x14ac:dyDescent="0.25">
      <c r="C176" s="99" t="s">
        <v>70</v>
      </c>
      <c r="D176" s="151"/>
      <c r="E176" s="100">
        <v>2000</v>
      </c>
      <c r="F176" s="97">
        <f t="shared" si="16"/>
        <v>0</v>
      </c>
      <c r="G176" s="161"/>
      <c r="H176" s="101" t="s">
        <v>989</v>
      </c>
      <c r="I176" s="98" t="str">
        <f>VLOOKUP(H176,Presupuesto!$B$11:$C$565,2,0)</f>
        <v>EQUIPOS VARIOS DE OFICINA</v>
      </c>
      <c r="J176" s="98" t="str">
        <f t="shared" si="17"/>
        <v>Posgrado</v>
      </c>
      <c r="K176" s="98" t="s">
        <v>403</v>
      </c>
    </row>
    <row r="177" spans="3:11" x14ac:dyDescent="0.25">
      <c r="C177" s="99" t="s">
        <v>71</v>
      </c>
      <c r="D177" s="151"/>
      <c r="E177" s="100">
        <v>5000</v>
      </c>
      <c r="F177" s="97">
        <f t="shared" si="16"/>
        <v>0</v>
      </c>
      <c r="G177" s="161"/>
      <c r="H177" s="101" t="s">
        <v>989</v>
      </c>
      <c r="I177" s="98" t="str">
        <f>VLOOKUP(H177,Presupuesto!$B$11:$C$565,2,0)</f>
        <v>EQUIPOS VARIOS DE OFICINA</v>
      </c>
      <c r="J177" s="98" t="str">
        <f t="shared" si="17"/>
        <v>Posgrado</v>
      </c>
      <c r="K177" s="98" t="s">
        <v>399</v>
      </c>
    </row>
    <row r="178" spans="3:11" ht="15.75" thickBot="1" x14ac:dyDescent="0.3">
      <c r="C178" s="102" t="s">
        <v>72</v>
      </c>
      <c r="D178" s="159"/>
      <c r="E178" s="104">
        <v>100000</v>
      </c>
      <c r="F178" s="105">
        <f t="shared" si="16"/>
        <v>0</v>
      </c>
      <c r="G178" s="162"/>
      <c r="H178" s="106" t="s">
        <v>989</v>
      </c>
      <c r="I178" s="106" t="str">
        <f>VLOOKUP(H178,Presupuesto!$B$11:$C$565,2,0)</f>
        <v>EQUIPOS VARIOS DE OFICINA</v>
      </c>
      <c r="J178" s="106" t="str">
        <f t="shared" si="17"/>
        <v>Posgrado</v>
      </c>
      <c r="K178" s="124" t="s">
        <v>394</v>
      </c>
    </row>
    <row r="180" spans="3:11" ht="15.75" thickBot="1" x14ac:dyDescent="0.3">
      <c r="C180" s="334"/>
      <c r="D180" s="335"/>
      <c r="E180" s="336"/>
      <c r="F180" s="336"/>
      <c r="G180" s="337"/>
      <c r="H180" s="336"/>
      <c r="I180" s="336"/>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68"/>
      <c r="E184" s="93"/>
      <c r="F184" s="93"/>
      <c r="G184" s="93"/>
      <c r="H184" s="76"/>
      <c r="I184" s="76"/>
      <c r="J184" s="76"/>
      <c r="K184" s="112"/>
    </row>
    <row r="185" spans="3:11"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986</v>
      </c>
      <c r="I188" s="98" t="str">
        <f>VLOOKUP(H188,Presupuesto!$B$11:$C$565,2,0)</f>
        <v>MUEBLES VARIOS DE OFICINA</v>
      </c>
      <c r="J188" s="219" t="s">
        <v>1459</v>
      </c>
      <c r="K188" s="98" t="s">
        <v>404</v>
      </c>
    </row>
    <row r="189" spans="3:11" x14ac:dyDescent="0.25">
      <c r="C189" s="99" t="s">
        <v>64</v>
      </c>
      <c r="D189" s="151"/>
      <c r="E189" s="100">
        <v>2400</v>
      </c>
      <c r="F189" s="97">
        <f>D189*E189</f>
        <v>0</v>
      </c>
      <c r="G189" s="161"/>
      <c r="H189" s="101" t="s">
        <v>986</v>
      </c>
      <c r="I189" s="98" t="str">
        <f>VLOOKUP(H189,Presupuesto!$B$11:$C$565,2,0)</f>
        <v>MUEBLES VARIOS DE OFICINA</v>
      </c>
      <c r="J189" s="98" t="str">
        <f>$J$188</f>
        <v>Posgrado</v>
      </c>
      <c r="K189" s="98" t="s">
        <v>412</v>
      </c>
    </row>
    <row r="190" spans="3:11" x14ac:dyDescent="0.25">
      <c r="C190" s="99" t="s">
        <v>65</v>
      </c>
      <c r="D190" s="151"/>
      <c r="E190" s="100">
        <v>1000</v>
      </c>
      <c r="F190" s="97">
        <f t="shared" ref="F190:F197" si="18">D190*E190</f>
        <v>0</v>
      </c>
      <c r="G190" s="161"/>
      <c r="H190" s="101" t="s">
        <v>986</v>
      </c>
      <c r="I190" s="98" t="str">
        <f>VLOOKUP(H190,Presupuesto!$B$11:$C$565,2,0)</f>
        <v>MUEBLES VARIOS DE OFICINA</v>
      </c>
      <c r="J190" s="98" t="str">
        <f t="shared" ref="J190:J197" si="19">$J$188</f>
        <v>Posgrado</v>
      </c>
      <c r="K190" s="98" t="s">
        <v>395</v>
      </c>
    </row>
    <row r="191" spans="3:11" x14ac:dyDescent="0.25">
      <c r="C191" s="99" t="s">
        <v>66</v>
      </c>
      <c r="D191" s="151"/>
      <c r="E191" s="100">
        <v>6000</v>
      </c>
      <c r="F191" s="97">
        <f t="shared" si="18"/>
        <v>0</v>
      </c>
      <c r="G191" s="161"/>
      <c r="H191" s="101" t="s">
        <v>986</v>
      </c>
      <c r="I191" s="98" t="str">
        <f>VLOOKUP(H191,Presupuesto!$B$11:$C$565,2,0)</f>
        <v>MUEBLES VARIOS DE OFICINA</v>
      </c>
      <c r="J191" s="98" t="str">
        <f t="shared" si="19"/>
        <v>Posgrado</v>
      </c>
      <c r="K191" s="98" t="s">
        <v>395</v>
      </c>
    </row>
    <row r="192" spans="3:11" x14ac:dyDescent="0.25">
      <c r="C192" s="99" t="s">
        <v>67</v>
      </c>
      <c r="D192" s="151"/>
      <c r="E192" s="100">
        <v>3000</v>
      </c>
      <c r="F192" s="97">
        <f t="shared" si="18"/>
        <v>0</v>
      </c>
      <c r="G192" s="161"/>
      <c r="H192" s="101" t="s">
        <v>986</v>
      </c>
      <c r="I192" s="98" t="str">
        <f>VLOOKUP(H192,Presupuesto!$B$11:$C$565,2,0)</f>
        <v>MUEBLES VARIOS DE OFICINA</v>
      </c>
      <c r="J192" s="98" t="str">
        <f t="shared" si="19"/>
        <v>Posgrado</v>
      </c>
      <c r="K192" s="98" t="s">
        <v>395</v>
      </c>
    </row>
    <row r="193" spans="3:11" x14ac:dyDescent="0.25">
      <c r="C193" s="99" t="s">
        <v>68</v>
      </c>
      <c r="D193" s="151"/>
      <c r="E193" s="100">
        <v>10000</v>
      </c>
      <c r="F193" s="97">
        <f t="shared" si="18"/>
        <v>0</v>
      </c>
      <c r="G193" s="161"/>
      <c r="H193" s="101" t="s">
        <v>986</v>
      </c>
      <c r="I193" s="98" t="str">
        <f>VLOOKUP(H193,Presupuesto!$B$11:$C$565,2,0)</f>
        <v>MUEBLES VARIOS DE OFICINA</v>
      </c>
      <c r="J193" s="98" t="str">
        <f t="shared" si="19"/>
        <v>Posgrado</v>
      </c>
      <c r="K193" s="98" t="s">
        <v>395</v>
      </c>
    </row>
    <row r="194" spans="3:11" x14ac:dyDescent="0.25">
      <c r="C194" s="99" t="s">
        <v>69</v>
      </c>
      <c r="D194" s="151"/>
      <c r="E194" s="100">
        <v>8000</v>
      </c>
      <c r="F194" s="97">
        <f t="shared" si="18"/>
        <v>0</v>
      </c>
      <c r="G194" s="161"/>
      <c r="H194" s="101" t="s">
        <v>989</v>
      </c>
      <c r="I194" s="98" t="str">
        <f>VLOOKUP(H194,Presupuesto!$B$11:$C$565,2,0)</f>
        <v>EQUIPOS VARIOS DE OFICINA</v>
      </c>
      <c r="J194" s="98" t="str">
        <f t="shared" si="19"/>
        <v>Posgrado</v>
      </c>
      <c r="K194" s="98" t="s">
        <v>395</v>
      </c>
    </row>
    <row r="195" spans="3:11" x14ac:dyDescent="0.25">
      <c r="C195" s="99" t="s">
        <v>70</v>
      </c>
      <c r="D195" s="151"/>
      <c r="E195" s="100">
        <v>2000</v>
      </c>
      <c r="F195" s="97">
        <f t="shared" si="18"/>
        <v>0</v>
      </c>
      <c r="G195" s="161"/>
      <c r="H195" s="101" t="s">
        <v>989</v>
      </c>
      <c r="I195" s="98" t="str">
        <f>VLOOKUP(H195,Presupuesto!$B$11:$C$565,2,0)</f>
        <v>EQUIPOS VARIOS DE OFICINA</v>
      </c>
      <c r="J195" s="98" t="str">
        <f t="shared" si="19"/>
        <v>Posgrado</v>
      </c>
      <c r="K195" s="98" t="s">
        <v>403</v>
      </c>
    </row>
    <row r="196" spans="3:11" x14ac:dyDescent="0.25">
      <c r="C196" s="99" t="s">
        <v>71</v>
      </c>
      <c r="D196" s="151"/>
      <c r="E196" s="100">
        <v>5000</v>
      </c>
      <c r="F196" s="97">
        <f t="shared" si="18"/>
        <v>0</v>
      </c>
      <c r="G196" s="161"/>
      <c r="H196" s="101" t="s">
        <v>989</v>
      </c>
      <c r="I196" s="98" t="str">
        <f>VLOOKUP(H196,Presupuesto!$B$11:$C$565,2,0)</f>
        <v>EQUIPOS VARIOS DE OFICINA</v>
      </c>
      <c r="J196" s="98" t="str">
        <f t="shared" si="19"/>
        <v>Posgrado</v>
      </c>
      <c r="K196" s="98" t="s">
        <v>399</v>
      </c>
    </row>
    <row r="197" spans="3:11" ht="15.75" thickBot="1" x14ac:dyDescent="0.3">
      <c r="C197" s="102" t="s">
        <v>72</v>
      </c>
      <c r="D197" s="159"/>
      <c r="E197" s="104">
        <v>100000</v>
      </c>
      <c r="F197" s="105">
        <f t="shared" si="18"/>
        <v>0</v>
      </c>
      <c r="G197" s="162"/>
      <c r="H197" s="106" t="s">
        <v>989</v>
      </c>
      <c r="I197" s="106" t="str">
        <f>VLOOKUP(H197,Presupuesto!$B$11:$C$565,2,0)</f>
        <v>EQUIPOS VARIOS DE OFICINA</v>
      </c>
      <c r="J197" s="106" t="str">
        <f t="shared" si="19"/>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68"/>
      <c r="E203" s="93"/>
      <c r="F203" s="93"/>
      <c r="G203" s="93"/>
      <c r="H203" s="76"/>
      <c r="I203" s="76"/>
      <c r="J203" s="76"/>
      <c r="K203" s="112"/>
    </row>
    <row r="204" spans="3:11"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986</v>
      </c>
      <c r="I207" s="98" t="str">
        <f>VLOOKUP(H207,Presupuesto!$B$11:$C$565,2,0)</f>
        <v>MUEBLES VARIOS DE OFICINA</v>
      </c>
      <c r="J207" s="219" t="s">
        <v>1459</v>
      </c>
      <c r="K207" s="98" t="s">
        <v>404</v>
      </c>
    </row>
    <row r="208" spans="3:11" x14ac:dyDescent="0.25">
      <c r="C208" s="99" t="s">
        <v>64</v>
      </c>
      <c r="D208" s="151"/>
      <c r="E208" s="100">
        <v>2400</v>
      </c>
      <c r="F208" s="97">
        <f>D208*E208</f>
        <v>0</v>
      </c>
      <c r="G208" s="161"/>
      <c r="H208" s="101" t="s">
        <v>986</v>
      </c>
      <c r="I208" s="98" t="str">
        <f>VLOOKUP(H208,Presupuesto!$B$11:$C$565,2,0)</f>
        <v>MUEBLES VARIOS DE OFICINA</v>
      </c>
      <c r="J208" s="98" t="str">
        <f>$J$207</f>
        <v>Posgrado</v>
      </c>
      <c r="K208" s="98" t="s">
        <v>412</v>
      </c>
    </row>
    <row r="209" spans="3:11" x14ac:dyDescent="0.25">
      <c r="C209" s="99" t="s">
        <v>65</v>
      </c>
      <c r="D209" s="151"/>
      <c r="E209" s="100">
        <v>1000</v>
      </c>
      <c r="F209" s="97">
        <f t="shared" ref="F209:F216" si="20">D209*E209</f>
        <v>0</v>
      </c>
      <c r="G209" s="161"/>
      <c r="H209" s="101" t="s">
        <v>986</v>
      </c>
      <c r="I209" s="98" t="str">
        <f>VLOOKUP(H209,Presupuesto!$B$11:$C$565,2,0)</f>
        <v>MUEBLES VARIOS DE OFICINA</v>
      </c>
      <c r="J209" s="98" t="str">
        <f t="shared" ref="J209:J216" si="21">$J$207</f>
        <v>Posgrado</v>
      </c>
      <c r="K209" s="98" t="s">
        <v>395</v>
      </c>
    </row>
    <row r="210" spans="3:11" x14ac:dyDescent="0.25">
      <c r="C210" s="99" t="s">
        <v>66</v>
      </c>
      <c r="D210" s="151"/>
      <c r="E210" s="100">
        <v>6000</v>
      </c>
      <c r="F210" s="97">
        <f t="shared" si="20"/>
        <v>0</v>
      </c>
      <c r="G210" s="161"/>
      <c r="H210" s="101" t="s">
        <v>986</v>
      </c>
      <c r="I210" s="98" t="str">
        <f>VLOOKUP(H210,Presupuesto!$B$11:$C$565,2,0)</f>
        <v>MUEBLES VARIOS DE OFICINA</v>
      </c>
      <c r="J210" s="98" t="str">
        <f t="shared" si="21"/>
        <v>Posgrado</v>
      </c>
      <c r="K210" s="98" t="s">
        <v>395</v>
      </c>
    </row>
    <row r="211" spans="3:11" x14ac:dyDescent="0.25">
      <c r="C211" s="99" t="s">
        <v>67</v>
      </c>
      <c r="D211" s="151"/>
      <c r="E211" s="100">
        <v>3000</v>
      </c>
      <c r="F211" s="97">
        <f t="shared" si="20"/>
        <v>0</v>
      </c>
      <c r="G211" s="161"/>
      <c r="H211" s="101" t="s">
        <v>986</v>
      </c>
      <c r="I211" s="98" t="str">
        <f>VLOOKUP(H211,Presupuesto!$B$11:$C$565,2,0)</f>
        <v>MUEBLES VARIOS DE OFICINA</v>
      </c>
      <c r="J211" s="98" t="str">
        <f t="shared" si="21"/>
        <v>Posgrado</v>
      </c>
      <c r="K211" s="98" t="s">
        <v>395</v>
      </c>
    </row>
    <row r="212" spans="3:11" x14ac:dyDescent="0.25">
      <c r="C212" s="99" t="s">
        <v>68</v>
      </c>
      <c r="D212" s="151"/>
      <c r="E212" s="100">
        <v>10000</v>
      </c>
      <c r="F212" s="97">
        <f t="shared" si="20"/>
        <v>0</v>
      </c>
      <c r="G212" s="161"/>
      <c r="H212" s="101" t="s">
        <v>986</v>
      </c>
      <c r="I212" s="98" t="str">
        <f>VLOOKUP(H212,Presupuesto!$B$11:$C$565,2,0)</f>
        <v>MUEBLES VARIOS DE OFICINA</v>
      </c>
      <c r="J212" s="98" t="str">
        <f t="shared" si="21"/>
        <v>Posgrado</v>
      </c>
      <c r="K212" s="98" t="s">
        <v>395</v>
      </c>
    </row>
    <row r="213" spans="3:11" x14ac:dyDescent="0.25">
      <c r="C213" s="99" t="s">
        <v>69</v>
      </c>
      <c r="D213" s="151"/>
      <c r="E213" s="100">
        <v>8000</v>
      </c>
      <c r="F213" s="97">
        <f t="shared" si="20"/>
        <v>0</v>
      </c>
      <c r="G213" s="161"/>
      <c r="H213" s="101" t="s">
        <v>989</v>
      </c>
      <c r="I213" s="98" t="str">
        <f>VLOOKUP(H213,Presupuesto!$B$11:$C$565,2,0)</f>
        <v>EQUIPOS VARIOS DE OFICINA</v>
      </c>
      <c r="J213" s="98" t="str">
        <f t="shared" si="21"/>
        <v>Posgrado</v>
      </c>
      <c r="K213" s="98" t="s">
        <v>395</v>
      </c>
    </row>
    <row r="214" spans="3:11" x14ac:dyDescent="0.25">
      <c r="C214" s="99" t="s">
        <v>70</v>
      </c>
      <c r="D214" s="151"/>
      <c r="E214" s="100">
        <v>2000</v>
      </c>
      <c r="F214" s="97">
        <f t="shared" si="20"/>
        <v>0</v>
      </c>
      <c r="G214" s="161"/>
      <c r="H214" s="101" t="s">
        <v>989</v>
      </c>
      <c r="I214" s="98" t="str">
        <f>VLOOKUP(H214,Presupuesto!$B$11:$C$565,2,0)</f>
        <v>EQUIPOS VARIOS DE OFICINA</v>
      </c>
      <c r="J214" s="98" t="str">
        <f t="shared" si="21"/>
        <v>Posgrado</v>
      </c>
      <c r="K214" s="98" t="s">
        <v>403</v>
      </c>
    </row>
    <row r="215" spans="3:11" x14ac:dyDescent="0.25">
      <c r="C215" s="99" t="s">
        <v>71</v>
      </c>
      <c r="D215" s="151"/>
      <c r="E215" s="100">
        <v>5000</v>
      </c>
      <c r="F215" s="97">
        <f t="shared" si="20"/>
        <v>0</v>
      </c>
      <c r="G215" s="161"/>
      <c r="H215" s="101" t="s">
        <v>989</v>
      </c>
      <c r="I215" s="98" t="str">
        <f>VLOOKUP(H215,Presupuesto!$B$11:$C$565,2,0)</f>
        <v>EQUIPOS VARIOS DE OFICINA</v>
      </c>
      <c r="J215" s="98" t="str">
        <f t="shared" si="21"/>
        <v>Posgrado</v>
      </c>
      <c r="K215" s="98" t="s">
        <v>399</v>
      </c>
    </row>
    <row r="216" spans="3:11" ht="15.75" thickBot="1" x14ac:dyDescent="0.3">
      <c r="C216" s="102" t="s">
        <v>72</v>
      </c>
      <c r="D216" s="159"/>
      <c r="E216" s="104">
        <v>100000</v>
      </c>
      <c r="F216" s="105">
        <f t="shared" si="20"/>
        <v>0</v>
      </c>
      <c r="G216" s="162"/>
      <c r="H216" s="106" t="s">
        <v>989</v>
      </c>
      <c r="I216" s="106" t="str">
        <f>VLOOKUP(H216,Presupuesto!$B$11:$C$565,2,0)</f>
        <v>EQUIPOS VARIOS DE OFICINA</v>
      </c>
      <c r="J216" s="106" t="str">
        <f t="shared" si="21"/>
        <v>Posgrado</v>
      </c>
      <c r="K216" s="124" t="s">
        <v>394</v>
      </c>
    </row>
    <row r="218" spans="3:11" ht="15.75" thickBot="1" x14ac:dyDescent="0.3">
      <c r="C218" s="334"/>
      <c r="D218" s="335"/>
      <c r="E218" s="336"/>
      <c r="F218" s="336"/>
      <c r="G218" s="337"/>
      <c r="H218" s="336"/>
      <c r="I218" s="336"/>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68"/>
      <c r="E222" s="93"/>
      <c r="F222" s="93"/>
      <c r="G222" s="93"/>
      <c r="H222" s="76"/>
      <c r="I222" s="76"/>
      <c r="J222" s="76"/>
      <c r="K222" s="112"/>
    </row>
    <row r="223" spans="3:11"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986</v>
      </c>
      <c r="I226" s="98" t="str">
        <f>VLOOKUP(H226,Presupuesto!$B$11:$C$565,2,0)</f>
        <v>MUEBLES VARIOS DE OFICINA</v>
      </c>
      <c r="J226" s="219" t="s">
        <v>1489</v>
      </c>
      <c r="K226" s="98" t="s">
        <v>404</v>
      </c>
    </row>
    <row r="227" spans="3:11" x14ac:dyDescent="0.25">
      <c r="C227" s="99" t="s">
        <v>64</v>
      </c>
      <c r="D227" s="151"/>
      <c r="E227" s="100">
        <v>2400</v>
      </c>
      <c r="F227" s="97">
        <f>D227*E227</f>
        <v>0</v>
      </c>
      <c r="G227" s="161"/>
      <c r="H227" s="101" t="s">
        <v>986</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2">D228*E228</f>
        <v>0</v>
      </c>
      <c r="G228" s="161"/>
      <c r="H228" s="101" t="s">
        <v>986</v>
      </c>
      <c r="I228" s="98" t="str">
        <f>VLOOKUP(H228,Presupuesto!$B$11:$C$565,2,0)</f>
        <v>MUEBLES VARIOS DE OFICINA</v>
      </c>
      <c r="J228" s="98" t="str">
        <f t="shared" ref="J228:J235" si="23">$J$226</f>
        <v>Desarrollo del Sistema de Educación Superior</v>
      </c>
      <c r="K228" s="98" t="s">
        <v>395</v>
      </c>
    </row>
    <row r="229" spans="3:11" x14ac:dyDescent="0.25">
      <c r="C229" s="99" t="s">
        <v>66</v>
      </c>
      <c r="D229" s="151"/>
      <c r="E229" s="100">
        <v>6000</v>
      </c>
      <c r="F229" s="97">
        <f t="shared" si="22"/>
        <v>0</v>
      </c>
      <c r="G229" s="161"/>
      <c r="H229" s="101" t="s">
        <v>986</v>
      </c>
      <c r="I229" s="98" t="str">
        <f>VLOOKUP(H229,Presupuesto!$B$11:$C$565,2,0)</f>
        <v>MUEBLES VARIOS DE OFICINA</v>
      </c>
      <c r="J229" s="98" t="str">
        <f t="shared" si="23"/>
        <v>Desarrollo del Sistema de Educación Superior</v>
      </c>
      <c r="K229" s="98" t="s">
        <v>395</v>
      </c>
    </row>
    <row r="230" spans="3:11" x14ac:dyDescent="0.25">
      <c r="C230" s="99" t="s">
        <v>67</v>
      </c>
      <c r="D230" s="151"/>
      <c r="E230" s="100">
        <v>3000</v>
      </c>
      <c r="F230" s="97">
        <f t="shared" si="22"/>
        <v>0</v>
      </c>
      <c r="G230" s="161"/>
      <c r="H230" s="101" t="s">
        <v>986</v>
      </c>
      <c r="I230" s="98" t="str">
        <f>VLOOKUP(H230,Presupuesto!$B$11:$C$565,2,0)</f>
        <v>MUEBLES VARIOS DE OFICINA</v>
      </c>
      <c r="J230" s="98" t="str">
        <f t="shared" si="23"/>
        <v>Desarrollo del Sistema de Educación Superior</v>
      </c>
      <c r="K230" s="98" t="s">
        <v>395</v>
      </c>
    </row>
    <row r="231" spans="3:11" x14ac:dyDescent="0.25">
      <c r="C231" s="99" t="s">
        <v>68</v>
      </c>
      <c r="D231" s="151"/>
      <c r="E231" s="100">
        <v>10000</v>
      </c>
      <c r="F231" s="97">
        <f t="shared" si="22"/>
        <v>0</v>
      </c>
      <c r="G231" s="161"/>
      <c r="H231" s="101" t="s">
        <v>986</v>
      </c>
      <c r="I231" s="98" t="str">
        <f>VLOOKUP(H231,Presupuesto!$B$11:$C$565,2,0)</f>
        <v>MUEBLES VARIOS DE OFICINA</v>
      </c>
      <c r="J231" s="98" t="str">
        <f t="shared" si="23"/>
        <v>Desarrollo del Sistema de Educación Superior</v>
      </c>
      <c r="K231" s="98" t="s">
        <v>395</v>
      </c>
    </row>
    <row r="232" spans="3:11" x14ac:dyDescent="0.25">
      <c r="C232" s="99" t="s">
        <v>69</v>
      </c>
      <c r="D232" s="151"/>
      <c r="E232" s="100">
        <v>8000</v>
      </c>
      <c r="F232" s="97">
        <f t="shared" si="22"/>
        <v>0</v>
      </c>
      <c r="G232" s="161"/>
      <c r="H232" s="101" t="s">
        <v>989</v>
      </c>
      <c r="I232" s="98" t="str">
        <f>VLOOKUP(H232,Presupuesto!$B$11:$C$565,2,0)</f>
        <v>EQUIPOS VARIOS DE OFICINA</v>
      </c>
      <c r="J232" s="98" t="str">
        <f t="shared" si="23"/>
        <v>Desarrollo del Sistema de Educación Superior</v>
      </c>
      <c r="K232" s="98" t="s">
        <v>395</v>
      </c>
    </row>
    <row r="233" spans="3:11" x14ac:dyDescent="0.25">
      <c r="C233" s="99" t="s">
        <v>70</v>
      </c>
      <c r="D233" s="151"/>
      <c r="E233" s="100">
        <v>2000</v>
      </c>
      <c r="F233" s="97">
        <f t="shared" si="22"/>
        <v>0</v>
      </c>
      <c r="G233" s="161"/>
      <c r="H233" s="101" t="s">
        <v>989</v>
      </c>
      <c r="I233" s="98" t="str">
        <f>VLOOKUP(H233,Presupuesto!$B$11:$C$565,2,0)</f>
        <v>EQUIPOS VARIOS DE OFICINA</v>
      </c>
      <c r="J233" s="98" t="str">
        <f t="shared" si="23"/>
        <v>Desarrollo del Sistema de Educación Superior</v>
      </c>
      <c r="K233" s="98" t="s">
        <v>403</v>
      </c>
    </row>
    <row r="234" spans="3:11" x14ac:dyDescent="0.25">
      <c r="C234" s="99" t="s">
        <v>71</v>
      </c>
      <c r="D234" s="151"/>
      <c r="E234" s="100">
        <v>5000</v>
      </c>
      <c r="F234" s="97">
        <f t="shared" si="22"/>
        <v>0</v>
      </c>
      <c r="G234" s="161"/>
      <c r="H234" s="101" t="s">
        <v>989</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9"/>
      <c r="E235" s="104">
        <v>100000</v>
      </c>
      <c r="F235" s="105">
        <f t="shared" si="22"/>
        <v>0</v>
      </c>
      <c r="G235" s="162"/>
      <c r="H235" s="106" t="s">
        <v>989</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workbookViewId="0">
      <selection activeCell="D10" sqref="D10"/>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x14ac:dyDescent="0.25">
      <c r="A2" s="122" t="s">
        <v>1358</v>
      </c>
      <c r="B2" s="122" t="s">
        <v>1360</v>
      </c>
      <c r="C2" s="122" t="s">
        <v>471</v>
      </c>
      <c r="D2" s="122" t="s">
        <v>1359</v>
      </c>
      <c r="E2" s="122" t="s">
        <v>1361</v>
      </c>
      <c r="F2" s="122" t="s">
        <v>472</v>
      </c>
      <c r="G2" s="160" t="s">
        <v>1362</v>
      </c>
      <c r="H2" s="122" t="s">
        <v>1363</v>
      </c>
      <c r="I2" s="122" t="s">
        <v>1364</v>
      </c>
      <c r="J2" s="122" t="s">
        <v>1459</v>
      </c>
      <c r="K2" s="122" t="s">
        <v>1365</v>
      </c>
      <c r="L2" s="122" t="s">
        <v>1366</v>
      </c>
      <c r="M2" s="122" t="s">
        <v>1367</v>
      </c>
      <c r="N2" s="122" t="s">
        <v>1368</v>
      </c>
      <c r="O2" s="122" t="s">
        <v>1369</v>
      </c>
      <c r="P2" s="122" t="s">
        <v>1489</v>
      </c>
      <c r="Q2" s="122" t="s">
        <v>1531</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7" t="s">
        <v>420</v>
      </c>
      <c r="AI2" s="457" t="s">
        <v>421</v>
      </c>
      <c r="AJ2" s="457" t="s">
        <v>422</v>
      </c>
      <c r="AK2" s="457" t="s">
        <v>423</v>
      </c>
      <c r="AL2" s="457" t="s">
        <v>424</v>
      </c>
      <c r="AM2" s="457" t="s">
        <v>427</v>
      </c>
      <c r="AN2" s="457" t="s">
        <v>425</v>
      </c>
      <c r="AO2" s="457" t="s">
        <v>426</v>
      </c>
      <c r="AP2" s="457" t="s">
        <v>428</v>
      </c>
      <c r="AQ2" s="457" t="s">
        <v>429</v>
      </c>
      <c r="AR2" s="457" t="s">
        <v>430</v>
      </c>
      <c r="AS2" s="457" t="s">
        <v>431</v>
      </c>
      <c r="AT2" s="457" t="s">
        <v>432</v>
      </c>
      <c r="AU2" s="457" t="s">
        <v>433</v>
      </c>
      <c r="AV2" s="457" t="s">
        <v>434</v>
      </c>
      <c r="AW2" s="457" t="s">
        <v>435</v>
      </c>
      <c r="AX2" s="457" t="s">
        <v>436</v>
      </c>
      <c r="AY2" s="457" t="s">
        <v>437</v>
      </c>
      <c r="AZ2" s="457" t="s">
        <v>438</v>
      </c>
      <c r="BA2" s="457" t="s">
        <v>439</v>
      </c>
      <c r="BB2" s="457" t="s">
        <v>440</v>
      </c>
      <c r="BC2" s="457" t="s">
        <v>441</v>
      </c>
      <c r="BD2" s="457" t="s">
        <v>442</v>
      </c>
      <c r="BE2" s="457" t="s">
        <v>443</v>
      </c>
      <c r="BF2" s="457" t="s">
        <v>444</v>
      </c>
      <c r="BG2" s="457" t="s">
        <v>445</v>
      </c>
      <c r="BH2" s="457" t="s">
        <v>446</v>
      </c>
      <c r="BI2" s="457" t="s">
        <v>447</v>
      </c>
      <c r="BJ2" s="457" t="s">
        <v>448</v>
      </c>
      <c r="BK2" s="457" t="s">
        <v>449</v>
      </c>
      <c r="BL2" s="457" t="s">
        <v>450</v>
      </c>
      <c r="BM2" s="457" t="s">
        <v>451</v>
      </c>
      <c r="BN2" s="457" t="s">
        <v>452</v>
      </c>
      <c r="BO2" s="457" t="s">
        <v>453</v>
      </c>
      <c r="BP2" s="457" t="s">
        <v>454</v>
      </c>
      <c r="BQ2" s="457" t="s">
        <v>455</v>
      </c>
      <c r="BR2" s="457" t="s">
        <v>456</v>
      </c>
      <c r="BS2" s="457" t="s">
        <v>457</v>
      </c>
      <c r="BT2" s="457" t="s">
        <v>458</v>
      </c>
      <c r="BU2" s="457" t="s">
        <v>459</v>
      </c>
      <c r="CB2" s="122" t="s">
        <v>1338</v>
      </c>
      <c r="CC2" s="122" t="s">
        <v>1339</v>
      </c>
      <c r="CD2" s="122" t="s">
        <v>1337</v>
      </c>
      <c r="CE2" s="122" t="s">
        <v>1340</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5605.2314999999999</v>
      </c>
      <c r="BC3" s="458">
        <f>+'Cuadro Resumen'!D213</f>
        <v>5165.6055000000006</v>
      </c>
      <c r="BD3" s="458">
        <f>+'Cuadro Resumen'!E213</f>
        <v>6594.39</v>
      </c>
      <c r="BE3" s="458">
        <f>+'Cuadro Resumen'!F213</f>
        <v>6154.7640000000001</v>
      </c>
      <c r="BF3" s="458">
        <f>+'Cuadro Resumen'!C214</f>
        <v>4945.7925000000005</v>
      </c>
      <c r="BG3" s="458">
        <f>+'Cuadro Resumen'!D214</f>
        <v>4506.1665000000003</v>
      </c>
      <c r="BH3" s="458">
        <f>+'Cuadro Resumen'!E214</f>
        <v>5934.951</v>
      </c>
      <c r="BI3" s="458">
        <f>+'Cuadro Resumen'!F214</f>
        <v>5495.3249999999998</v>
      </c>
      <c r="BJ3" s="459">
        <f>+'Cuadro Resumen'!C215</f>
        <v>4286.3535000000002</v>
      </c>
      <c r="BK3" s="459">
        <f>+'Cuadro Resumen'!D215</f>
        <v>3956.634</v>
      </c>
      <c r="BL3" s="459">
        <f>+'Cuadro Resumen'!E215</f>
        <v>5275.5120000000006</v>
      </c>
      <c r="BM3" s="459">
        <f>+'Cuadro Resumen'!F215</f>
        <v>4835.8860000000004</v>
      </c>
      <c r="BN3" s="459">
        <f>+'Cuadro Resumen'!C216</f>
        <v>3626.9145000000003</v>
      </c>
      <c r="BO3" s="459">
        <f>+'Cuadro Resumen'!D216</f>
        <v>3297.1950000000002</v>
      </c>
      <c r="BP3" s="459">
        <f>+'Cuadro Resumen'!E216</f>
        <v>4616.0730000000003</v>
      </c>
      <c r="BQ3" s="459">
        <f>+'Cuadro Resumen'!F216</f>
        <v>4286.3535000000002</v>
      </c>
      <c r="BR3" s="459">
        <f>+'Cuadro Resumen'!C217</f>
        <v>3187.2885000000001</v>
      </c>
      <c r="BS3" s="459">
        <f>+'Cuadro Resumen'!D217</f>
        <v>2967.4755</v>
      </c>
      <c r="BT3" s="459">
        <f>+'Cuadro Resumen'!E217</f>
        <v>4066.5405000000001</v>
      </c>
      <c r="BU3" s="459">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172000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172000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68" t="s">
        <v>1585</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 Gestionar la adquisición de equipo de computo y comunicación.</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x14ac:dyDescent="0.25">
      <c r="B17" s="93"/>
      <c r="C17" s="304" t="s">
        <v>1340</v>
      </c>
      <c r="D17" s="158"/>
      <c r="E17" s="327">
        <f>HLOOKUP($C17,$CB$2:$CE$3,2,0)</f>
        <v>15000</v>
      </c>
      <c r="F17" s="97">
        <f>D17*E17</f>
        <v>0</v>
      </c>
      <c r="G17" s="165"/>
      <c r="H17" s="98" t="s">
        <v>1015</v>
      </c>
      <c r="I17" s="98" t="str">
        <f>VLOOKUP(H17,Presupuesto!$B$11:$C$565,2,0)</f>
        <v>EQUIPO DE COMPUTACION</v>
      </c>
      <c r="J17" s="219" t="s">
        <v>1459</v>
      </c>
      <c r="K17" s="98" t="s">
        <v>394</v>
      </c>
      <c r="L17" s="98"/>
    </row>
    <row r="18" spans="2:12" x14ac:dyDescent="0.25">
      <c r="B18" s="93"/>
      <c r="C18" s="304" t="s">
        <v>1338</v>
      </c>
      <c r="D18" s="151"/>
      <c r="E18" s="550">
        <f>HLOOKUP($C18,$CB$2:$CE$3,2,0)</f>
        <v>35000</v>
      </c>
      <c r="F18" s="97">
        <f>D18*E18</f>
        <v>0</v>
      </c>
      <c r="G18" s="165"/>
      <c r="H18" s="101" t="s">
        <v>1015</v>
      </c>
      <c r="I18" s="101" t="str">
        <f>VLOOKUP(H18,Presupuesto!$B$11:$C$565,2,0)</f>
        <v>EQUIPO DE COMPUTACION</v>
      </c>
      <c r="J18" s="98" t="str">
        <f t="shared" ref="J18:J29" si="0">$J$17</f>
        <v>Posgrado</v>
      </c>
      <c r="K18" s="98" t="s">
        <v>412</v>
      </c>
      <c r="L18" s="98"/>
    </row>
    <row r="19" spans="2:12" x14ac:dyDescent="0.25">
      <c r="B19" s="93"/>
      <c r="C19" s="99" t="s">
        <v>73</v>
      </c>
      <c r="D19" s="151"/>
      <c r="E19" s="100">
        <v>40000</v>
      </c>
      <c r="F19" s="97"/>
      <c r="G19" s="165"/>
      <c r="H19" s="101" t="s">
        <v>338</v>
      </c>
      <c r="I19" s="101" t="str">
        <f>VLOOKUP(H19,Presupuesto!$B$11:$C$565,2,0)</f>
        <v>EQUIPOS PARA COMPUTACION</v>
      </c>
      <c r="J19" s="98" t="s">
        <v>1459</v>
      </c>
      <c r="K19" s="98" t="s">
        <v>395</v>
      </c>
      <c r="L19" s="98"/>
    </row>
    <row r="20" spans="2:12" x14ac:dyDescent="0.25">
      <c r="B20" s="93"/>
      <c r="C20" s="99" t="s">
        <v>74</v>
      </c>
      <c r="D20" s="151">
        <v>1</v>
      </c>
      <c r="E20" s="100">
        <v>100000</v>
      </c>
      <c r="F20" s="97">
        <f t="shared" ref="F20:F30" si="1">D20*E20</f>
        <v>100000</v>
      </c>
      <c r="G20" s="165" t="s">
        <v>1519</v>
      </c>
      <c r="H20" s="101" t="s">
        <v>335</v>
      </c>
      <c r="I20" s="101" t="str">
        <f>VLOOKUP(H20,Presupuesto!$B$11:$C$565,2,0)</f>
        <v>EQUIPOS DE OFICINA Y MUEBLES (42140-00)</v>
      </c>
      <c r="J20" s="98" t="s">
        <v>1365</v>
      </c>
      <c r="K20" s="98" t="s">
        <v>394</v>
      </c>
      <c r="L20" s="98"/>
    </row>
    <row r="21" spans="2:12" x14ac:dyDescent="0.25">
      <c r="B21" s="93"/>
      <c r="C21" s="99" t="s">
        <v>75</v>
      </c>
      <c r="D21" s="151"/>
      <c r="E21" s="100">
        <v>5000</v>
      </c>
      <c r="F21" s="97">
        <f t="shared" si="1"/>
        <v>0</v>
      </c>
      <c r="G21" s="165"/>
      <c r="H21" s="101" t="s">
        <v>1015</v>
      </c>
      <c r="I21" s="101" t="str">
        <f>VLOOKUP(H21,Presupuesto!$B$11:$C$565,2,0)</f>
        <v>EQUIPO DE COMPUTACION</v>
      </c>
      <c r="J21" s="98" t="str">
        <f t="shared" si="0"/>
        <v>Posgrado</v>
      </c>
      <c r="K21" s="98" t="s">
        <v>395</v>
      </c>
      <c r="L21" s="98"/>
    </row>
    <row r="22" spans="2:12" x14ac:dyDescent="0.25">
      <c r="B22" s="93"/>
      <c r="C22" s="99" t="s">
        <v>35</v>
      </c>
      <c r="D22" s="151">
        <v>1</v>
      </c>
      <c r="E22" s="100">
        <v>50000</v>
      </c>
      <c r="F22" s="97">
        <f t="shared" si="1"/>
        <v>50000</v>
      </c>
      <c r="G22" s="165" t="s">
        <v>1519</v>
      </c>
      <c r="H22" s="101" t="s">
        <v>337</v>
      </c>
      <c r="I22" s="101" t="str">
        <f>VLOOKUP(H22,Presupuesto!$B$11:$C$565,2,0)</f>
        <v>EQUIPO DE COMUNICACIàN Y SE¥ALAMIENTO</v>
      </c>
      <c r="J22" s="98" t="s">
        <v>1365</v>
      </c>
      <c r="K22" s="98" t="s">
        <v>394</v>
      </c>
      <c r="L22" s="98"/>
    </row>
    <row r="23" spans="2:12" x14ac:dyDescent="0.25">
      <c r="B23" s="93"/>
      <c r="C23" s="99" t="s">
        <v>76</v>
      </c>
      <c r="D23" s="151"/>
      <c r="E23" s="100">
        <v>15000</v>
      </c>
      <c r="F23" s="97">
        <f t="shared" si="1"/>
        <v>0</v>
      </c>
      <c r="G23" s="165"/>
      <c r="H23" s="101" t="s">
        <v>1001</v>
      </c>
      <c r="I23" s="101" t="str">
        <f>VLOOKUP(H23,Presupuesto!$B$11:$C$565,2,0)</f>
        <v>EQUIPO DE TRANSPORTE TRACCION Y ELEVACION</v>
      </c>
      <c r="J23" s="98" t="str">
        <f t="shared" si="0"/>
        <v>Posgrado</v>
      </c>
      <c r="K23" s="98" t="s">
        <v>395</v>
      </c>
      <c r="L23" s="98"/>
    </row>
    <row r="24" spans="2:12" x14ac:dyDescent="0.25">
      <c r="B24" s="93"/>
      <c r="C24" s="99" t="s">
        <v>77</v>
      </c>
      <c r="D24" s="151">
        <v>1</v>
      </c>
      <c r="E24" s="100">
        <v>10000</v>
      </c>
      <c r="F24" s="97">
        <f t="shared" si="1"/>
        <v>10000</v>
      </c>
      <c r="G24" s="165" t="s">
        <v>1519</v>
      </c>
      <c r="H24" s="101" t="s">
        <v>337</v>
      </c>
      <c r="I24" s="101" t="str">
        <f>VLOOKUP(H24,Presupuesto!$B$11:$C$565,2,0)</f>
        <v>EQUIPO DE COMUNICACIàN Y SE¥ALAMIENTO</v>
      </c>
      <c r="J24" s="98" t="str">
        <f t="shared" si="0"/>
        <v>Posgrado</v>
      </c>
      <c r="K24" s="98" t="s">
        <v>394</v>
      </c>
      <c r="L24" s="98"/>
    </row>
    <row r="25" spans="2:12" x14ac:dyDescent="0.25">
      <c r="C25" s="99" t="s">
        <v>78</v>
      </c>
      <c r="D25" s="151"/>
      <c r="E25" s="100">
        <v>10000</v>
      </c>
      <c r="F25" s="97">
        <f t="shared" si="1"/>
        <v>0</v>
      </c>
      <c r="G25" s="165"/>
      <c r="H25" s="101" t="s">
        <v>1047</v>
      </c>
      <c r="I25" s="101" t="str">
        <f>VLOOKUP(H25,Presupuesto!$B$11:$C$565,2,0)</f>
        <v>APLICACIONES INFORMATICAS</v>
      </c>
      <c r="J25" s="98" t="str">
        <f t="shared" si="0"/>
        <v>Posgrado</v>
      </c>
      <c r="K25" s="98" t="s">
        <v>399</v>
      </c>
      <c r="L25" s="98"/>
    </row>
    <row r="26" spans="2:12" x14ac:dyDescent="0.25">
      <c r="C26" s="109" t="s">
        <v>79</v>
      </c>
      <c r="D26" s="151">
        <v>1</v>
      </c>
      <c r="E26" s="100">
        <v>4000</v>
      </c>
      <c r="F26" s="97">
        <f t="shared" si="1"/>
        <v>4000</v>
      </c>
      <c r="G26" s="165" t="s">
        <v>1519</v>
      </c>
      <c r="H26" s="110" t="s">
        <v>1015</v>
      </c>
      <c r="I26" s="110" t="str">
        <f>VLOOKUP(H26,Presupuesto!$B$11:$C$565,2,0)</f>
        <v>EQUIPO DE COMPUTACION</v>
      </c>
      <c r="J26" s="98" t="str">
        <f t="shared" si="0"/>
        <v>Posgrado</v>
      </c>
      <c r="K26" s="98" t="s">
        <v>394</v>
      </c>
      <c r="L26" s="98"/>
    </row>
    <row r="27" spans="2:12" x14ac:dyDescent="0.25">
      <c r="C27" s="109" t="s">
        <v>1492</v>
      </c>
      <c r="D27" s="151">
        <v>4</v>
      </c>
      <c r="E27" s="100">
        <v>2000</v>
      </c>
      <c r="F27" s="97">
        <f t="shared" si="1"/>
        <v>8000</v>
      </c>
      <c r="G27" s="165" t="s">
        <v>1519</v>
      </c>
      <c r="H27" s="110" t="s">
        <v>1015</v>
      </c>
      <c r="I27" s="110" t="str">
        <f>VLOOKUP(H27,Presupuesto!$B$11:$C$565,2,0)</f>
        <v>EQUIPO DE COMPUTACION</v>
      </c>
      <c r="J27" s="98" t="str">
        <f t="shared" si="0"/>
        <v>Posgrado</v>
      </c>
      <c r="K27" s="98" t="s">
        <v>394</v>
      </c>
      <c r="L27" s="98"/>
    </row>
    <row r="28" spans="2:12" x14ac:dyDescent="0.25">
      <c r="C28" s="109" t="s">
        <v>80</v>
      </c>
      <c r="D28" s="151"/>
      <c r="E28" s="100">
        <v>1500</v>
      </c>
      <c r="F28" s="97">
        <f t="shared" si="1"/>
        <v>0</v>
      </c>
      <c r="G28" s="165"/>
      <c r="H28" s="110" t="s">
        <v>1015</v>
      </c>
      <c r="I28" s="110" t="str">
        <f>VLOOKUP(H28,Presupuesto!$B$11:$C$565,2,0)</f>
        <v>EQUIPO DE COMPUTACION</v>
      </c>
      <c r="J28" s="98" t="str">
        <f t="shared" si="0"/>
        <v>Posgrado</v>
      </c>
      <c r="K28" s="98" t="s">
        <v>395</v>
      </c>
      <c r="L28" s="98"/>
    </row>
    <row r="29" spans="2:12" x14ac:dyDescent="0.25">
      <c r="C29" s="109" t="s">
        <v>81</v>
      </c>
      <c r="D29" s="151"/>
      <c r="E29" s="100">
        <v>500</v>
      </c>
      <c r="F29" s="97">
        <f t="shared" si="1"/>
        <v>0</v>
      </c>
      <c r="G29" s="165"/>
      <c r="H29" s="110" t="s">
        <v>956</v>
      </c>
      <c r="I29" s="110" t="str">
        <f>VLOOKUP(H29,Presupuesto!$B$11:$C$565,2,0)</f>
        <v>OTROS RESPUESTOS Y ACCESORIOS MENORES</v>
      </c>
      <c r="J29" s="98" t="str">
        <f t="shared" si="0"/>
        <v>Posgrado</v>
      </c>
      <c r="K29" s="98" t="s">
        <v>395</v>
      </c>
      <c r="L29" s="98"/>
    </row>
    <row r="30" spans="2:12" ht="15.75" thickBot="1" x14ac:dyDescent="0.3">
      <c r="B30" s="93"/>
      <c r="C30" s="102" t="s">
        <v>82</v>
      </c>
      <c r="D30" s="159"/>
      <c r="E30" s="104">
        <v>20</v>
      </c>
      <c r="F30" s="105">
        <f t="shared" si="1"/>
        <v>0</v>
      </c>
      <c r="G30" s="162"/>
      <c r="H30" s="106" t="s">
        <v>956</v>
      </c>
      <c r="I30" s="106" t="str">
        <f>VLOOKUP(H30,Presupuesto!$B$11:$C$565,2,0)</f>
        <v>OTROS RESPUESTOS Y ACCESORIOS MENORES</v>
      </c>
      <c r="J30" s="106" t="str">
        <f t="shared" ref="J30" si="2">$J$17</f>
        <v>Posgrado</v>
      </c>
      <c r="K30" s="124" t="s">
        <v>394</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392</v>
      </c>
      <c r="D36" s="368"/>
      <c r="E36" s="93"/>
      <c r="F36" s="93"/>
      <c r="G36" s="93"/>
      <c r="H36" s="76"/>
      <c r="I36" s="76"/>
      <c r="J36" s="76"/>
      <c r="K36" s="112"/>
    </row>
    <row r="37" spans="3:12" ht="18.75" x14ac:dyDescent="0.25">
      <c r="C37" s="211"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131</v>
      </c>
      <c r="H39" s="149" t="s">
        <v>46</v>
      </c>
      <c r="I39" s="149" t="s">
        <v>132</v>
      </c>
      <c r="J39" s="149" t="s">
        <v>410</v>
      </c>
      <c r="K39" s="149" t="s">
        <v>411</v>
      </c>
      <c r="L39" s="149" t="s">
        <v>464</v>
      </c>
    </row>
    <row r="40" spans="3:12" ht="15.75" thickBot="1" x14ac:dyDescent="0.3">
      <c r="C40" s="304" t="s">
        <v>1340</v>
      </c>
      <c r="D40" s="158"/>
      <c r="E40" s="96">
        <v>40000</v>
      </c>
      <c r="F40" s="97">
        <f>D40*E40</f>
        <v>0</v>
      </c>
      <c r="G40" s="165"/>
      <c r="H40" s="98" t="s">
        <v>338</v>
      </c>
      <c r="I40" s="98" t="str">
        <f>VLOOKUP(H40,Presupuesto!$B$11:$C$565,2,0)</f>
        <v>EQUIPOS PARA COMPUTACION</v>
      </c>
      <c r="J40" s="219" t="s">
        <v>1459</v>
      </c>
      <c r="K40" s="98" t="s">
        <v>394</v>
      </c>
      <c r="L40" s="98"/>
    </row>
    <row r="41" spans="3:12" x14ac:dyDescent="0.25">
      <c r="C41" s="304" t="s">
        <v>1338</v>
      </c>
      <c r="D41" s="151"/>
      <c r="E41" s="96">
        <f>HLOOKUP($C41,$CB$2:$CE$3,2,0)</f>
        <v>35000</v>
      </c>
      <c r="F41" s="97">
        <f>D41*E41</f>
        <v>0</v>
      </c>
      <c r="G41" s="165"/>
      <c r="H41" s="101" t="s">
        <v>1015</v>
      </c>
      <c r="I41" s="101" t="str">
        <f>VLOOKUP(H41,Presupuesto!$B$11:$C$565,2,0)</f>
        <v>EQUIPO DE COMPUTACION</v>
      </c>
      <c r="J41" s="98" t="str">
        <f>$J$40</f>
        <v>Posgrado</v>
      </c>
      <c r="K41" s="98" t="s">
        <v>412</v>
      </c>
      <c r="L41" s="98"/>
    </row>
    <row r="42" spans="3:12" x14ac:dyDescent="0.25">
      <c r="C42" s="99" t="s">
        <v>73</v>
      </c>
      <c r="D42" s="151"/>
      <c r="E42" s="100">
        <v>4000</v>
      </c>
      <c r="F42" s="97">
        <f t="shared" ref="F42:F53" si="3">D42*E42</f>
        <v>0</v>
      </c>
      <c r="G42" s="165"/>
      <c r="H42" s="101" t="s">
        <v>987</v>
      </c>
      <c r="I42" s="101" t="str">
        <f>VLOOKUP(H42,Presupuesto!$B$11:$C$565,2,0)</f>
        <v>EQUIPOS VARIOS DE OFICINA</v>
      </c>
      <c r="J42" s="98" t="str">
        <f t="shared" ref="J42:J53" si="4">$J$40</f>
        <v>Posgrado</v>
      </c>
      <c r="K42" s="98" t="s">
        <v>395</v>
      </c>
      <c r="L42" s="98"/>
    </row>
    <row r="43" spans="3:12" x14ac:dyDescent="0.25">
      <c r="C43" s="99" t="s">
        <v>74</v>
      </c>
      <c r="D43" s="151"/>
      <c r="E43" s="100">
        <v>50000</v>
      </c>
      <c r="F43" s="97">
        <f t="shared" si="3"/>
        <v>0</v>
      </c>
      <c r="G43" s="165"/>
      <c r="H43" s="101" t="s">
        <v>338</v>
      </c>
      <c r="I43" s="101" t="str">
        <f>VLOOKUP(H43,Presupuesto!$B$11:$C$565,2,0)</f>
        <v>EQUIPOS PARA COMPUTACION</v>
      </c>
      <c r="J43" s="98" t="str">
        <f t="shared" si="4"/>
        <v>Posgrado</v>
      </c>
      <c r="K43" s="98" t="s">
        <v>395</v>
      </c>
      <c r="L43" s="98"/>
    </row>
    <row r="44" spans="3:12" x14ac:dyDescent="0.25">
      <c r="C44" s="99" t="s">
        <v>75</v>
      </c>
      <c r="D44" s="151"/>
      <c r="E44" s="100">
        <v>5000</v>
      </c>
      <c r="F44" s="97">
        <f t="shared" si="3"/>
        <v>0</v>
      </c>
      <c r="G44" s="165"/>
      <c r="H44" s="101" t="s">
        <v>1015</v>
      </c>
      <c r="I44" s="101" t="str">
        <f>VLOOKUP(H44,Presupuesto!$B$11:$C$565,2,0)</f>
        <v>EQUIPO DE COMPUTACION</v>
      </c>
      <c r="J44" s="98" t="str">
        <f t="shared" si="4"/>
        <v>Posgrado</v>
      </c>
      <c r="K44" s="98" t="s">
        <v>395</v>
      </c>
      <c r="L44" s="98"/>
    </row>
    <row r="45" spans="3:12" x14ac:dyDescent="0.25">
      <c r="C45" s="99" t="s">
        <v>35</v>
      </c>
      <c r="D45" s="151"/>
      <c r="E45" s="100">
        <v>13000</v>
      </c>
      <c r="F45" s="97">
        <f t="shared" si="3"/>
        <v>0</v>
      </c>
      <c r="G45" s="165"/>
      <c r="H45" s="101" t="s">
        <v>1001</v>
      </c>
      <c r="I45" s="101" t="str">
        <f>VLOOKUP(H45,Presupuesto!$B$11:$C$565,2,0)</f>
        <v>EQUIPO DE TRANSPORTE TRACCION Y ELEVACION</v>
      </c>
      <c r="J45" s="98" t="str">
        <f t="shared" si="4"/>
        <v>Posgrado</v>
      </c>
      <c r="K45" s="98" t="s">
        <v>395</v>
      </c>
      <c r="L45" s="98"/>
    </row>
    <row r="46" spans="3:12" x14ac:dyDescent="0.25">
      <c r="C46" s="99" t="s">
        <v>76</v>
      </c>
      <c r="D46" s="151"/>
      <c r="E46" s="100">
        <v>15000</v>
      </c>
      <c r="F46" s="97">
        <f t="shared" si="3"/>
        <v>0</v>
      </c>
      <c r="G46" s="165"/>
      <c r="H46" s="101" t="s">
        <v>1001</v>
      </c>
      <c r="I46" s="101" t="str">
        <f>VLOOKUP(H46,Presupuesto!$B$11:$C$565,2,0)</f>
        <v>EQUIPO DE TRANSPORTE TRACCION Y ELEVACION</v>
      </c>
      <c r="J46" s="98" t="str">
        <f t="shared" si="4"/>
        <v>Posgrado</v>
      </c>
      <c r="K46" s="98" t="s">
        <v>395</v>
      </c>
      <c r="L46" s="98"/>
    </row>
    <row r="47" spans="3:12" x14ac:dyDescent="0.25">
      <c r="C47" s="99" t="s">
        <v>77</v>
      </c>
      <c r="D47" s="151"/>
      <c r="E47" s="100">
        <v>10000</v>
      </c>
      <c r="F47" s="97">
        <f t="shared" si="3"/>
        <v>0</v>
      </c>
      <c r="G47" s="165"/>
      <c r="H47" s="101" t="s">
        <v>1001</v>
      </c>
      <c r="I47" s="101" t="str">
        <f>VLOOKUP(H47,Presupuesto!$B$11:$C$565,2,0)</f>
        <v>EQUIPO DE TRANSPORTE TRACCION Y ELEVACION</v>
      </c>
      <c r="J47" s="98" t="str">
        <f t="shared" si="4"/>
        <v>Posgrado</v>
      </c>
      <c r="K47" s="98" t="s">
        <v>403</v>
      </c>
      <c r="L47" s="98"/>
    </row>
    <row r="48" spans="3:12" x14ac:dyDescent="0.25">
      <c r="C48" s="99" t="s">
        <v>78</v>
      </c>
      <c r="D48" s="151"/>
      <c r="E48" s="100">
        <v>10000</v>
      </c>
      <c r="F48" s="97">
        <f t="shared" si="3"/>
        <v>0</v>
      </c>
      <c r="G48" s="165"/>
      <c r="H48" s="101" t="s">
        <v>1047</v>
      </c>
      <c r="I48" s="101" t="str">
        <f>VLOOKUP(H48,Presupuesto!$B$11:$C$565,2,0)</f>
        <v>APLICACIONES INFORMATICAS</v>
      </c>
      <c r="J48" s="98" t="str">
        <f t="shared" si="4"/>
        <v>Posgrado</v>
      </c>
      <c r="K48" s="98" t="s">
        <v>399</v>
      </c>
      <c r="L48" s="98"/>
    </row>
    <row r="49" spans="3:12" x14ac:dyDescent="0.25">
      <c r="C49" s="109" t="s">
        <v>79</v>
      </c>
      <c r="D49" s="151"/>
      <c r="E49" s="100">
        <v>2000</v>
      </c>
      <c r="F49" s="97">
        <f t="shared" si="3"/>
        <v>0</v>
      </c>
      <c r="G49" s="165"/>
      <c r="H49" s="110" t="s">
        <v>1015</v>
      </c>
      <c r="I49" s="110" t="str">
        <f>VLOOKUP(H49,Presupuesto!$B$11:$C$565,2,0)</f>
        <v>EQUIPO DE COMPUTACION</v>
      </c>
      <c r="J49" s="98" t="str">
        <f t="shared" si="4"/>
        <v>Posgrado</v>
      </c>
      <c r="K49" s="98" t="s">
        <v>395</v>
      </c>
      <c r="L49" s="98"/>
    </row>
    <row r="50" spans="3:12" x14ac:dyDescent="0.25">
      <c r="C50" s="109" t="s">
        <v>1492</v>
      </c>
      <c r="D50" s="151"/>
      <c r="E50" s="100">
        <v>1500</v>
      </c>
      <c r="F50" s="97">
        <f t="shared" si="3"/>
        <v>0</v>
      </c>
      <c r="G50" s="165"/>
      <c r="H50" s="110" t="s">
        <v>947</v>
      </c>
      <c r="I50" s="110" t="str">
        <f>VLOOKUP(H50,Presupuesto!$B$11:$C$565,2,0)</f>
        <v>UTILES Y MATERIALES ELECTRICOS</v>
      </c>
      <c r="J50" s="98" t="str">
        <f t="shared" si="4"/>
        <v>Posgrado</v>
      </c>
      <c r="K50" s="98" t="s">
        <v>395</v>
      </c>
      <c r="L50" s="98"/>
    </row>
    <row r="51" spans="3:12" x14ac:dyDescent="0.25">
      <c r="C51" s="109" t="s">
        <v>80</v>
      </c>
      <c r="D51" s="151"/>
      <c r="E51" s="100">
        <v>1500</v>
      </c>
      <c r="F51" s="97">
        <f t="shared" si="3"/>
        <v>0</v>
      </c>
      <c r="G51" s="165"/>
      <c r="H51" s="110" t="s">
        <v>1015</v>
      </c>
      <c r="I51" s="110" t="str">
        <f>VLOOKUP(H51,Presupuesto!$B$11:$C$565,2,0)</f>
        <v>EQUIPO DE COMPUTACION</v>
      </c>
      <c r="J51" s="98" t="str">
        <f t="shared" si="4"/>
        <v>Posgrado</v>
      </c>
      <c r="K51" s="98" t="s">
        <v>395</v>
      </c>
      <c r="L51" s="98"/>
    </row>
    <row r="52" spans="3:12" x14ac:dyDescent="0.25">
      <c r="C52" s="109" t="s">
        <v>81</v>
      </c>
      <c r="D52" s="151"/>
      <c r="E52" s="100">
        <v>500</v>
      </c>
      <c r="F52" s="97">
        <f t="shared" si="3"/>
        <v>0</v>
      </c>
      <c r="G52" s="165"/>
      <c r="H52" s="110" t="s">
        <v>956</v>
      </c>
      <c r="I52" s="110" t="str">
        <f>VLOOKUP(H52,Presupuesto!$B$11:$C$565,2,0)</f>
        <v>OTROS RESPUESTOS Y ACCESORIOS MENORES</v>
      </c>
      <c r="J52" s="98" t="str">
        <f t="shared" si="4"/>
        <v>Posgrado</v>
      </c>
      <c r="K52" s="98" t="s">
        <v>395</v>
      </c>
      <c r="L52" s="98"/>
    </row>
    <row r="53" spans="3:12" ht="15.75" thickBot="1" x14ac:dyDescent="0.3">
      <c r="C53" s="102" t="s">
        <v>82</v>
      </c>
      <c r="D53" s="159"/>
      <c r="E53" s="104">
        <v>20</v>
      </c>
      <c r="F53" s="105">
        <f t="shared" si="3"/>
        <v>0</v>
      </c>
      <c r="G53" s="162"/>
      <c r="H53" s="106" t="s">
        <v>956</v>
      </c>
      <c r="I53" s="106" t="str">
        <f>VLOOKUP(H53,Presupuesto!$B$11:$C$565,2,0)</f>
        <v>OTROS RESPUESTOS Y ACCESORIOS MENORES</v>
      </c>
      <c r="J53" s="106" t="str">
        <f t="shared" si="4"/>
        <v>Posgrado</v>
      </c>
      <c r="K53" s="124" t="s">
        <v>394</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392</v>
      </c>
      <c r="D59" s="368"/>
      <c r="E59" s="93"/>
      <c r="F59" s="93"/>
      <c r="G59" s="93"/>
      <c r="H59" s="76"/>
      <c r="I59" s="76"/>
      <c r="J59" s="76"/>
      <c r="K59" s="112"/>
    </row>
    <row r="60" spans="3:12" ht="18.75" x14ac:dyDescent="0.25">
      <c r="C60" s="211"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131</v>
      </c>
      <c r="H62" s="149" t="s">
        <v>46</v>
      </c>
      <c r="I62" s="149" t="s">
        <v>132</v>
      </c>
      <c r="J62" s="149" t="s">
        <v>410</v>
      </c>
      <c r="K62" s="149" t="s">
        <v>411</v>
      </c>
      <c r="L62" s="149" t="s">
        <v>464</v>
      </c>
    </row>
    <row r="63" spans="3:12" ht="15.75" thickBot="1" x14ac:dyDescent="0.3">
      <c r="C63" s="304" t="s">
        <v>1340</v>
      </c>
      <c r="D63" s="158"/>
      <c r="E63" s="96">
        <f>HLOOKUP($C63,$CB$2:$CE$3,2,0)</f>
        <v>15000</v>
      </c>
      <c r="F63" s="97">
        <f>D63*E63</f>
        <v>0</v>
      </c>
      <c r="G63" s="165"/>
      <c r="H63" s="98" t="s">
        <v>1015</v>
      </c>
      <c r="I63" s="98" t="str">
        <f>VLOOKUP(H63,Presupuesto!$B$11:$C$565,2,0)</f>
        <v>EQUIPO DE COMPUTACION</v>
      </c>
      <c r="J63" s="219" t="s">
        <v>1459</v>
      </c>
      <c r="K63" s="98" t="s">
        <v>394</v>
      </c>
      <c r="L63" s="98"/>
    </row>
    <row r="64" spans="3:12" x14ac:dyDescent="0.25">
      <c r="C64" s="304" t="s">
        <v>1338</v>
      </c>
      <c r="D64" s="151"/>
      <c r="E64" s="96">
        <f>HLOOKUP($C64,$CB$2:$CE$3,2,0)</f>
        <v>35000</v>
      </c>
      <c r="F64" s="97">
        <f>D64*E64</f>
        <v>0</v>
      </c>
      <c r="G64" s="165"/>
      <c r="H64" s="101" t="s">
        <v>1015</v>
      </c>
      <c r="I64" s="101" t="str">
        <f>VLOOKUP(H64,Presupuesto!$B$11:$C$565,2,0)</f>
        <v>EQUIPO DE COMPUTACION</v>
      </c>
      <c r="J64" s="98" t="str">
        <f>$J$63</f>
        <v>Posgrado</v>
      </c>
      <c r="K64" s="98" t="s">
        <v>412</v>
      </c>
      <c r="L64" s="98"/>
    </row>
    <row r="65" spans="3:12" x14ac:dyDescent="0.25">
      <c r="C65" s="99" t="s">
        <v>73</v>
      </c>
      <c r="D65" s="151"/>
      <c r="E65" s="100">
        <v>4000</v>
      </c>
      <c r="F65" s="97">
        <f t="shared" ref="F65:F76" si="5">D65*E65</f>
        <v>0</v>
      </c>
      <c r="G65" s="165"/>
      <c r="H65" s="101" t="s">
        <v>987</v>
      </c>
      <c r="I65" s="101" t="str">
        <f>VLOOKUP(H65,Presupuesto!$B$11:$C$565,2,0)</f>
        <v>EQUIPOS VARIOS DE OFICINA</v>
      </c>
      <c r="J65" s="98" t="str">
        <f t="shared" ref="J65:J76" si="6">$J$63</f>
        <v>Posgrado</v>
      </c>
      <c r="K65" s="98" t="s">
        <v>395</v>
      </c>
      <c r="L65" s="98"/>
    </row>
    <row r="66" spans="3:12" x14ac:dyDescent="0.25">
      <c r="C66" s="99" t="s">
        <v>74</v>
      </c>
      <c r="D66" s="151"/>
      <c r="E66" s="100">
        <v>8000</v>
      </c>
      <c r="F66" s="97">
        <f t="shared" si="5"/>
        <v>0</v>
      </c>
      <c r="G66" s="165"/>
      <c r="H66" s="101" t="s">
        <v>1015</v>
      </c>
      <c r="I66" s="101" t="str">
        <f>VLOOKUP(H66,Presupuesto!$B$11:$C$565,2,0)</f>
        <v>EQUIPO DE COMPUTACION</v>
      </c>
      <c r="J66" s="98" t="str">
        <f t="shared" si="6"/>
        <v>Posgrado</v>
      </c>
      <c r="K66" s="98" t="s">
        <v>395</v>
      </c>
      <c r="L66" s="98"/>
    </row>
    <row r="67" spans="3:12" x14ac:dyDescent="0.25">
      <c r="C67" s="99" t="s">
        <v>75</v>
      </c>
      <c r="D67" s="151"/>
      <c r="E67" s="100">
        <v>5000</v>
      </c>
      <c r="F67" s="97">
        <f t="shared" si="5"/>
        <v>0</v>
      </c>
      <c r="G67" s="165"/>
      <c r="H67" s="101" t="s">
        <v>1015</v>
      </c>
      <c r="I67" s="101" t="str">
        <f>VLOOKUP(H67,Presupuesto!$B$11:$C$565,2,0)</f>
        <v>EQUIPO DE COMPUTACION</v>
      </c>
      <c r="J67" s="98" t="str">
        <f t="shared" si="6"/>
        <v>Posgrado</v>
      </c>
      <c r="K67" s="98" t="s">
        <v>395</v>
      </c>
      <c r="L67" s="98"/>
    </row>
    <row r="68" spans="3:12" x14ac:dyDescent="0.25">
      <c r="C68" s="99" t="s">
        <v>35</v>
      </c>
      <c r="D68" s="151"/>
      <c r="E68" s="100">
        <v>13000</v>
      </c>
      <c r="F68" s="97">
        <f t="shared" si="5"/>
        <v>0</v>
      </c>
      <c r="G68" s="165"/>
      <c r="H68" s="101" t="s">
        <v>1001</v>
      </c>
      <c r="I68" s="101" t="str">
        <f>VLOOKUP(H68,Presupuesto!$B$11:$C$565,2,0)</f>
        <v>EQUIPO DE TRANSPORTE TRACCION Y ELEVACION</v>
      </c>
      <c r="J68" s="98" t="str">
        <f t="shared" si="6"/>
        <v>Posgrado</v>
      </c>
      <c r="K68" s="98" t="s">
        <v>395</v>
      </c>
      <c r="L68" s="98"/>
    </row>
    <row r="69" spans="3:12" x14ac:dyDescent="0.25">
      <c r="C69" s="99" t="s">
        <v>76</v>
      </c>
      <c r="D69" s="151"/>
      <c r="E69" s="100">
        <v>15000</v>
      </c>
      <c r="F69" s="97">
        <f t="shared" si="5"/>
        <v>0</v>
      </c>
      <c r="G69" s="165"/>
      <c r="H69" s="101" t="s">
        <v>1001</v>
      </c>
      <c r="I69" s="101" t="str">
        <f>VLOOKUP(H69,Presupuesto!$B$11:$C$565,2,0)</f>
        <v>EQUIPO DE TRANSPORTE TRACCION Y ELEVACION</v>
      </c>
      <c r="J69" s="98" t="str">
        <f t="shared" si="6"/>
        <v>Posgrado</v>
      </c>
      <c r="K69" s="98" t="s">
        <v>395</v>
      </c>
      <c r="L69" s="98"/>
    </row>
    <row r="70" spans="3:12" x14ac:dyDescent="0.25">
      <c r="C70" s="99" t="s">
        <v>77</v>
      </c>
      <c r="D70" s="151"/>
      <c r="E70" s="100">
        <v>10000</v>
      </c>
      <c r="F70" s="97">
        <f t="shared" si="5"/>
        <v>0</v>
      </c>
      <c r="G70" s="165"/>
      <c r="H70" s="101" t="s">
        <v>1001</v>
      </c>
      <c r="I70" s="101" t="str">
        <f>VLOOKUP(H70,Presupuesto!$B$11:$C$565,2,0)</f>
        <v>EQUIPO DE TRANSPORTE TRACCION Y ELEVACION</v>
      </c>
      <c r="J70" s="98" t="str">
        <f t="shared" si="6"/>
        <v>Posgrado</v>
      </c>
      <c r="K70" s="98" t="s">
        <v>403</v>
      </c>
      <c r="L70" s="98"/>
    </row>
    <row r="71" spans="3:12" x14ac:dyDescent="0.25">
      <c r="C71" s="99" t="s">
        <v>78</v>
      </c>
      <c r="D71" s="151"/>
      <c r="E71" s="100">
        <v>10000</v>
      </c>
      <c r="F71" s="97">
        <f t="shared" si="5"/>
        <v>0</v>
      </c>
      <c r="G71" s="165"/>
      <c r="H71" s="101" t="s">
        <v>1047</v>
      </c>
      <c r="I71" s="101" t="str">
        <f>VLOOKUP(H71,Presupuesto!$B$11:$C$565,2,0)</f>
        <v>APLICACIONES INFORMATICAS</v>
      </c>
      <c r="J71" s="98" t="str">
        <f t="shared" si="6"/>
        <v>Posgrado</v>
      </c>
      <c r="K71" s="98" t="s">
        <v>399</v>
      </c>
      <c r="L71" s="98"/>
    </row>
    <row r="72" spans="3:12" x14ac:dyDescent="0.25">
      <c r="C72" s="109" t="s">
        <v>79</v>
      </c>
      <c r="D72" s="151"/>
      <c r="E72" s="100">
        <v>2000</v>
      </c>
      <c r="F72" s="97">
        <f t="shared" si="5"/>
        <v>0</v>
      </c>
      <c r="G72" s="165"/>
      <c r="H72" s="110" t="s">
        <v>1015</v>
      </c>
      <c r="I72" s="110" t="str">
        <f>VLOOKUP(H72,Presupuesto!$B$11:$C$565,2,0)</f>
        <v>EQUIPO DE COMPUTACION</v>
      </c>
      <c r="J72" s="98" t="str">
        <f t="shared" si="6"/>
        <v>Posgrado</v>
      </c>
      <c r="K72" s="98" t="s">
        <v>395</v>
      </c>
      <c r="L72" s="98"/>
    </row>
    <row r="73" spans="3:12" x14ac:dyDescent="0.25">
      <c r="C73" s="109" t="s">
        <v>1492</v>
      </c>
      <c r="D73" s="151"/>
      <c r="E73" s="100">
        <v>1500</v>
      </c>
      <c r="F73" s="97">
        <f t="shared" si="5"/>
        <v>0</v>
      </c>
      <c r="G73" s="165"/>
      <c r="H73" s="110" t="s">
        <v>947</v>
      </c>
      <c r="I73" s="110" t="str">
        <f>VLOOKUP(H73,Presupuesto!$B$11:$C$565,2,0)</f>
        <v>UTILES Y MATERIALES ELECTRICOS</v>
      </c>
      <c r="J73" s="98" t="str">
        <f t="shared" si="6"/>
        <v>Posgrado</v>
      </c>
      <c r="K73" s="98" t="s">
        <v>395</v>
      </c>
      <c r="L73" s="98"/>
    </row>
    <row r="74" spans="3:12" x14ac:dyDescent="0.25">
      <c r="C74" s="109" t="s">
        <v>80</v>
      </c>
      <c r="D74" s="151"/>
      <c r="E74" s="100">
        <v>1500</v>
      </c>
      <c r="F74" s="97">
        <f t="shared" si="5"/>
        <v>0</v>
      </c>
      <c r="G74" s="165"/>
      <c r="H74" s="110" t="s">
        <v>1015</v>
      </c>
      <c r="I74" s="110" t="str">
        <f>VLOOKUP(H74,Presupuesto!$B$11:$C$565,2,0)</f>
        <v>EQUIPO DE COMPUTACION</v>
      </c>
      <c r="J74" s="98" t="str">
        <f t="shared" si="6"/>
        <v>Posgrado</v>
      </c>
      <c r="K74" s="98" t="s">
        <v>395</v>
      </c>
      <c r="L74" s="98"/>
    </row>
    <row r="75" spans="3:12" x14ac:dyDescent="0.25">
      <c r="C75" s="109" t="s">
        <v>81</v>
      </c>
      <c r="D75" s="151"/>
      <c r="E75" s="100">
        <v>500</v>
      </c>
      <c r="F75" s="97">
        <f t="shared" si="5"/>
        <v>0</v>
      </c>
      <c r="G75" s="165"/>
      <c r="H75" s="110" t="s">
        <v>956</v>
      </c>
      <c r="I75" s="110" t="str">
        <f>VLOOKUP(H75,Presupuesto!$B$11:$C$565,2,0)</f>
        <v>OTROS RESPUESTOS Y ACCESORIOS MENORES</v>
      </c>
      <c r="J75" s="98" t="str">
        <f t="shared" si="6"/>
        <v>Posgrado</v>
      </c>
      <c r="K75" s="98" t="s">
        <v>395</v>
      </c>
      <c r="L75" s="98"/>
    </row>
    <row r="76" spans="3:12" ht="15.75" thickBot="1" x14ac:dyDescent="0.3">
      <c r="C76" s="102" t="s">
        <v>82</v>
      </c>
      <c r="D76" s="159"/>
      <c r="E76" s="104">
        <v>20</v>
      </c>
      <c r="F76" s="105">
        <f t="shared" si="5"/>
        <v>0</v>
      </c>
      <c r="G76" s="162"/>
      <c r="H76" s="106" t="s">
        <v>956</v>
      </c>
      <c r="I76" s="106" t="str">
        <f>VLOOKUP(H76,Presupuesto!$B$11:$C$565,2,0)</f>
        <v>OTROS RESPUESTOS Y ACCESORIOS MENORES</v>
      </c>
      <c r="J76" s="106" t="str">
        <f t="shared" si="6"/>
        <v>Posgrado</v>
      </c>
      <c r="K76" s="124" t="s">
        <v>394</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392</v>
      </c>
      <c r="D82" s="368"/>
      <c r="E82" s="93"/>
      <c r="F82" s="93"/>
      <c r="G82" s="93"/>
      <c r="H82" s="76"/>
      <c r="I82" s="76"/>
      <c r="J82" s="76"/>
      <c r="K82" s="112"/>
    </row>
    <row r="83" spans="3:12" ht="18.75" x14ac:dyDescent="0.25">
      <c r="C83" s="211"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4" t="s">
        <v>1340</v>
      </c>
      <c r="D86" s="158"/>
      <c r="E86" s="96">
        <f>HLOOKUP($C86,$CB$2:$CE$3,2,0)</f>
        <v>15000</v>
      </c>
      <c r="F86" s="97">
        <f>D86*E86</f>
        <v>0</v>
      </c>
      <c r="G86" s="165"/>
      <c r="H86" s="98" t="s">
        <v>1015</v>
      </c>
      <c r="I86" s="98" t="str">
        <f>VLOOKUP(H86,Presupuesto!$B$11:$C$565,2,0)</f>
        <v>EQUIPO DE COMPUTACION</v>
      </c>
      <c r="J86" s="219" t="s">
        <v>1459</v>
      </c>
      <c r="K86" s="98" t="s">
        <v>394</v>
      </c>
      <c r="L86" s="98"/>
    </row>
    <row r="87" spans="3:12" x14ac:dyDescent="0.25">
      <c r="C87" s="304" t="s">
        <v>1338</v>
      </c>
      <c r="D87" s="151"/>
      <c r="E87" s="96">
        <f>HLOOKUP($C87,$CB$2:$CE$3,2,0)</f>
        <v>35000</v>
      </c>
      <c r="F87" s="97">
        <f>D87*E87</f>
        <v>0</v>
      </c>
      <c r="G87" s="165"/>
      <c r="H87" s="101" t="s">
        <v>1015</v>
      </c>
      <c r="I87" s="101" t="str">
        <f>VLOOKUP(H87,Presupuesto!$B$11:$C$565,2,0)</f>
        <v>EQUIPO DE COMPUTACION</v>
      </c>
      <c r="J87" s="98" t="str">
        <f>$J$86</f>
        <v>Posgrado</v>
      </c>
      <c r="K87" s="98" t="s">
        <v>412</v>
      </c>
      <c r="L87" s="98"/>
    </row>
    <row r="88" spans="3:12" x14ac:dyDescent="0.25">
      <c r="C88" s="99" t="s">
        <v>73</v>
      </c>
      <c r="D88" s="151"/>
      <c r="E88" s="100">
        <v>4000</v>
      </c>
      <c r="F88" s="97">
        <f t="shared" ref="F88:F99" si="7">D88*E88</f>
        <v>0</v>
      </c>
      <c r="G88" s="165"/>
      <c r="H88" s="101" t="s">
        <v>987</v>
      </c>
      <c r="I88" s="101" t="str">
        <f>VLOOKUP(H88,Presupuesto!$B$11:$C$565,2,0)</f>
        <v>EQUIPOS VARIOS DE OFICINA</v>
      </c>
      <c r="J88" s="98" t="str">
        <f t="shared" ref="J88:J99" si="8">$J$86</f>
        <v>Posgrado</v>
      </c>
      <c r="K88" s="98" t="s">
        <v>395</v>
      </c>
      <c r="L88" s="98"/>
    </row>
    <row r="89" spans="3:12" x14ac:dyDescent="0.25">
      <c r="C89" s="99" t="s">
        <v>74</v>
      </c>
      <c r="D89" s="151"/>
      <c r="E89" s="100">
        <v>8000</v>
      </c>
      <c r="F89" s="97">
        <f t="shared" si="7"/>
        <v>0</v>
      </c>
      <c r="G89" s="165"/>
      <c r="H89" s="101" t="s">
        <v>1015</v>
      </c>
      <c r="I89" s="101" t="str">
        <f>VLOOKUP(H89,Presupuesto!$B$11:$C$565,2,0)</f>
        <v>EQUIPO DE COMPUTACION</v>
      </c>
      <c r="J89" s="98" t="str">
        <f t="shared" si="8"/>
        <v>Posgrado</v>
      </c>
      <c r="K89" s="98" t="s">
        <v>395</v>
      </c>
      <c r="L89" s="98"/>
    </row>
    <row r="90" spans="3:12" x14ac:dyDescent="0.25">
      <c r="C90" s="99" t="s">
        <v>75</v>
      </c>
      <c r="D90" s="151"/>
      <c r="E90" s="100">
        <v>5000</v>
      </c>
      <c r="F90" s="97">
        <f t="shared" si="7"/>
        <v>0</v>
      </c>
      <c r="G90" s="165"/>
      <c r="H90" s="101" t="s">
        <v>1015</v>
      </c>
      <c r="I90" s="101" t="str">
        <f>VLOOKUP(H90,Presupuesto!$B$11:$C$565,2,0)</f>
        <v>EQUIPO DE COMPUTACION</v>
      </c>
      <c r="J90" s="98" t="str">
        <f t="shared" si="8"/>
        <v>Posgrado</v>
      </c>
      <c r="K90" s="98" t="s">
        <v>395</v>
      </c>
      <c r="L90" s="98"/>
    </row>
    <row r="91" spans="3:12" x14ac:dyDescent="0.25">
      <c r="C91" s="99" t="s">
        <v>35</v>
      </c>
      <c r="D91" s="151"/>
      <c r="E91" s="100">
        <v>13000</v>
      </c>
      <c r="F91" s="97">
        <f t="shared" si="7"/>
        <v>0</v>
      </c>
      <c r="G91" s="165"/>
      <c r="H91" s="101" t="s">
        <v>1001</v>
      </c>
      <c r="I91" s="101" t="str">
        <f>VLOOKUP(H91,Presupuesto!$B$11:$C$565,2,0)</f>
        <v>EQUIPO DE TRANSPORTE TRACCION Y ELEVACION</v>
      </c>
      <c r="J91" s="98" t="str">
        <f t="shared" si="8"/>
        <v>Posgrado</v>
      </c>
      <c r="K91" s="98" t="s">
        <v>395</v>
      </c>
      <c r="L91" s="98"/>
    </row>
    <row r="92" spans="3:12" x14ac:dyDescent="0.25">
      <c r="C92" s="99" t="s">
        <v>76</v>
      </c>
      <c r="D92" s="151"/>
      <c r="E92" s="100">
        <v>15000</v>
      </c>
      <c r="F92" s="97">
        <f t="shared" si="7"/>
        <v>0</v>
      </c>
      <c r="G92" s="165"/>
      <c r="H92" s="101" t="s">
        <v>1001</v>
      </c>
      <c r="I92" s="101" t="str">
        <f>VLOOKUP(H92,Presupuesto!$B$11:$C$565,2,0)</f>
        <v>EQUIPO DE TRANSPORTE TRACCION Y ELEVACION</v>
      </c>
      <c r="J92" s="98" t="str">
        <f t="shared" si="8"/>
        <v>Posgrado</v>
      </c>
      <c r="K92" s="98" t="s">
        <v>395</v>
      </c>
      <c r="L92" s="98"/>
    </row>
    <row r="93" spans="3:12" x14ac:dyDescent="0.25">
      <c r="C93" s="99" t="s">
        <v>77</v>
      </c>
      <c r="D93" s="151"/>
      <c r="E93" s="100">
        <v>10000</v>
      </c>
      <c r="F93" s="97">
        <f t="shared" si="7"/>
        <v>0</v>
      </c>
      <c r="G93" s="165"/>
      <c r="H93" s="101" t="s">
        <v>1001</v>
      </c>
      <c r="I93" s="101" t="str">
        <f>VLOOKUP(H93,Presupuesto!$B$11:$C$565,2,0)</f>
        <v>EQUIPO DE TRANSPORTE TRACCION Y ELEVACION</v>
      </c>
      <c r="J93" s="98" t="str">
        <f t="shared" si="8"/>
        <v>Posgrado</v>
      </c>
      <c r="K93" s="98" t="s">
        <v>403</v>
      </c>
      <c r="L93" s="98"/>
    </row>
    <row r="94" spans="3:12" x14ac:dyDescent="0.25">
      <c r="C94" s="99" t="s">
        <v>78</v>
      </c>
      <c r="D94" s="151"/>
      <c r="E94" s="100">
        <v>10000</v>
      </c>
      <c r="F94" s="97">
        <f t="shared" si="7"/>
        <v>0</v>
      </c>
      <c r="G94" s="165"/>
      <c r="H94" s="101" t="s">
        <v>1047</v>
      </c>
      <c r="I94" s="101" t="str">
        <f>VLOOKUP(H94,Presupuesto!$B$11:$C$565,2,0)</f>
        <v>APLICACIONES INFORMATICAS</v>
      </c>
      <c r="J94" s="98" t="str">
        <f t="shared" si="8"/>
        <v>Posgrado</v>
      </c>
      <c r="K94" s="98" t="s">
        <v>399</v>
      </c>
      <c r="L94" s="98"/>
    </row>
    <row r="95" spans="3:12" x14ac:dyDescent="0.25">
      <c r="C95" s="109" t="s">
        <v>79</v>
      </c>
      <c r="D95" s="151"/>
      <c r="E95" s="100">
        <v>2000</v>
      </c>
      <c r="F95" s="97">
        <f t="shared" si="7"/>
        <v>0</v>
      </c>
      <c r="G95" s="165"/>
      <c r="H95" s="110" t="s">
        <v>1015</v>
      </c>
      <c r="I95" s="110" t="str">
        <f>VLOOKUP(H95,Presupuesto!$B$11:$C$565,2,0)</f>
        <v>EQUIPO DE COMPUTACION</v>
      </c>
      <c r="J95" s="98" t="str">
        <f t="shared" si="8"/>
        <v>Posgrado</v>
      </c>
      <c r="K95" s="98" t="s">
        <v>395</v>
      </c>
      <c r="L95" s="98"/>
    </row>
    <row r="96" spans="3:12" x14ac:dyDescent="0.25">
      <c r="C96" s="109" t="s">
        <v>1492</v>
      </c>
      <c r="D96" s="151"/>
      <c r="E96" s="100">
        <v>1500</v>
      </c>
      <c r="F96" s="97">
        <f t="shared" si="7"/>
        <v>0</v>
      </c>
      <c r="G96" s="165"/>
      <c r="H96" s="110" t="s">
        <v>947</v>
      </c>
      <c r="I96" s="110" t="str">
        <f>VLOOKUP(H96,Presupuesto!$B$11:$C$565,2,0)</f>
        <v>UTILES Y MATERIALES ELECTRICOS</v>
      </c>
      <c r="J96" s="98" t="str">
        <f t="shared" si="8"/>
        <v>Posgrado</v>
      </c>
      <c r="K96" s="98" t="s">
        <v>395</v>
      </c>
      <c r="L96" s="98"/>
    </row>
    <row r="97" spans="3:12" x14ac:dyDescent="0.25">
      <c r="C97" s="109" t="s">
        <v>80</v>
      </c>
      <c r="D97" s="151"/>
      <c r="E97" s="100">
        <v>1500</v>
      </c>
      <c r="F97" s="97">
        <f t="shared" si="7"/>
        <v>0</v>
      </c>
      <c r="G97" s="165"/>
      <c r="H97" s="110" t="s">
        <v>1015</v>
      </c>
      <c r="I97" s="110" t="str">
        <f>VLOOKUP(H97,Presupuesto!$B$11:$C$565,2,0)</f>
        <v>EQUIPO DE COMPUTACION</v>
      </c>
      <c r="J97" s="98" t="str">
        <f t="shared" si="8"/>
        <v>Posgrado</v>
      </c>
      <c r="K97" s="98" t="s">
        <v>395</v>
      </c>
      <c r="L97" s="98"/>
    </row>
    <row r="98" spans="3:12" x14ac:dyDescent="0.25">
      <c r="C98" s="109" t="s">
        <v>81</v>
      </c>
      <c r="D98" s="151"/>
      <c r="E98" s="100">
        <v>500</v>
      </c>
      <c r="F98" s="97">
        <f t="shared" si="7"/>
        <v>0</v>
      </c>
      <c r="G98" s="165"/>
      <c r="H98" s="110" t="s">
        <v>956</v>
      </c>
      <c r="I98" s="110" t="str">
        <f>VLOOKUP(H98,Presupuesto!$B$11:$C$565,2,0)</f>
        <v>OTROS RESPUESTOS Y ACCESORIOS MENORES</v>
      </c>
      <c r="J98" s="98" t="str">
        <f t="shared" si="8"/>
        <v>Posgrado</v>
      </c>
      <c r="K98" s="98" t="s">
        <v>395</v>
      </c>
      <c r="L98" s="98"/>
    </row>
    <row r="99" spans="3:12" ht="15.75" thickBot="1" x14ac:dyDescent="0.3">
      <c r="C99" s="102" t="s">
        <v>82</v>
      </c>
      <c r="D99" s="159"/>
      <c r="E99" s="104">
        <v>20</v>
      </c>
      <c r="F99" s="105">
        <f t="shared" si="7"/>
        <v>0</v>
      </c>
      <c r="G99" s="162"/>
      <c r="H99" s="106" t="s">
        <v>956</v>
      </c>
      <c r="I99" s="106" t="str">
        <f>VLOOKUP(H99,Presupuesto!$B$11:$C$565,2,0)</f>
        <v>OTROS RESPUESTOS Y ACCESORIOS MENORES</v>
      </c>
      <c r="J99" s="106" t="str">
        <f t="shared" si="8"/>
        <v>Posgrado</v>
      </c>
      <c r="K99" s="124" t="s">
        <v>394</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392</v>
      </c>
      <c r="D105" s="368"/>
      <c r="E105" s="93"/>
      <c r="F105" s="93"/>
      <c r="G105" s="93"/>
      <c r="H105" s="76"/>
      <c r="I105" s="76"/>
      <c r="J105" s="76"/>
      <c r="K105" s="112"/>
    </row>
    <row r="106" spans="3:12" ht="18.75" x14ac:dyDescent="0.25">
      <c r="C106" s="211"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131</v>
      </c>
      <c r="H108" s="149" t="s">
        <v>46</v>
      </c>
      <c r="I108" s="149" t="s">
        <v>132</v>
      </c>
      <c r="J108" s="149" t="s">
        <v>410</v>
      </c>
      <c r="K108" s="149" t="s">
        <v>411</v>
      </c>
      <c r="L108" s="149" t="s">
        <v>464</v>
      </c>
    </row>
    <row r="109" spans="3:12" ht="15.75" thickBot="1" x14ac:dyDescent="0.3">
      <c r="C109" s="304" t="s">
        <v>1340</v>
      </c>
      <c r="D109" s="158"/>
      <c r="E109" s="96">
        <f>HLOOKUP($C109,$CB$2:$CE$3,2,0)</f>
        <v>15000</v>
      </c>
      <c r="F109" s="97">
        <f>D109*E109</f>
        <v>0</v>
      </c>
      <c r="G109" s="165"/>
      <c r="H109" s="98" t="s">
        <v>1015</v>
      </c>
      <c r="I109" s="98" t="str">
        <f>VLOOKUP(H109,Presupuesto!$B$11:$C$565,2,0)</f>
        <v>EQUIPO DE COMPUTACION</v>
      </c>
      <c r="J109" s="219" t="s">
        <v>1531</v>
      </c>
      <c r="K109" s="98" t="s">
        <v>394</v>
      </c>
      <c r="L109" s="98"/>
    </row>
    <row r="110" spans="3:12" x14ac:dyDescent="0.25">
      <c r="C110" s="304" t="s">
        <v>1338</v>
      </c>
      <c r="D110" s="151"/>
      <c r="E110" s="96">
        <f>HLOOKUP($C110,$CB$2:$CE$3,2,0)</f>
        <v>35000</v>
      </c>
      <c r="F110" s="97">
        <f>D110*E110</f>
        <v>0</v>
      </c>
      <c r="G110" s="165"/>
      <c r="H110" s="101" t="s">
        <v>1015</v>
      </c>
      <c r="I110" s="101" t="str">
        <f>VLOOKUP(H110,Presupuesto!$B$11:$C$565,2,0)</f>
        <v>EQUIPO DE COMPUTACION</v>
      </c>
      <c r="J110" s="98" t="str">
        <f>$J$109</f>
        <v>Gestión Tecnologías de Información y Comunicación</v>
      </c>
      <c r="K110" s="98" t="s">
        <v>412</v>
      </c>
      <c r="L110" s="98"/>
    </row>
    <row r="111" spans="3:12" x14ac:dyDescent="0.25">
      <c r="C111" s="99" t="s">
        <v>73</v>
      </c>
      <c r="D111" s="151"/>
      <c r="E111" s="100">
        <v>4000</v>
      </c>
      <c r="F111" s="97">
        <f t="shared" ref="F111:F122" si="9">D111*E111</f>
        <v>0</v>
      </c>
      <c r="G111" s="165"/>
      <c r="H111" s="101" t="s">
        <v>987</v>
      </c>
      <c r="I111" s="101" t="str">
        <f>VLOOKUP(H111,Presupuesto!$B$11:$C$565,2,0)</f>
        <v>EQUIPOS VARIOS DE OFICINA</v>
      </c>
      <c r="J111" s="98" t="str">
        <f t="shared" ref="J111:J122" si="10">$J$109</f>
        <v>Gestión Tecnologías de Información y Comunicación</v>
      </c>
      <c r="K111" s="98" t="s">
        <v>395</v>
      </c>
      <c r="L111" s="98"/>
    </row>
    <row r="112" spans="3:12" x14ac:dyDescent="0.25">
      <c r="C112" s="99" t="s">
        <v>74</v>
      </c>
      <c r="D112" s="151"/>
      <c r="E112" s="100">
        <v>8000</v>
      </c>
      <c r="F112" s="97">
        <f t="shared" si="9"/>
        <v>0</v>
      </c>
      <c r="G112" s="165"/>
      <c r="H112" s="101" t="s">
        <v>1015</v>
      </c>
      <c r="I112" s="101" t="str">
        <f>VLOOKUP(H112,Presupuesto!$B$11:$C$565,2,0)</f>
        <v>EQUIPO DE COMPUTACION</v>
      </c>
      <c r="J112" s="98" t="str">
        <f t="shared" si="10"/>
        <v>Gestión Tecnologías de Información y Comunicación</v>
      </c>
      <c r="K112" s="98" t="s">
        <v>395</v>
      </c>
      <c r="L112" s="98"/>
    </row>
    <row r="113" spans="3:12" x14ac:dyDescent="0.25">
      <c r="C113" s="99" t="s">
        <v>75</v>
      </c>
      <c r="D113" s="151"/>
      <c r="E113" s="100">
        <v>5000</v>
      </c>
      <c r="F113" s="97">
        <f t="shared" si="9"/>
        <v>0</v>
      </c>
      <c r="G113" s="165"/>
      <c r="H113" s="101" t="s">
        <v>1015</v>
      </c>
      <c r="I113" s="101" t="str">
        <f>VLOOKUP(H113,Presupuesto!$B$11:$C$565,2,0)</f>
        <v>EQUIPO DE COMPUTACION</v>
      </c>
      <c r="J113" s="98" t="str">
        <f t="shared" si="10"/>
        <v>Gestión Tecnologías de Información y Comunicación</v>
      </c>
      <c r="K113" s="98" t="s">
        <v>395</v>
      </c>
      <c r="L113" s="98"/>
    </row>
    <row r="114" spans="3:12" x14ac:dyDescent="0.25">
      <c r="C114" s="99" t="s">
        <v>35</v>
      </c>
      <c r="D114" s="151"/>
      <c r="E114" s="100">
        <v>13000</v>
      </c>
      <c r="F114" s="97">
        <f t="shared" si="9"/>
        <v>0</v>
      </c>
      <c r="G114" s="165"/>
      <c r="H114" s="101" t="s">
        <v>1001</v>
      </c>
      <c r="I114" s="101" t="str">
        <f>VLOOKUP(H114,Presupuesto!$B$11:$C$565,2,0)</f>
        <v>EQUIPO DE TRANSPORTE TRACCION Y ELEVACION</v>
      </c>
      <c r="J114" s="98" t="str">
        <f t="shared" si="10"/>
        <v>Gestión Tecnologías de Información y Comunicación</v>
      </c>
      <c r="K114" s="98" t="s">
        <v>395</v>
      </c>
      <c r="L114" s="98"/>
    </row>
    <row r="115" spans="3:12" x14ac:dyDescent="0.25">
      <c r="C115" s="99" t="s">
        <v>76</v>
      </c>
      <c r="D115" s="151"/>
      <c r="E115" s="100">
        <v>15000</v>
      </c>
      <c r="F115" s="97">
        <f t="shared" si="9"/>
        <v>0</v>
      </c>
      <c r="G115" s="165"/>
      <c r="H115" s="101" t="s">
        <v>1001</v>
      </c>
      <c r="I115" s="101" t="str">
        <f>VLOOKUP(H115,Presupuesto!$B$11:$C$565,2,0)</f>
        <v>EQUIPO DE TRANSPORTE TRACCION Y ELEVACION</v>
      </c>
      <c r="J115" s="98" t="str">
        <f t="shared" si="10"/>
        <v>Gestión Tecnologías de Información y Comunicación</v>
      </c>
      <c r="K115" s="98" t="s">
        <v>395</v>
      </c>
      <c r="L115" s="98"/>
    </row>
    <row r="116" spans="3:12" x14ac:dyDescent="0.25">
      <c r="C116" s="99" t="s">
        <v>77</v>
      </c>
      <c r="D116" s="151"/>
      <c r="E116" s="100">
        <v>10000</v>
      </c>
      <c r="F116" s="97">
        <f t="shared" si="9"/>
        <v>0</v>
      </c>
      <c r="G116" s="165"/>
      <c r="H116" s="101" t="s">
        <v>1001</v>
      </c>
      <c r="I116" s="101" t="str">
        <f>VLOOKUP(H116,Presupuesto!$B$11:$C$565,2,0)</f>
        <v>EQUIPO DE TRANSPORTE TRACCION Y ELEVACION</v>
      </c>
      <c r="J116" s="98" t="str">
        <f t="shared" si="10"/>
        <v>Gestión Tecnologías de Información y Comunicación</v>
      </c>
      <c r="K116" s="98" t="s">
        <v>403</v>
      </c>
      <c r="L116" s="98"/>
    </row>
    <row r="117" spans="3:12" x14ac:dyDescent="0.25">
      <c r="C117" s="99" t="s">
        <v>78</v>
      </c>
      <c r="D117" s="151"/>
      <c r="E117" s="100">
        <v>10000</v>
      </c>
      <c r="F117" s="97">
        <f t="shared" si="9"/>
        <v>0</v>
      </c>
      <c r="G117" s="165"/>
      <c r="H117" s="101" t="s">
        <v>1047</v>
      </c>
      <c r="I117" s="101" t="str">
        <f>VLOOKUP(H117,Presupuesto!$B$11:$C$565,2,0)</f>
        <v>APLICACIONES INFORMATICAS</v>
      </c>
      <c r="J117" s="98" t="str">
        <f t="shared" si="10"/>
        <v>Gestión Tecnologías de Información y Comunicación</v>
      </c>
      <c r="K117" s="98" t="s">
        <v>399</v>
      </c>
      <c r="L117" s="98"/>
    </row>
    <row r="118" spans="3:12" x14ac:dyDescent="0.25">
      <c r="C118" s="109" t="s">
        <v>79</v>
      </c>
      <c r="D118" s="151"/>
      <c r="E118" s="100">
        <v>2000</v>
      </c>
      <c r="F118" s="97">
        <f t="shared" si="9"/>
        <v>0</v>
      </c>
      <c r="G118" s="165"/>
      <c r="H118" s="110" t="s">
        <v>1015</v>
      </c>
      <c r="I118" s="110" t="str">
        <f>VLOOKUP(H118,Presupuesto!$B$11:$C$565,2,0)</f>
        <v>EQUIPO DE COMPUTACION</v>
      </c>
      <c r="J118" s="98" t="str">
        <f t="shared" si="10"/>
        <v>Gestión Tecnologías de Información y Comunicación</v>
      </c>
      <c r="K118" s="98" t="s">
        <v>395</v>
      </c>
      <c r="L118" s="98"/>
    </row>
    <row r="119" spans="3:12" x14ac:dyDescent="0.25">
      <c r="C119" s="109" t="s">
        <v>1492</v>
      </c>
      <c r="D119" s="151"/>
      <c r="E119" s="100">
        <v>1500</v>
      </c>
      <c r="F119" s="97">
        <f t="shared" si="9"/>
        <v>0</v>
      </c>
      <c r="G119" s="165"/>
      <c r="H119" s="110" t="s">
        <v>947</v>
      </c>
      <c r="I119" s="110" t="str">
        <f>VLOOKUP(H119,Presupuesto!$B$11:$C$565,2,0)</f>
        <v>UTILES Y MATERIALES ELECTRICOS</v>
      </c>
      <c r="J119" s="98" t="str">
        <f t="shared" si="10"/>
        <v>Gestión Tecnologías de Información y Comunicación</v>
      </c>
      <c r="K119" s="98" t="s">
        <v>395</v>
      </c>
      <c r="L119" s="98"/>
    </row>
    <row r="120" spans="3:12" x14ac:dyDescent="0.25">
      <c r="C120" s="109" t="s">
        <v>80</v>
      </c>
      <c r="D120" s="151"/>
      <c r="E120" s="100">
        <v>1500</v>
      </c>
      <c r="F120" s="97">
        <f t="shared" si="9"/>
        <v>0</v>
      </c>
      <c r="G120" s="165"/>
      <c r="H120" s="110" t="s">
        <v>1015</v>
      </c>
      <c r="I120" s="110" t="str">
        <f>VLOOKUP(H120,Presupuesto!$B$11:$C$565,2,0)</f>
        <v>EQUIPO DE COMPUTACION</v>
      </c>
      <c r="J120" s="98" t="str">
        <f t="shared" si="10"/>
        <v>Gestión Tecnologías de Información y Comunicación</v>
      </c>
      <c r="K120" s="98" t="s">
        <v>395</v>
      </c>
      <c r="L120" s="98"/>
    </row>
    <row r="121" spans="3:12" x14ac:dyDescent="0.25">
      <c r="C121" s="109" t="s">
        <v>81</v>
      </c>
      <c r="D121" s="151"/>
      <c r="E121" s="100">
        <v>500</v>
      </c>
      <c r="F121" s="97">
        <f t="shared" si="9"/>
        <v>0</v>
      </c>
      <c r="G121" s="165"/>
      <c r="H121" s="110" t="s">
        <v>956</v>
      </c>
      <c r="I121" s="110" t="str">
        <f>VLOOKUP(H121,Presupuesto!$B$11:$C$565,2,0)</f>
        <v>OTROS RESPUESTOS Y ACCESORIOS MENORES</v>
      </c>
      <c r="J121" s="98" t="str">
        <f t="shared" si="10"/>
        <v>Gestión Tecnologías de Información y Comunicación</v>
      </c>
      <c r="K121" s="98" t="s">
        <v>395</v>
      </c>
      <c r="L121" s="98"/>
    </row>
    <row r="122" spans="3:12" ht="15.75" thickBot="1" x14ac:dyDescent="0.3">
      <c r="C122" s="102" t="s">
        <v>82</v>
      </c>
      <c r="D122" s="159"/>
      <c r="E122" s="104">
        <v>20</v>
      </c>
      <c r="F122" s="105">
        <f t="shared" si="9"/>
        <v>0</v>
      </c>
      <c r="G122" s="162"/>
      <c r="H122" s="106" t="s">
        <v>956</v>
      </c>
      <c r="I122" s="106" t="str">
        <f>VLOOKUP(H122,Presupuesto!$B$11:$C$565,2,0)</f>
        <v>OTROS RESPUESTOS Y ACCESORIOS MENORES</v>
      </c>
      <c r="J122" s="106" t="str">
        <f t="shared" si="10"/>
        <v>Gestión Tecnologías de Información y Comunicación</v>
      </c>
      <c r="K122" s="124" t="s">
        <v>394</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392</v>
      </c>
      <c r="D128" s="368"/>
      <c r="E128" s="93"/>
      <c r="F128" s="93"/>
      <c r="G128" s="93"/>
      <c r="H128" s="76"/>
      <c r="I128" s="76"/>
      <c r="J128" s="76"/>
      <c r="K128" s="112"/>
    </row>
    <row r="129" spans="3:12" ht="18.75" x14ac:dyDescent="0.25">
      <c r="C129" s="211"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131</v>
      </c>
      <c r="H131" s="149" t="s">
        <v>46</v>
      </c>
      <c r="I131" s="149" t="s">
        <v>132</v>
      </c>
      <c r="J131" s="149" t="s">
        <v>410</v>
      </c>
      <c r="K131" s="149" t="s">
        <v>411</v>
      </c>
      <c r="L131" s="149" t="s">
        <v>464</v>
      </c>
    </row>
    <row r="132" spans="3:12" ht="15.75" thickBot="1" x14ac:dyDescent="0.3">
      <c r="C132" s="304" t="s">
        <v>1340</v>
      </c>
      <c r="D132" s="158"/>
      <c r="E132" s="96">
        <f>HLOOKUP($C132,$CB$2:$CE$3,2,0)</f>
        <v>15000</v>
      </c>
      <c r="F132" s="97">
        <f>D132*E132</f>
        <v>0</v>
      </c>
      <c r="G132" s="165"/>
      <c r="H132" s="98" t="s">
        <v>1015</v>
      </c>
      <c r="I132" s="98" t="str">
        <f>VLOOKUP(H132,Presupuesto!$B$11:$C$565,2,0)</f>
        <v>EQUIPO DE COMPUTACION</v>
      </c>
      <c r="J132" s="219" t="s">
        <v>1459</v>
      </c>
      <c r="K132" s="98" t="s">
        <v>394</v>
      </c>
      <c r="L132" s="98"/>
    </row>
    <row r="133" spans="3:12" x14ac:dyDescent="0.25">
      <c r="C133" s="304" t="s">
        <v>1338</v>
      </c>
      <c r="D133" s="151"/>
      <c r="E133" s="96">
        <f>HLOOKUP($C133,$CB$2:$CE$3,2,0)</f>
        <v>35000</v>
      </c>
      <c r="F133" s="97">
        <f>D133*E133</f>
        <v>0</v>
      </c>
      <c r="G133" s="165"/>
      <c r="H133" s="101" t="s">
        <v>1015</v>
      </c>
      <c r="I133" s="101" t="str">
        <f>VLOOKUP(H133,Presupuesto!$B$11:$C$565,2,0)</f>
        <v>EQUIPO DE COMPUTACION</v>
      </c>
      <c r="J133" s="98" t="str">
        <f>$J$132</f>
        <v>Posgrado</v>
      </c>
      <c r="K133" s="98" t="s">
        <v>412</v>
      </c>
      <c r="L133" s="98"/>
    </row>
    <row r="134" spans="3:12" x14ac:dyDescent="0.25">
      <c r="C134" s="99" t="s">
        <v>73</v>
      </c>
      <c r="D134" s="151"/>
      <c r="E134" s="100">
        <v>4000</v>
      </c>
      <c r="F134" s="97">
        <f t="shared" ref="F134:F145" si="11">D134*E134</f>
        <v>0</v>
      </c>
      <c r="G134" s="165"/>
      <c r="H134" s="101" t="s">
        <v>987</v>
      </c>
      <c r="I134" s="101" t="str">
        <f>VLOOKUP(H134,Presupuesto!$B$11:$C$565,2,0)</f>
        <v>EQUIPOS VARIOS DE OFICINA</v>
      </c>
      <c r="J134" s="98" t="str">
        <f t="shared" ref="J134:J144" si="12">$J$132</f>
        <v>Posgrado</v>
      </c>
      <c r="K134" s="98" t="s">
        <v>395</v>
      </c>
      <c r="L134" s="98"/>
    </row>
    <row r="135" spans="3:12" x14ac:dyDescent="0.25">
      <c r="C135" s="99" t="s">
        <v>74</v>
      </c>
      <c r="D135" s="151"/>
      <c r="E135" s="100">
        <v>8000</v>
      </c>
      <c r="F135" s="97">
        <f t="shared" si="11"/>
        <v>0</v>
      </c>
      <c r="G135" s="165"/>
      <c r="H135" s="101" t="s">
        <v>1015</v>
      </c>
      <c r="I135" s="101" t="str">
        <f>VLOOKUP(H135,Presupuesto!$B$11:$C$565,2,0)</f>
        <v>EQUIPO DE COMPUTACION</v>
      </c>
      <c r="J135" s="98" t="str">
        <f t="shared" si="12"/>
        <v>Posgrado</v>
      </c>
      <c r="K135" s="98" t="s">
        <v>395</v>
      </c>
      <c r="L135" s="98"/>
    </row>
    <row r="136" spans="3:12" x14ac:dyDescent="0.25">
      <c r="C136" s="99" t="s">
        <v>75</v>
      </c>
      <c r="D136" s="151"/>
      <c r="E136" s="100">
        <v>5000</v>
      </c>
      <c r="F136" s="97">
        <f t="shared" si="11"/>
        <v>0</v>
      </c>
      <c r="G136" s="165"/>
      <c r="H136" s="101" t="s">
        <v>1015</v>
      </c>
      <c r="I136" s="101" t="str">
        <f>VLOOKUP(H136,Presupuesto!$B$11:$C$565,2,0)</f>
        <v>EQUIPO DE COMPUTACION</v>
      </c>
      <c r="J136" s="98" t="str">
        <f t="shared" si="12"/>
        <v>Posgrado</v>
      </c>
      <c r="K136" s="98" t="s">
        <v>395</v>
      </c>
      <c r="L136" s="98"/>
    </row>
    <row r="137" spans="3:12" x14ac:dyDescent="0.25">
      <c r="C137" s="99" t="s">
        <v>35</v>
      </c>
      <c r="D137" s="151"/>
      <c r="E137" s="100">
        <v>13000</v>
      </c>
      <c r="F137" s="97">
        <f t="shared" si="11"/>
        <v>0</v>
      </c>
      <c r="G137" s="165"/>
      <c r="H137" s="101" t="s">
        <v>1001</v>
      </c>
      <c r="I137" s="101" t="str">
        <f>VLOOKUP(H137,Presupuesto!$B$11:$C$565,2,0)</f>
        <v>EQUIPO DE TRANSPORTE TRACCION Y ELEVACION</v>
      </c>
      <c r="J137" s="98" t="str">
        <f t="shared" si="12"/>
        <v>Posgrado</v>
      </c>
      <c r="K137" s="98" t="s">
        <v>395</v>
      </c>
      <c r="L137" s="98"/>
    </row>
    <row r="138" spans="3:12" x14ac:dyDescent="0.25">
      <c r="C138" s="99" t="s">
        <v>76</v>
      </c>
      <c r="D138" s="151"/>
      <c r="E138" s="100">
        <v>15000</v>
      </c>
      <c r="F138" s="97">
        <f t="shared" si="11"/>
        <v>0</v>
      </c>
      <c r="G138" s="165"/>
      <c r="H138" s="101" t="s">
        <v>1001</v>
      </c>
      <c r="I138" s="101" t="str">
        <f>VLOOKUP(H138,Presupuesto!$B$11:$C$565,2,0)</f>
        <v>EQUIPO DE TRANSPORTE TRACCION Y ELEVACION</v>
      </c>
      <c r="J138" s="98" t="str">
        <f t="shared" si="12"/>
        <v>Posgrado</v>
      </c>
      <c r="K138" s="98" t="s">
        <v>395</v>
      </c>
      <c r="L138" s="98"/>
    </row>
    <row r="139" spans="3:12" x14ac:dyDescent="0.25">
      <c r="C139" s="99" t="s">
        <v>77</v>
      </c>
      <c r="D139" s="151"/>
      <c r="E139" s="100">
        <v>10000</v>
      </c>
      <c r="F139" s="97">
        <f t="shared" si="11"/>
        <v>0</v>
      </c>
      <c r="G139" s="165"/>
      <c r="H139" s="101" t="s">
        <v>1001</v>
      </c>
      <c r="I139" s="101" t="str">
        <f>VLOOKUP(H139,Presupuesto!$B$11:$C$565,2,0)</f>
        <v>EQUIPO DE TRANSPORTE TRACCION Y ELEVACION</v>
      </c>
      <c r="J139" s="98" t="str">
        <f t="shared" si="12"/>
        <v>Posgrado</v>
      </c>
      <c r="K139" s="98" t="s">
        <v>403</v>
      </c>
      <c r="L139" s="98"/>
    </row>
    <row r="140" spans="3:12" x14ac:dyDescent="0.25">
      <c r="C140" s="99" t="s">
        <v>78</v>
      </c>
      <c r="D140" s="151"/>
      <c r="E140" s="100">
        <v>10000</v>
      </c>
      <c r="F140" s="97">
        <f t="shared" si="11"/>
        <v>0</v>
      </c>
      <c r="G140" s="165"/>
      <c r="H140" s="101" t="s">
        <v>1047</v>
      </c>
      <c r="I140" s="101" t="str">
        <f>VLOOKUP(H140,Presupuesto!$B$11:$C$565,2,0)</f>
        <v>APLICACIONES INFORMATICAS</v>
      </c>
      <c r="J140" s="98" t="str">
        <f t="shared" si="12"/>
        <v>Posgrado</v>
      </c>
      <c r="K140" s="98" t="s">
        <v>399</v>
      </c>
      <c r="L140" s="98"/>
    </row>
    <row r="141" spans="3:12" x14ac:dyDescent="0.25">
      <c r="C141" s="109" t="s">
        <v>79</v>
      </c>
      <c r="D141" s="151"/>
      <c r="E141" s="100">
        <v>2000</v>
      </c>
      <c r="F141" s="97">
        <f t="shared" si="11"/>
        <v>0</v>
      </c>
      <c r="G141" s="165"/>
      <c r="H141" s="110" t="s">
        <v>1015</v>
      </c>
      <c r="I141" s="110" t="str">
        <f>VLOOKUP(H141,Presupuesto!$B$11:$C$565,2,0)</f>
        <v>EQUIPO DE COMPUTACION</v>
      </c>
      <c r="J141" s="98" t="str">
        <f t="shared" si="12"/>
        <v>Posgrado</v>
      </c>
      <c r="K141" s="98" t="s">
        <v>395</v>
      </c>
      <c r="L141" s="98"/>
    </row>
    <row r="142" spans="3:12" x14ac:dyDescent="0.25">
      <c r="C142" s="109" t="s">
        <v>1492</v>
      </c>
      <c r="D142" s="151"/>
      <c r="E142" s="100">
        <v>1500</v>
      </c>
      <c r="F142" s="97">
        <f t="shared" si="11"/>
        <v>0</v>
      </c>
      <c r="G142" s="165"/>
      <c r="H142" s="110" t="s">
        <v>947</v>
      </c>
      <c r="I142" s="110" t="str">
        <f>VLOOKUP(H142,Presupuesto!$B$11:$C$565,2,0)</f>
        <v>UTILES Y MATERIALES ELECTRICOS</v>
      </c>
      <c r="J142" s="98" t="str">
        <f t="shared" si="12"/>
        <v>Posgrado</v>
      </c>
      <c r="K142" s="98" t="s">
        <v>395</v>
      </c>
      <c r="L142" s="98"/>
    </row>
    <row r="143" spans="3:12" x14ac:dyDescent="0.25">
      <c r="C143" s="109" t="s">
        <v>80</v>
      </c>
      <c r="D143" s="151"/>
      <c r="E143" s="100">
        <v>1500</v>
      </c>
      <c r="F143" s="97">
        <f t="shared" si="11"/>
        <v>0</v>
      </c>
      <c r="G143" s="165"/>
      <c r="H143" s="110" t="s">
        <v>1015</v>
      </c>
      <c r="I143" s="110" t="str">
        <f>VLOOKUP(H143,Presupuesto!$B$11:$C$565,2,0)</f>
        <v>EQUIPO DE COMPUTACION</v>
      </c>
      <c r="J143" s="98" t="str">
        <f t="shared" si="12"/>
        <v>Posgrado</v>
      </c>
      <c r="K143" s="98" t="s">
        <v>395</v>
      </c>
      <c r="L143" s="98"/>
    </row>
    <row r="144" spans="3:12" x14ac:dyDescent="0.25">
      <c r="C144" s="109" t="s">
        <v>81</v>
      </c>
      <c r="D144" s="151"/>
      <c r="E144" s="100">
        <v>500</v>
      </c>
      <c r="F144" s="97">
        <f t="shared" si="11"/>
        <v>0</v>
      </c>
      <c r="G144" s="165"/>
      <c r="H144" s="110" t="s">
        <v>956</v>
      </c>
      <c r="I144" s="110" t="str">
        <f>VLOOKUP(H144,Presupuesto!$B$11:$C$565,2,0)</f>
        <v>OTROS RESPUESTOS Y ACCESORIOS MENORES</v>
      </c>
      <c r="J144" s="98" t="str">
        <f t="shared" si="12"/>
        <v>Posgrado</v>
      </c>
      <c r="K144" s="98" t="s">
        <v>395</v>
      </c>
      <c r="L144" s="98"/>
    </row>
    <row r="145" spans="3:12" ht="15.75" thickBot="1" x14ac:dyDescent="0.3">
      <c r="C145" s="102" t="s">
        <v>82</v>
      </c>
      <c r="D145" s="159"/>
      <c r="E145" s="104">
        <v>20</v>
      </c>
      <c r="F145" s="105">
        <f t="shared" si="11"/>
        <v>0</v>
      </c>
      <c r="G145" s="162"/>
      <c r="H145" s="106" t="s">
        <v>956</v>
      </c>
      <c r="I145" s="106" t="str">
        <f>VLOOKUP(H145,Presupuesto!$B$11:$C$565,2,0)</f>
        <v>OTROS RESPUESTOS Y ACCESORIOS MENORES</v>
      </c>
      <c r="J145" s="106" t="str">
        <f>$J$132</f>
        <v>Posgrado</v>
      </c>
      <c r="K145" s="124" t="s">
        <v>394</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392</v>
      </c>
      <c r="D151" s="368"/>
      <c r="E151" s="93"/>
      <c r="F151" s="93"/>
      <c r="G151" s="93"/>
      <c r="H151" s="76"/>
      <c r="I151" s="76"/>
      <c r="J151" s="76"/>
      <c r="K151" s="112"/>
    </row>
    <row r="152" spans="3:12" ht="18.75" x14ac:dyDescent="0.25">
      <c r="C152" s="211"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131</v>
      </c>
      <c r="H154" s="149" t="s">
        <v>46</v>
      </c>
      <c r="I154" s="149" t="s">
        <v>132</v>
      </c>
      <c r="J154" s="149" t="s">
        <v>410</v>
      </c>
      <c r="K154" s="149" t="s">
        <v>411</v>
      </c>
      <c r="L154" s="149" t="s">
        <v>464</v>
      </c>
    </row>
    <row r="155" spans="3:12" ht="15.75" thickBot="1" x14ac:dyDescent="0.3">
      <c r="C155" s="304" t="s">
        <v>1340</v>
      </c>
      <c r="D155" s="158"/>
      <c r="E155" s="96">
        <f>HLOOKUP($C155,$CB$2:$CE$3,2,0)</f>
        <v>15000</v>
      </c>
      <c r="F155" s="97">
        <f>D155*E155</f>
        <v>0</v>
      </c>
      <c r="G155" s="165"/>
      <c r="H155" s="98" t="s">
        <v>1015</v>
      </c>
      <c r="I155" s="98" t="str">
        <f>VLOOKUP(H155,Presupuesto!$B$11:$C$565,2,0)</f>
        <v>EQUIPO DE COMPUTACION</v>
      </c>
      <c r="J155" s="219" t="s">
        <v>1459</v>
      </c>
      <c r="K155" s="98" t="s">
        <v>394</v>
      </c>
      <c r="L155" s="98"/>
    </row>
    <row r="156" spans="3:12" x14ac:dyDescent="0.25">
      <c r="C156" s="304" t="s">
        <v>1338</v>
      </c>
      <c r="D156" s="151"/>
      <c r="E156" s="96">
        <f>HLOOKUP($C156,$CB$2:$CE$3,2,0)</f>
        <v>35000</v>
      </c>
      <c r="F156" s="97">
        <f>D156*E156</f>
        <v>0</v>
      </c>
      <c r="G156" s="165"/>
      <c r="H156" s="101" t="s">
        <v>1015</v>
      </c>
      <c r="I156" s="101" t="str">
        <f>VLOOKUP(H156,Presupuesto!$B$11:$C$565,2,0)</f>
        <v>EQUIPO DE COMPUTACION</v>
      </c>
      <c r="J156" s="98" t="str">
        <f>$J$155</f>
        <v>Posgrado</v>
      </c>
      <c r="K156" s="98" t="s">
        <v>412</v>
      </c>
      <c r="L156" s="98"/>
    </row>
    <row r="157" spans="3:12" x14ac:dyDescent="0.25">
      <c r="C157" s="99" t="s">
        <v>73</v>
      </c>
      <c r="D157" s="151"/>
      <c r="E157" s="100">
        <v>4000</v>
      </c>
      <c r="F157" s="97">
        <f t="shared" ref="F157:F168" si="13">D157*E157</f>
        <v>0</v>
      </c>
      <c r="G157" s="165"/>
      <c r="H157" s="101" t="s">
        <v>987</v>
      </c>
      <c r="I157" s="101" t="str">
        <f>VLOOKUP(H157,Presupuesto!$B$11:$C$565,2,0)</f>
        <v>EQUIPOS VARIOS DE OFICINA</v>
      </c>
      <c r="J157" s="98" t="str">
        <f t="shared" ref="J157:J168" si="14">$J$155</f>
        <v>Posgrado</v>
      </c>
      <c r="K157" s="98" t="s">
        <v>395</v>
      </c>
      <c r="L157" s="98"/>
    </row>
    <row r="158" spans="3:12" x14ac:dyDescent="0.25">
      <c r="C158" s="99" t="s">
        <v>74</v>
      </c>
      <c r="D158" s="151"/>
      <c r="E158" s="100">
        <v>8000</v>
      </c>
      <c r="F158" s="97">
        <f t="shared" si="13"/>
        <v>0</v>
      </c>
      <c r="G158" s="165"/>
      <c r="H158" s="101" t="s">
        <v>1015</v>
      </c>
      <c r="I158" s="101" t="str">
        <f>VLOOKUP(H158,Presupuesto!$B$11:$C$565,2,0)</f>
        <v>EQUIPO DE COMPUTACION</v>
      </c>
      <c r="J158" s="98" t="str">
        <f t="shared" si="14"/>
        <v>Posgrado</v>
      </c>
      <c r="K158" s="98" t="s">
        <v>395</v>
      </c>
      <c r="L158" s="98"/>
    </row>
    <row r="159" spans="3:12" x14ac:dyDescent="0.25">
      <c r="C159" s="99" t="s">
        <v>75</v>
      </c>
      <c r="D159" s="151"/>
      <c r="E159" s="100">
        <v>5000</v>
      </c>
      <c r="F159" s="97">
        <f t="shared" si="13"/>
        <v>0</v>
      </c>
      <c r="G159" s="165"/>
      <c r="H159" s="101" t="s">
        <v>1015</v>
      </c>
      <c r="I159" s="101" t="str">
        <f>VLOOKUP(H159,Presupuesto!$B$11:$C$565,2,0)</f>
        <v>EQUIPO DE COMPUTACION</v>
      </c>
      <c r="J159" s="98" t="str">
        <f t="shared" si="14"/>
        <v>Posgrado</v>
      </c>
      <c r="K159" s="98" t="s">
        <v>395</v>
      </c>
      <c r="L159" s="98"/>
    </row>
    <row r="160" spans="3:12" x14ac:dyDescent="0.25">
      <c r="C160" s="99" t="s">
        <v>35</v>
      </c>
      <c r="D160" s="151"/>
      <c r="E160" s="100">
        <v>13000</v>
      </c>
      <c r="F160" s="97">
        <f t="shared" si="13"/>
        <v>0</v>
      </c>
      <c r="G160" s="165"/>
      <c r="H160" s="101" t="s">
        <v>1001</v>
      </c>
      <c r="I160" s="101" t="str">
        <f>VLOOKUP(H160,Presupuesto!$B$11:$C$565,2,0)</f>
        <v>EQUIPO DE TRANSPORTE TRACCION Y ELEVACION</v>
      </c>
      <c r="J160" s="98" t="str">
        <f t="shared" si="14"/>
        <v>Posgrado</v>
      </c>
      <c r="K160" s="98" t="s">
        <v>395</v>
      </c>
      <c r="L160" s="98"/>
    </row>
    <row r="161" spans="3:12" x14ac:dyDescent="0.25">
      <c r="C161" s="99" t="s">
        <v>76</v>
      </c>
      <c r="D161" s="151"/>
      <c r="E161" s="100">
        <v>15000</v>
      </c>
      <c r="F161" s="97">
        <f t="shared" si="13"/>
        <v>0</v>
      </c>
      <c r="G161" s="165"/>
      <c r="H161" s="101" t="s">
        <v>1001</v>
      </c>
      <c r="I161" s="101" t="str">
        <f>VLOOKUP(H161,Presupuesto!$B$11:$C$565,2,0)</f>
        <v>EQUIPO DE TRANSPORTE TRACCION Y ELEVACION</v>
      </c>
      <c r="J161" s="98" t="str">
        <f t="shared" si="14"/>
        <v>Posgrado</v>
      </c>
      <c r="K161" s="98" t="s">
        <v>395</v>
      </c>
      <c r="L161" s="98"/>
    </row>
    <row r="162" spans="3:12" x14ac:dyDescent="0.25">
      <c r="C162" s="99" t="s">
        <v>77</v>
      </c>
      <c r="D162" s="151"/>
      <c r="E162" s="100">
        <v>10000</v>
      </c>
      <c r="F162" s="97">
        <f t="shared" si="13"/>
        <v>0</v>
      </c>
      <c r="G162" s="165"/>
      <c r="H162" s="101" t="s">
        <v>1001</v>
      </c>
      <c r="I162" s="101" t="str">
        <f>VLOOKUP(H162,Presupuesto!$B$11:$C$565,2,0)</f>
        <v>EQUIPO DE TRANSPORTE TRACCION Y ELEVACION</v>
      </c>
      <c r="J162" s="98" t="str">
        <f t="shared" si="14"/>
        <v>Posgrado</v>
      </c>
      <c r="K162" s="98" t="s">
        <v>403</v>
      </c>
      <c r="L162" s="98"/>
    </row>
    <row r="163" spans="3:12" x14ac:dyDescent="0.25">
      <c r="C163" s="99" t="s">
        <v>78</v>
      </c>
      <c r="D163" s="151"/>
      <c r="E163" s="100">
        <v>10000</v>
      </c>
      <c r="F163" s="97">
        <f t="shared" si="13"/>
        <v>0</v>
      </c>
      <c r="G163" s="165"/>
      <c r="H163" s="101" t="s">
        <v>1047</v>
      </c>
      <c r="I163" s="101" t="str">
        <f>VLOOKUP(H163,Presupuesto!$B$11:$C$565,2,0)</f>
        <v>APLICACIONES INFORMATICAS</v>
      </c>
      <c r="J163" s="98" t="str">
        <f t="shared" si="14"/>
        <v>Posgrado</v>
      </c>
      <c r="K163" s="98" t="s">
        <v>399</v>
      </c>
      <c r="L163" s="98"/>
    </row>
    <row r="164" spans="3:12" x14ac:dyDescent="0.25">
      <c r="C164" s="109" t="s">
        <v>79</v>
      </c>
      <c r="D164" s="151"/>
      <c r="E164" s="100">
        <v>2000</v>
      </c>
      <c r="F164" s="97">
        <f t="shared" si="13"/>
        <v>0</v>
      </c>
      <c r="G164" s="165"/>
      <c r="H164" s="110" t="s">
        <v>1015</v>
      </c>
      <c r="I164" s="110" t="str">
        <f>VLOOKUP(H164,Presupuesto!$B$11:$C$565,2,0)</f>
        <v>EQUIPO DE COMPUTACION</v>
      </c>
      <c r="J164" s="98" t="str">
        <f t="shared" si="14"/>
        <v>Posgrado</v>
      </c>
      <c r="K164" s="98" t="s">
        <v>395</v>
      </c>
      <c r="L164" s="98"/>
    </row>
    <row r="165" spans="3:12" x14ac:dyDescent="0.25">
      <c r="C165" s="109" t="s">
        <v>1492</v>
      </c>
      <c r="D165" s="151"/>
      <c r="E165" s="100">
        <v>1500</v>
      </c>
      <c r="F165" s="97">
        <f t="shared" si="13"/>
        <v>0</v>
      </c>
      <c r="G165" s="165"/>
      <c r="H165" s="110" t="s">
        <v>947</v>
      </c>
      <c r="I165" s="110" t="str">
        <f>VLOOKUP(H165,Presupuesto!$B$11:$C$565,2,0)</f>
        <v>UTILES Y MATERIALES ELECTRICOS</v>
      </c>
      <c r="J165" s="98" t="str">
        <f t="shared" si="14"/>
        <v>Posgrado</v>
      </c>
      <c r="K165" s="98" t="s">
        <v>395</v>
      </c>
      <c r="L165" s="98"/>
    </row>
    <row r="166" spans="3:12" x14ac:dyDescent="0.25">
      <c r="C166" s="109" t="s">
        <v>80</v>
      </c>
      <c r="D166" s="151"/>
      <c r="E166" s="100">
        <v>1500</v>
      </c>
      <c r="F166" s="97">
        <f t="shared" si="13"/>
        <v>0</v>
      </c>
      <c r="G166" s="165"/>
      <c r="H166" s="110" t="s">
        <v>1015</v>
      </c>
      <c r="I166" s="110" t="str">
        <f>VLOOKUP(H166,Presupuesto!$B$11:$C$565,2,0)</f>
        <v>EQUIPO DE COMPUTACION</v>
      </c>
      <c r="J166" s="98" t="str">
        <f t="shared" si="14"/>
        <v>Posgrado</v>
      </c>
      <c r="K166" s="98" t="s">
        <v>395</v>
      </c>
      <c r="L166" s="98"/>
    </row>
    <row r="167" spans="3:12" x14ac:dyDescent="0.25">
      <c r="C167" s="109" t="s">
        <v>81</v>
      </c>
      <c r="D167" s="151"/>
      <c r="E167" s="100">
        <v>500</v>
      </c>
      <c r="F167" s="97">
        <f t="shared" si="13"/>
        <v>0</v>
      </c>
      <c r="G167" s="165"/>
      <c r="H167" s="110" t="s">
        <v>956</v>
      </c>
      <c r="I167" s="110" t="str">
        <f>VLOOKUP(H167,Presupuesto!$B$11:$C$565,2,0)</f>
        <v>OTROS RESPUESTOS Y ACCESORIOS MENORES</v>
      </c>
      <c r="J167" s="98" t="str">
        <f t="shared" si="14"/>
        <v>Posgrado</v>
      </c>
      <c r="K167" s="98" t="s">
        <v>395</v>
      </c>
      <c r="L167" s="98"/>
    </row>
    <row r="168" spans="3:12" ht="15.75" thickBot="1" x14ac:dyDescent="0.3">
      <c r="C168" s="102" t="s">
        <v>82</v>
      </c>
      <c r="D168" s="159"/>
      <c r="E168" s="104">
        <v>20</v>
      </c>
      <c r="F168" s="105">
        <f t="shared" si="13"/>
        <v>0</v>
      </c>
      <c r="G168" s="162"/>
      <c r="H168" s="106" t="s">
        <v>956</v>
      </c>
      <c r="I168" s="106" t="str">
        <f>VLOOKUP(H168,Presupuesto!$B$11:$C$565,2,0)</f>
        <v>OTROS RESPUESTOS Y ACCESORIOS MENORES</v>
      </c>
      <c r="J168" s="106" t="str">
        <f t="shared" si="14"/>
        <v>Posgrado</v>
      </c>
      <c r="K168" s="124" t="s">
        <v>394</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392</v>
      </c>
      <c r="D174" s="368"/>
      <c r="E174" s="93"/>
      <c r="F174" s="93"/>
      <c r="G174" s="93"/>
      <c r="H174" s="76"/>
      <c r="I174" s="76"/>
      <c r="J174" s="76"/>
      <c r="K174" s="112"/>
    </row>
    <row r="175" spans="3:12" ht="18.75" x14ac:dyDescent="0.25">
      <c r="C175" s="211"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131</v>
      </c>
      <c r="H177" s="149" t="s">
        <v>46</v>
      </c>
      <c r="I177" s="149" t="s">
        <v>132</v>
      </c>
      <c r="J177" s="149" t="s">
        <v>410</v>
      </c>
      <c r="K177" s="149" t="s">
        <v>411</v>
      </c>
      <c r="L177" s="149" t="s">
        <v>464</v>
      </c>
    </row>
    <row r="178" spans="3:12" ht="15.75" thickBot="1" x14ac:dyDescent="0.3">
      <c r="C178" s="304" t="s">
        <v>1340</v>
      </c>
      <c r="D178" s="158"/>
      <c r="E178" s="96">
        <f>HLOOKUP($C178,$CB$2:$CE$3,2,0)</f>
        <v>15000</v>
      </c>
      <c r="F178" s="97">
        <f>D178*E178</f>
        <v>0</v>
      </c>
      <c r="G178" s="165"/>
      <c r="H178" s="98" t="s">
        <v>1015</v>
      </c>
      <c r="I178" s="98" t="str">
        <f>VLOOKUP(H178,Presupuesto!$B$11:$C$565,2,0)</f>
        <v>EQUIPO DE COMPUTACION</v>
      </c>
      <c r="J178" s="219" t="s">
        <v>1459</v>
      </c>
      <c r="K178" s="98" t="s">
        <v>394</v>
      </c>
      <c r="L178" s="98"/>
    </row>
    <row r="179" spans="3:12" x14ac:dyDescent="0.25">
      <c r="C179" s="304" t="s">
        <v>1338</v>
      </c>
      <c r="D179" s="151"/>
      <c r="E179" s="96">
        <f>HLOOKUP($C179,$CB$2:$CE$3,2,0)</f>
        <v>35000</v>
      </c>
      <c r="F179" s="97">
        <f>D179*E179</f>
        <v>0</v>
      </c>
      <c r="G179" s="165"/>
      <c r="H179" s="101" t="s">
        <v>1015</v>
      </c>
      <c r="I179" s="101" t="str">
        <f>VLOOKUP(H179,Presupuesto!$B$11:$C$565,2,0)</f>
        <v>EQUIPO DE COMPUTACION</v>
      </c>
      <c r="J179" s="98" t="str">
        <f>$J$178</f>
        <v>Posgrado</v>
      </c>
      <c r="K179" s="98" t="s">
        <v>412</v>
      </c>
      <c r="L179" s="98"/>
    </row>
    <row r="180" spans="3:12" x14ac:dyDescent="0.25">
      <c r="C180" s="99" t="s">
        <v>73</v>
      </c>
      <c r="D180" s="151"/>
      <c r="E180" s="100">
        <v>4000</v>
      </c>
      <c r="F180" s="97">
        <f t="shared" ref="F180:F191" si="15">D180*E180</f>
        <v>0</v>
      </c>
      <c r="G180" s="165"/>
      <c r="H180" s="101" t="s">
        <v>987</v>
      </c>
      <c r="I180" s="101" t="str">
        <f>VLOOKUP(H180,Presupuesto!$B$11:$C$565,2,0)</f>
        <v>EQUIPOS VARIOS DE OFICINA</v>
      </c>
      <c r="J180" s="98" t="str">
        <f t="shared" ref="J180:J191" si="16">$J$178</f>
        <v>Posgrado</v>
      </c>
      <c r="K180" s="98" t="s">
        <v>395</v>
      </c>
      <c r="L180" s="98"/>
    </row>
    <row r="181" spans="3:12" x14ac:dyDescent="0.25">
      <c r="C181" s="99" t="s">
        <v>74</v>
      </c>
      <c r="D181" s="151"/>
      <c r="E181" s="100">
        <v>8000</v>
      </c>
      <c r="F181" s="97">
        <f t="shared" si="15"/>
        <v>0</v>
      </c>
      <c r="G181" s="165"/>
      <c r="H181" s="101" t="s">
        <v>1015</v>
      </c>
      <c r="I181" s="101" t="str">
        <f>VLOOKUP(H181,Presupuesto!$B$11:$C$565,2,0)</f>
        <v>EQUIPO DE COMPUTACION</v>
      </c>
      <c r="J181" s="98" t="str">
        <f t="shared" si="16"/>
        <v>Posgrado</v>
      </c>
      <c r="K181" s="98" t="s">
        <v>395</v>
      </c>
      <c r="L181" s="98"/>
    </row>
    <row r="182" spans="3:12" x14ac:dyDescent="0.25">
      <c r="C182" s="99" t="s">
        <v>75</v>
      </c>
      <c r="D182" s="151"/>
      <c r="E182" s="100">
        <v>5000</v>
      </c>
      <c r="F182" s="97">
        <f t="shared" si="15"/>
        <v>0</v>
      </c>
      <c r="G182" s="165"/>
      <c r="H182" s="101" t="s">
        <v>1015</v>
      </c>
      <c r="I182" s="101" t="str">
        <f>VLOOKUP(H182,Presupuesto!$B$11:$C$565,2,0)</f>
        <v>EQUIPO DE COMPUTACION</v>
      </c>
      <c r="J182" s="98" t="str">
        <f t="shared" si="16"/>
        <v>Posgrado</v>
      </c>
      <c r="K182" s="98" t="s">
        <v>395</v>
      </c>
      <c r="L182" s="98"/>
    </row>
    <row r="183" spans="3:12" x14ac:dyDescent="0.25">
      <c r="C183" s="99" t="s">
        <v>35</v>
      </c>
      <c r="D183" s="151"/>
      <c r="E183" s="100">
        <v>13000</v>
      </c>
      <c r="F183" s="97">
        <f t="shared" si="15"/>
        <v>0</v>
      </c>
      <c r="G183" s="165"/>
      <c r="H183" s="101" t="s">
        <v>1001</v>
      </c>
      <c r="I183" s="101" t="str">
        <f>VLOOKUP(H183,Presupuesto!$B$11:$C$565,2,0)</f>
        <v>EQUIPO DE TRANSPORTE TRACCION Y ELEVACION</v>
      </c>
      <c r="J183" s="98" t="str">
        <f t="shared" si="16"/>
        <v>Posgrado</v>
      </c>
      <c r="K183" s="98" t="s">
        <v>395</v>
      </c>
      <c r="L183" s="98"/>
    </row>
    <row r="184" spans="3:12" x14ac:dyDescent="0.25">
      <c r="C184" s="99" t="s">
        <v>76</v>
      </c>
      <c r="D184" s="151"/>
      <c r="E184" s="100">
        <v>15000</v>
      </c>
      <c r="F184" s="97">
        <f t="shared" si="15"/>
        <v>0</v>
      </c>
      <c r="G184" s="165"/>
      <c r="H184" s="101" t="s">
        <v>1001</v>
      </c>
      <c r="I184" s="101" t="str">
        <f>VLOOKUP(H184,Presupuesto!$B$11:$C$565,2,0)</f>
        <v>EQUIPO DE TRANSPORTE TRACCION Y ELEVACION</v>
      </c>
      <c r="J184" s="98" t="str">
        <f t="shared" si="16"/>
        <v>Posgrado</v>
      </c>
      <c r="K184" s="98" t="s">
        <v>395</v>
      </c>
      <c r="L184" s="98"/>
    </row>
    <row r="185" spans="3:12" x14ac:dyDescent="0.25">
      <c r="C185" s="99" t="s">
        <v>77</v>
      </c>
      <c r="D185" s="151"/>
      <c r="E185" s="100">
        <v>10000</v>
      </c>
      <c r="F185" s="97">
        <f t="shared" si="15"/>
        <v>0</v>
      </c>
      <c r="G185" s="165"/>
      <c r="H185" s="101" t="s">
        <v>1001</v>
      </c>
      <c r="I185" s="101" t="str">
        <f>VLOOKUP(H185,Presupuesto!$B$11:$C$565,2,0)</f>
        <v>EQUIPO DE TRANSPORTE TRACCION Y ELEVACION</v>
      </c>
      <c r="J185" s="98" t="str">
        <f t="shared" si="16"/>
        <v>Posgrado</v>
      </c>
      <c r="K185" s="98" t="s">
        <v>403</v>
      </c>
      <c r="L185" s="98"/>
    </row>
    <row r="186" spans="3:12" x14ac:dyDescent="0.25">
      <c r="C186" s="99" t="s">
        <v>78</v>
      </c>
      <c r="D186" s="151"/>
      <c r="E186" s="100">
        <v>10000</v>
      </c>
      <c r="F186" s="97">
        <f t="shared" si="15"/>
        <v>0</v>
      </c>
      <c r="G186" s="165"/>
      <c r="H186" s="101" t="s">
        <v>1047</v>
      </c>
      <c r="I186" s="101" t="str">
        <f>VLOOKUP(H186,Presupuesto!$B$11:$C$565,2,0)</f>
        <v>APLICACIONES INFORMATICAS</v>
      </c>
      <c r="J186" s="98" t="str">
        <f t="shared" si="16"/>
        <v>Posgrado</v>
      </c>
      <c r="K186" s="98" t="s">
        <v>399</v>
      </c>
      <c r="L186" s="98"/>
    </row>
    <row r="187" spans="3:12" x14ac:dyDescent="0.25">
      <c r="C187" s="109" t="s">
        <v>79</v>
      </c>
      <c r="D187" s="151"/>
      <c r="E187" s="100">
        <v>2000</v>
      </c>
      <c r="F187" s="97">
        <f t="shared" si="15"/>
        <v>0</v>
      </c>
      <c r="G187" s="165"/>
      <c r="H187" s="110" t="s">
        <v>1015</v>
      </c>
      <c r="I187" s="110" t="str">
        <f>VLOOKUP(H187,Presupuesto!$B$11:$C$565,2,0)</f>
        <v>EQUIPO DE COMPUTACION</v>
      </c>
      <c r="J187" s="98" t="str">
        <f t="shared" si="16"/>
        <v>Posgrado</v>
      </c>
      <c r="K187" s="98" t="s">
        <v>395</v>
      </c>
      <c r="L187" s="98"/>
    </row>
    <row r="188" spans="3:12" x14ac:dyDescent="0.25">
      <c r="C188" s="109" t="s">
        <v>1492</v>
      </c>
      <c r="D188" s="151"/>
      <c r="E188" s="100">
        <v>1500</v>
      </c>
      <c r="F188" s="97">
        <f t="shared" si="15"/>
        <v>0</v>
      </c>
      <c r="G188" s="165"/>
      <c r="H188" s="110" t="s">
        <v>947</v>
      </c>
      <c r="I188" s="110" t="str">
        <f>VLOOKUP(H188,Presupuesto!$B$11:$C$565,2,0)</f>
        <v>UTILES Y MATERIALES ELECTRICOS</v>
      </c>
      <c r="J188" s="98" t="str">
        <f t="shared" si="16"/>
        <v>Posgrado</v>
      </c>
      <c r="K188" s="98" t="s">
        <v>395</v>
      </c>
      <c r="L188" s="98"/>
    </row>
    <row r="189" spans="3:12" x14ac:dyDescent="0.25">
      <c r="C189" s="109" t="s">
        <v>80</v>
      </c>
      <c r="D189" s="151"/>
      <c r="E189" s="100">
        <v>1500</v>
      </c>
      <c r="F189" s="97">
        <f t="shared" si="15"/>
        <v>0</v>
      </c>
      <c r="G189" s="165"/>
      <c r="H189" s="110" t="s">
        <v>1015</v>
      </c>
      <c r="I189" s="110" t="str">
        <f>VLOOKUP(H189,Presupuesto!$B$11:$C$565,2,0)</f>
        <v>EQUIPO DE COMPUTACION</v>
      </c>
      <c r="J189" s="98" t="str">
        <f t="shared" si="16"/>
        <v>Posgrado</v>
      </c>
      <c r="K189" s="98" t="s">
        <v>395</v>
      </c>
      <c r="L189" s="98"/>
    </row>
    <row r="190" spans="3:12" x14ac:dyDescent="0.25">
      <c r="C190" s="109" t="s">
        <v>81</v>
      </c>
      <c r="D190" s="151"/>
      <c r="E190" s="100">
        <v>500</v>
      </c>
      <c r="F190" s="97">
        <f t="shared" si="15"/>
        <v>0</v>
      </c>
      <c r="G190" s="165"/>
      <c r="H190" s="110" t="s">
        <v>956</v>
      </c>
      <c r="I190" s="110" t="str">
        <f>VLOOKUP(H190,Presupuesto!$B$11:$C$565,2,0)</f>
        <v>OTROS RESPUESTOS Y ACCESORIOS MENORES</v>
      </c>
      <c r="J190" s="98" t="str">
        <f t="shared" si="16"/>
        <v>Posgrado</v>
      </c>
      <c r="K190" s="98" t="s">
        <v>395</v>
      </c>
      <c r="L190" s="98"/>
    </row>
    <row r="191" spans="3:12" ht="15.75" thickBot="1" x14ac:dyDescent="0.3">
      <c r="C191" s="102" t="s">
        <v>82</v>
      </c>
      <c r="D191" s="159"/>
      <c r="E191" s="104">
        <v>20</v>
      </c>
      <c r="F191" s="105">
        <f t="shared" si="15"/>
        <v>0</v>
      </c>
      <c r="G191" s="162"/>
      <c r="H191" s="106" t="s">
        <v>956</v>
      </c>
      <c r="I191" s="106" t="str">
        <f>VLOOKUP(H191,Presupuesto!$B$11:$C$565,2,0)</f>
        <v>OTROS RESPUESTOS Y ACCESORIOS MENORES</v>
      </c>
      <c r="J191" s="106" t="str">
        <f t="shared" si="16"/>
        <v>Posgrado</v>
      </c>
      <c r="K191" s="124" t="s">
        <v>394</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392</v>
      </c>
      <c r="D197" s="368"/>
      <c r="E197" s="93"/>
      <c r="F197" s="93"/>
      <c r="G197" s="93"/>
      <c r="H197" s="76"/>
      <c r="I197" s="76"/>
      <c r="J197" s="76"/>
      <c r="K197" s="112"/>
    </row>
    <row r="198" spans="3:12" ht="18.75" x14ac:dyDescent="0.25">
      <c r="C198" s="211"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131</v>
      </c>
      <c r="H200" s="149" t="s">
        <v>46</v>
      </c>
      <c r="I200" s="149" t="s">
        <v>132</v>
      </c>
      <c r="J200" s="149" t="s">
        <v>410</v>
      </c>
      <c r="K200" s="149" t="s">
        <v>411</v>
      </c>
      <c r="L200" s="149" t="s">
        <v>464</v>
      </c>
    </row>
    <row r="201" spans="3:12" ht="15.75" thickBot="1" x14ac:dyDescent="0.3">
      <c r="C201" s="304" t="s">
        <v>1340</v>
      </c>
      <c r="D201" s="158"/>
      <c r="E201" s="96">
        <f>HLOOKUP($C201,$CB$2:$CE$3,2,0)</f>
        <v>15000</v>
      </c>
      <c r="F201" s="97">
        <f>D201*E201</f>
        <v>0</v>
      </c>
      <c r="G201" s="165"/>
      <c r="H201" s="98" t="s">
        <v>1015</v>
      </c>
      <c r="I201" s="98" t="str">
        <f>VLOOKUP(H201,Presupuesto!$B$11:$C$565,2,0)</f>
        <v>EQUIPO DE COMPUTACION</v>
      </c>
      <c r="J201" s="219" t="s">
        <v>1459</v>
      </c>
      <c r="K201" s="98" t="s">
        <v>394</v>
      </c>
      <c r="L201" s="98"/>
    </row>
    <row r="202" spans="3:12" x14ac:dyDescent="0.25">
      <c r="C202" s="304" t="s">
        <v>1338</v>
      </c>
      <c r="D202" s="151"/>
      <c r="E202" s="96">
        <f>HLOOKUP($C202,$CB$2:$CE$3,2,0)</f>
        <v>35000</v>
      </c>
      <c r="F202" s="97">
        <f>D202*E202</f>
        <v>0</v>
      </c>
      <c r="G202" s="165"/>
      <c r="H202" s="101" t="s">
        <v>1015</v>
      </c>
      <c r="I202" s="101" t="str">
        <f>VLOOKUP(H202,Presupuesto!$B$11:$C$565,2,0)</f>
        <v>EQUIPO DE COMPUTACION</v>
      </c>
      <c r="J202" s="98" t="str">
        <f>$J$201</f>
        <v>Posgrado</v>
      </c>
      <c r="K202" s="98" t="s">
        <v>412</v>
      </c>
      <c r="L202" s="98"/>
    </row>
    <row r="203" spans="3:12" x14ac:dyDescent="0.25">
      <c r="C203" s="99" t="s">
        <v>73</v>
      </c>
      <c r="D203" s="151"/>
      <c r="E203" s="100">
        <v>4000</v>
      </c>
      <c r="F203" s="97">
        <f t="shared" ref="F203:F214" si="17">D203*E203</f>
        <v>0</v>
      </c>
      <c r="G203" s="165"/>
      <c r="H203" s="101" t="s">
        <v>987</v>
      </c>
      <c r="I203" s="101" t="str">
        <f>VLOOKUP(H203,Presupuesto!$B$11:$C$565,2,0)</f>
        <v>EQUIPOS VARIOS DE OFICINA</v>
      </c>
      <c r="J203" s="98" t="str">
        <f t="shared" ref="J203:J214" si="18">$J$201</f>
        <v>Posgrado</v>
      </c>
      <c r="K203" s="98" t="s">
        <v>395</v>
      </c>
      <c r="L203" s="98"/>
    </row>
    <row r="204" spans="3:12" x14ac:dyDescent="0.25">
      <c r="C204" s="99" t="s">
        <v>74</v>
      </c>
      <c r="D204" s="151"/>
      <c r="E204" s="100">
        <v>8000</v>
      </c>
      <c r="F204" s="97">
        <f t="shared" si="17"/>
        <v>0</v>
      </c>
      <c r="G204" s="165"/>
      <c r="H204" s="101" t="s">
        <v>1015</v>
      </c>
      <c r="I204" s="101" t="str">
        <f>VLOOKUP(H204,Presupuesto!$B$11:$C$565,2,0)</f>
        <v>EQUIPO DE COMPUTACION</v>
      </c>
      <c r="J204" s="98" t="str">
        <f t="shared" si="18"/>
        <v>Posgrado</v>
      </c>
      <c r="K204" s="98" t="s">
        <v>395</v>
      </c>
      <c r="L204" s="98"/>
    </row>
    <row r="205" spans="3:12" x14ac:dyDescent="0.25">
      <c r="C205" s="99" t="s">
        <v>75</v>
      </c>
      <c r="D205" s="151"/>
      <c r="E205" s="100">
        <v>5000</v>
      </c>
      <c r="F205" s="97">
        <f t="shared" si="17"/>
        <v>0</v>
      </c>
      <c r="G205" s="165"/>
      <c r="H205" s="101" t="s">
        <v>1015</v>
      </c>
      <c r="I205" s="101" t="str">
        <f>VLOOKUP(H205,Presupuesto!$B$11:$C$565,2,0)</f>
        <v>EQUIPO DE COMPUTACION</v>
      </c>
      <c r="J205" s="98" t="str">
        <f t="shared" si="18"/>
        <v>Posgrado</v>
      </c>
      <c r="K205" s="98" t="s">
        <v>395</v>
      </c>
      <c r="L205" s="98"/>
    </row>
    <row r="206" spans="3:12" x14ac:dyDescent="0.25">
      <c r="C206" s="99" t="s">
        <v>35</v>
      </c>
      <c r="D206" s="151"/>
      <c r="E206" s="100">
        <v>13000</v>
      </c>
      <c r="F206" s="97">
        <f t="shared" si="17"/>
        <v>0</v>
      </c>
      <c r="G206" s="165"/>
      <c r="H206" s="101" t="s">
        <v>1001</v>
      </c>
      <c r="I206" s="101" t="str">
        <f>VLOOKUP(H206,Presupuesto!$B$11:$C$565,2,0)</f>
        <v>EQUIPO DE TRANSPORTE TRACCION Y ELEVACION</v>
      </c>
      <c r="J206" s="98" t="str">
        <f t="shared" si="18"/>
        <v>Posgrado</v>
      </c>
      <c r="K206" s="98" t="s">
        <v>395</v>
      </c>
      <c r="L206" s="98"/>
    </row>
    <row r="207" spans="3:12" x14ac:dyDescent="0.25">
      <c r="C207" s="99" t="s">
        <v>76</v>
      </c>
      <c r="D207" s="151"/>
      <c r="E207" s="100">
        <v>15000</v>
      </c>
      <c r="F207" s="97">
        <f t="shared" si="17"/>
        <v>0</v>
      </c>
      <c r="G207" s="165"/>
      <c r="H207" s="101" t="s">
        <v>1001</v>
      </c>
      <c r="I207" s="101" t="str">
        <f>VLOOKUP(H207,Presupuesto!$B$11:$C$565,2,0)</f>
        <v>EQUIPO DE TRANSPORTE TRACCION Y ELEVACION</v>
      </c>
      <c r="J207" s="98" t="str">
        <f t="shared" si="18"/>
        <v>Posgrado</v>
      </c>
      <c r="K207" s="98" t="s">
        <v>395</v>
      </c>
      <c r="L207" s="98"/>
    </row>
    <row r="208" spans="3:12" x14ac:dyDescent="0.25">
      <c r="C208" s="99" t="s">
        <v>77</v>
      </c>
      <c r="D208" s="151"/>
      <c r="E208" s="100">
        <v>10000</v>
      </c>
      <c r="F208" s="97">
        <f t="shared" si="17"/>
        <v>0</v>
      </c>
      <c r="G208" s="165"/>
      <c r="H208" s="101" t="s">
        <v>1001</v>
      </c>
      <c r="I208" s="101" t="str">
        <f>VLOOKUP(H208,Presupuesto!$B$11:$C$565,2,0)</f>
        <v>EQUIPO DE TRANSPORTE TRACCION Y ELEVACION</v>
      </c>
      <c r="J208" s="98" t="str">
        <f t="shared" si="18"/>
        <v>Posgrado</v>
      </c>
      <c r="K208" s="98" t="s">
        <v>403</v>
      </c>
      <c r="L208" s="98"/>
    </row>
    <row r="209" spans="3:12" x14ac:dyDescent="0.25">
      <c r="C209" s="99" t="s">
        <v>78</v>
      </c>
      <c r="D209" s="151"/>
      <c r="E209" s="100">
        <v>10000</v>
      </c>
      <c r="F209" s="97">
        <f t="shared" si="17"/>
        <v>0</v>
      </c>
      <c r="G209" s="165"/>
      <c r="H209" s="101" t="s">
        <v>1047</v>
      </c>
      <c r="I209" s="101" t="str">
        <f>VLOOKUP(H209,Presupuesto!$B$11:$C$565,2,0)</f>
        <v>APLICACIONES INFORMATICAS</v>
      </c>
      <c r="J209" s="98" t="str">
        <f t="shared" si="18"/>
        <v>Posgrado</v>
      </c>
      <c r="K209" s="98" t="s">
        <v>399</v>
      </c>
      <c r="L209" s="98"/>
    </row>
    <row r="210" spans="3:12" x14ac:dyDescent="0.25">
      <c r="C210" s="109" t="s">
        <v>79</v>
      </c>
      <c r="D210" s="151"/>
      <c r="E210" s="100">
        <v>2000</v>
      </c>
      <c r="F210" s="97">
        <f t="shared" si="17"/>
        <v>0</v>
      </c>
      <c r="G210" s="165"/>
      <c r="H210" s="110" t="s">
        <v>1015</v>
      </c>
      <c r="I210" s="110" t="str">
        <f>VLOOKUP(H210,Presupuesto!$B$11:$C$565,2,0)</f>
        <v>EQUIPO DE COMPUTACION</v>
      </c>
      <c r="J210" s="98" t="str">
        <f t="shared" si="18"/>
        <v>Posgrado</v>
      </c>
      <c r="K210" s="98" t="s">
        <v>395</v>
      </c>
      <c r="L210" s="98"/>
    </row>
    <row r="211" spans="3:12" x14ac:dyDescent="0.25">
      <c r="C211" s="109" t="s">
        <v>1492</v>
      </c>
      <c r="D211" s="151"/>
      <c r="E211" s="100">
        <v>1500</v>
      </c>
      <c r="F211" s="97">
        <f t="shared" si="17"/>
        <v>0</v>
      </c>
      <c r="G211" s="165"/>
      <c r="H211" s="110" t="s">
        <v>947</v>
      </c>
      <c r="I211" s="110" t="str">
        <f>VLOOKUP(H211,Presupuesto!$B$11:$C$565,2,0)</f>
        <v>UTILES Y MATERIALES ELECTRICOS</v>
      </c>
      <c r="J211" s="98" t="str">
        <f t="shared" si="18"/>
        <v>Posgrado</v>
      </c>
      <c r="K211" s="98" t="s">
        <v>395</v>
      </c>
      <c r="L211" s="98"/>
    </row>
    <row r="212" spans="3:12" x14ac:dyDescent="0.25">
      <c r="C212" s="109" t="s">
        <v>80</v>
      </c>
      <c r="D212" s="151"/>
      <c r="E212" s="100">
        <v>1500</v>
      </c>
      <c r="F212" s="97">
        <f t="shared" si="17"/>
        <v>0</v>
      </c>
      <c r="G212" s="165"/>
      <c r="H212" s="110" t="s">
        <v>1015</v>
      </c>
      <c r="I212" s="110" t="str">
        <f>VLOOKUP(H212,Presupuesto!$B$11:$C$565,2,0)</f>
        <v>EQUIPO DE COMPUTACION</v>
      </c>
      <c r="J212" s="98" t="str">
        <f t="shared" si="18"/>
        <v>Posgrado</v>
      </c>
      <c r="K212" s="98" t="s">
        <v>395</v>
      </c>
      <c r="L212" s="98"/>
    </row>
    <row r="213" spans="3:12" x14ac:dyDescent="0.25">
      <c r="C213" s="109" t="s">
        <v>81</v>
      </c>
      <c r="D213" s="151"/>
      <c r="E213" s="100">
        <v>500</v>
      </c>
      <c r="F213" s="97">
        <f t="shared" si="17"/>
        <v>0</v>
      </c>
      <c r="G213" s="165"/>
      <c r="H213" s="110" t="s">
        <v>956</v>
      </c>
      <c r="I213" s="110" t="str">
        <f>VLOOKUP(H213,Presupuesto!$B$11:$C$565,2,0)</f>
        <v>OTROS RESPUESTOS Y ACCESORIOS MENORES</v>
      </c>
      <c r="J213" s="98" t="str">
        <f t="shared" si="18"/>
        <v>Posgrado</v>
      </c>
      <c r="K213" s="98" t="s">
        <v>395</v>
      </c>
      <c r="L213" s="98"/>
    </row>
    <row r="214" spans="3:12" ht="15.75" thickBot="1" x14ac:dyDescent="0.3">
      <c r="C214" s="102" t="s">
        <v>82</v>
      </c>
      <c r="D214" s="159"/>
      <c r="E214" s="104">
        <v>20</v>
      </c>
      <c r="F214" s="105">
        <f t="shared" si="17"/>
        <v>0</v>
      </c>
      <c r="G214" s="162"/>
      <c r="H214" s="106" t="s">
        <v>956</v>
      </c>
      <c r="I214" s="106" t="str">
        <f>VLOOKUP(H214,Presupuesto!$B$11:$C$565,2,0)</f>
        <v>OTROS RESPUESTOS Y ACCESORIOS MENORES</v>
      </c>
      <c r="J214" s="106" t="str">
        <f t="shared" si="18"/>
        <v>Posgrado</v>
      </c>
      <c r="K214" s="124" t="s">
        <v>394</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392</v>
      </c>
      <c r="D220" s="368"/>
      <c r="E220" s="93"/>
      <c r="F220" s="93"/>
      <c r="G220" s="93"/>
      <c r="H220" s="76"/>
      <c r="I220" s="76"/>
      <c r="J220" s="76"/>
      <c r="K220" s="112"/>
    </row>
    <row r="221" spans="3:12" ht="18.75" x14ac:dyDescent="0.2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131</v>
      </c>
      <c r="H223" s="149" t="s">
        <v>46</v>
      </c>
      <c r="I223" s="149" t="s">
        <v>132</v>
      </c>
      <c r="J223" s="149" t="s">
        <v>410</v>
      </c>
      <c r="K223" s="149" t="s">
        <v>411</v>
      </c>
      <c r="L223" s="149" t="s">
        <v>464</v>
      </c>
    </row>
    <row r="224" spans="3:12" ht="15.75" thickBot="1" x14ac:dyDescent="0.3">
      <c r="C224" s="304" t="s">
        <v>1340</v>
      </c>
      <c r="D224" s="158"/>
      <c r="E224" s="96">
        <f>HLOOKUP($C224,$CB$2:$CE$3,2,0)</f>
        <v>15000</v>
      </c>
      <c r="F224" s="97">
        <f>D224*E224</f>
        <v>0</v>
      </c>
      <c r="G224" s="165"/>
      <c r="H224" s="98" t="s">
        <v>1015</v>
      </c>
      <c r="I224" s="98" t="str">
        <f>VLOOKUP(H224,Presupuesto!$B$11:$C$565,2,0)</f>
        <v>EQUIPO DE COMPUTACION</v>
      </c>
      <c r="J224" s="219" t="s">
        <v>1459</v>
      </c>
      <c r="K224" s="98" t="s">
        <v>394</v>
      </c>
      <c r="L224" s="98"/>
    </row>
    <row r="225" spans="3:12" x14ac:dyDescent="0.25">
      <c r="C225" s="304" t="s">
        <v>1338</v>
      </c>
      <c r="D225" s="151"/>
      <c r="E225" s="96">
        <f>HLOOKUP($C225,$CB$2:$CE$3,2,0)</f>
        <v>35000</v>
      </c>
      <c r="F225" s="97">
        <f>D225*E225</f>
        <v>0</v>
      </c>
      <c r="G225" s="165"/>
      <c r="H225" s="101" t="s">
        <v>1015</v>
      </c>
      <c r="I225" s="101" t="str">
        <f>VLOOKUP(H225,Presupuesto!$B$11:$C$565,2,0)</f>
        <v>EQUIPO DE COMPUTACION</v>
      </c>
      <c r="J225" s="98" t="str">
        <f>$J$224</f>
        <v>Posgrado</v>
      </c>
      <c r="K225" s="98" t="s">
        <v>412</v>
      </c>
      <c r="L225" s="98"/>
    </row>
    <row r="226" spans="3:12" x14ac:dyDescent="0.25">
      <c r="C226" s="99" t="s">
        <v>73</v>
      </c>
      <c r="D226" s="151"/>
      <c r="E226" s="100">
        <v>4000</v>
      </c>
      <c r="F226" s="97">
        <f t="shared" ref="F226:F237" si="19">D226*E226</f>
        <v>0</v>
      </c>
      <c r="G226" s="165"/>
      <c r="H226" s="101" t="s">
        <v>987</v>
      </c>
      <c r="I226" s="101" t="str">
        <f>VLOOKUP(H226,Presupuesto!$B$11:$C$565,2,0)</f>
        <v>EQUIPOS VARIOS DE OFICINA</v>
      </c>
      <c r="J226" s="98" t="str">
        <f t="shared" ref="J226:J237" si="20">$J$224</f>
        <v>Posgrado</v>
      </c>
      <c r="K226" s="98" t="s">
        <v>395</v>
      </c>
      <c r="L226" s="98"/>
    </row>
    <row r="227" spans="3:12" x14ac:dyDescent="0.25">
      <c r="C227" s="99" t="s">
        <v>74</v>
      </c>
      <c r="D227" s="151"/>
      <c r="E227" s="100">
        <v>8000</v>
      </c>
      <c r="F227" s="97">
        <f t="shared" si="19"/>
        <v>0</v>
      </c>
      <c r="G227" s="165"/>
      <c r="H227" s="101" t="s">
        <v>1015</v>
      </c>
      <c r="I227" s="101" t="str">
        <f>VLOOKUP(H227,Presupuesto!$B$11:$C$565,2,0)</f>
        <v>EQUIPO DE COMPUTACION</v>
      </c>
      <c r="J227" s="98" t="str">
        <f t="shared" si="20"/>
        <v>Posgrado</v>
      </c>
      <c r="K227" s="98" t="s">
        <v>395</v>
      </c>
      <c r="L227" s="98"/>
    </row>
    <row r="228" spans="3:12" x14ac:dyDescent="0.25">
      <c r="C228" s="99" t="s">
        <v>75</v>
      </c>
      <c r="D228" s="151"/>
      <c r="E228" s="100">
        <v>5000</v>
      </c>
      <c r="F228" s="97">
        <f t="shared" si="19"/>
        <v>0</v>
      </c>
      <c r="G228" s="165"/>
      <c r="H228" s="101" t="s">
        <v>1015</v>
      </c>
      <c r="I228" s="101" t="str">
        <f>VLOOKUP(H228,Presupuesto!$B$11:$C$565,2,0)</f>
        <v>EQUIPO DE COMPUTACION</v>
      </c>
      <c r="J228" s="98" t="str">
        <f t="shared" si="20"/>
        <v>Posgrado</v>
      </c>
      <c r="K228" s="98" t="s">
        <v>395</v>
      </c>
      <c r="L228" s="98"/>
    </row>
    <row r="229" spans="3:12" x14ac:dyDescent="0.25">
      <c r="C229" s="99" t="s">
        <v>35</v>
      </c>
      <c r="D229" s="151"/>
      <c r="E229" s="100">
        <v>13000</v>
      </c>
      <c r="F229" s="97">
        <f t="shared" si="19"/>
        <v>0</v>
      </c>
      <c r="G229" s="165"/>
      <c r="H229" s="101" t="s">
        <v>1001</v>
      </c>
      <c r="I229" s="101" t="str">
        <f>VLOOKUP(H229,Presupuesto!$B$11:$C$565,2,0)</f>
        <v>EQUIPO DE TRANSPORTE TRACCION Y ELEVACION</v>
      </c>
      <c r="J229" s="98" t="str">
        <f t="shared" si="20"/>
        <v>Posgrado</v>
      </c>
      <c r="K229" s="98" t="s">
        <v>395</v>
      </c>
      <c r="L229" s="98"/>
    </row>
    <row r="230" spans="3:12" x14ac:dyDescent="0.25">
      <c r="C230" s="99" t="s">
        <v>76</v>
      </c>
      <c r="D230" s="151"/>
      <c r="E230" s="100">
        <v>15000</v>
      </c>
      <c r="F230" s="97">
        <f t="shared" si="19"/>
        <v>0</v>
      </c>
      <c r="G230" s="165"/>
      <c r="H230" s="101" t="s">
        <v>1001</v>
      </c>
      <c r="I230" s="101" t="str">
        <f>VLOOKUP(H230,Presupuesto!$B$11:$C$565,2,0)</f>
        <v>EQUIPO DE TRANSPORTE TRACCION Y ELEVACION</v>
      </c>
      <c r="J230" s="98" t="str">
        <f t="shared" si="20"/>
        <v>Posgrado</v>
      </c>
      <c r="K230" s="98" t="s">
        <v>395</v>
      </c>
      <c r="L230" s="98"/>
    </row>
    <row r="231" spans="3:12" x14ac:dyDescent="0.25">
      <c r="C231" s="99" t="s">
        <v>77</v>
      </c>
      <c r="D231" s="151"/>
      <c r="E231" s="100">
        <v>10000</v>
      </c>
      <c r="F231" s="97">
        <f t="shared" si="19"/>
        <v>0</v>
      </c>
      <c r="G231" s="165"/>
      <c r="H231" s="101" t="s">
        <v>1001</v>
      </c>
      <c r="I231" s="101" t="str">
        <f>VLOOKUP(H231,Presupuesto!$B$11:$C$565,2,0)</f>
        <v>EQUIPO DE TRANSPORTE TRACCION Y ELEVACION</v>
      </c>
      <c r="J231" s="98" t="str">
        <f t="shared" si="20"/>
        <v>Posgrado</v>
      </c>
      <c r="K231" s="98" t="s">
        <v>403</v>
      </c>
      <c r="L231" s="98"/>
    </row>
    <row r="232" spans="3:12" x14ac:dyDescent="0.25">
      <c r="C232" s="99" t="s">
        <v>78</v>
      </c>
      <c r="D232" s="151"/>
      <c r="E232" s="100">
        <v>10000</v>
      </c>
      <c r="F232" s="97">
        <f t="shared" si="19"/>
        <v>0</v>
      </c>
      <c r="G232" s="165"/>
      <c r="H232" s="101" t="s">
        <v>1047</v>
      </c>
      <c r="I232" s="101" t="str">
        <f>VLOOKUP(H232,Presupuesto!$B$11:$C$565,2,0)</f>
        <v>APLICACIONES INFORMATICAS</v>
      </c>
      <c r="J232" s="98" t="str">
        <f t="shared" si="20"/>
        <v>Posgrado</v>
      </c>
      <c r="K232" s="98" t="s">
        <v>399</v>
      </c>
      <c r="L232" s="98"/>
    </row>
    <row r="233" spans="3:12" x14ac:dyDescent="0.25">
      <c r="C233" s="109" t="s">
        <v>79</v>
      </c>
      <c r="D233" s="151"/>
      <c r="E233" s="100">
        <v>2000</v>
      </c>
      <c r="F233" s="97">
        <f t="shared" si="19"/>
        <v>0</v>
      </c>
      <c r="G233" s="165"/>
      <c r="H233" s="110" t="s">
        <v>1015</v>
      </c>
      <c r="I233" s="110" t="str">
        <f>VLOOKUP(H233,Presupuesto!$B$11:$C$565,2,0)</f>
        <v>EQUIPO DE COMPUTACION</v>
      </c>
      <c r="J233" s="98" t="str">
        <f t="shared" si="20"/>
        <v>Posgrado</v>
      </c>
      <c r="K233" s="98" t="s">
        <v>395</v>
      </c>
      <c r="L233" s="98"/>
    </row>
    <row r="234" spans="3:12" x14ac:dyDescent="0.25">
      <c r="C234" s="109" t="s">
        <v>1492</v>
      </c>
      <c r="D234" s="151"/>
      <c r="E234" s="100">
        <v>1500</v>
      </c>
      <c r="F234" s="97">
        <f t="shared" si="19"/>
        <v>0</v>
      </c>
      <c r="G234" s="165"/>
      <c r="H234" s="110" t="s">
        <v>947</v>
      </c>
      <c r="I234" s="110" t="str">
        <f>VLOOKUP(H234,Presupuesto!$B$11:$C$565,2,0)</f>
        <v>UTILES Y MATERIALES ELECTRICOS</v>
      </c>
      <c r="J234" s="98" t="str">
        <f t="shared" si="20"/>
        <v>Posgrado</v>
      </c>
      <c r="K234" s="98" t="s">
        <v>395</v>
      </c>
      <c r="L234" s="98"/>
    </row>
    <row r="235" spans="3:12" x14ac:dyDescent="0.25">
      <c r="C235" s="109" t="s">
        <v>80</v>
      </c>
      <c r="D235" s="151"/>
      <c r="E235" s="100">
        <v>1500</v>
      </c>
      <c r="F235" s="97">
        <f t="shared" si="19"/>
        <v>0</v>
      </c>
      <c r="G235" s="165"/>
      <c r="H235" s="110" t="s">
        <v>1015</v>
      </c>
      <c r="I235" s="110" t="str">
        <f>VLOOKUP(H235,Presupuesto!$B$11:$C$565,2,0)</f>
        <v>EQUIPO DE COMPUTACION</v>
      </c>
      <c r="J235" s="98" t="str">
        <f t="shared" si="20"/>
        <v>Posgrado</v>
      </c>
      <c r="K235" s="98" t="s">
        <v>395</v>
      </c>
      <c r="L235" s="98"/>
    </row>
    <row r="236" spans="3:12" x14ac:dyDescent="0.25">
      <c r="C236" s="109" t="s">
        <v>81</v>
      </c>
      <c r="D236" s="151"/>
      <c r="E236" s="100">
        <v>500</v>
      </c>
      <c r="F236" s="97">
        <f t="shared" si="19"/>
        <v>0</v>
      </c>
      <c r="G236" s="165"/>
      <c r="H236" s="110" t="s">
        <v>956</v>
      </c>
      <c r="I236" s="110" t="str">
        <f>VLOOKUP(H236,Presupuesto!$B$11:$C$565,2,0)</f>
        <v>OTROS RESPUESTOS Y ACCESORIOS MENORES</v>
      </c>
      <c r="J236" s="98" t="str">
        <f t="shared" si="20"/>
        <v>Posgrado</v>
      </c>
      <c r="K236" s="98" t="s">
        <v>395</v>
      </c>
      <c r="L236" s="98"/>
    </row>
    <row r="237" spans="3:12" ht="15.75" thickBot="1" x14ac:dyDescent="0.3">
      <c r="C237" s="102" t="s">
        <v>82</v>
      </c>
      <c r="D237" s="159"/>
      <c r="E237" s="104">
        <v>20</v>
      </c>
      <c r="F237" s="105">
        <f t="shared" si="19"/>
        <v>0</v>
      </c>
      <c r="G237" s="162"/>
      <c r="H237" s="106" t="s">
        <v>956</v>
      </c>
      <c r="I237" s="106" t="str">
        <f>VLOOKUP(H237,Presupuesto!$B$11:$C$565,2,0)</f>
        <v>OTROS RESPUESTOS Y ACCESORIOS MENORES</v>
      </c>
      <c r="J237" s="106" t="str">
        <f t="shared" si="20"/>
        <v>Posgrado</v>
      </c>
      <c r="K237" s="124" t="s">
        <v>394</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392</v>
      </c>
      <c r="D243" s="368"/>
      <c r="E243" s="93"/>
      <c r="F243" s="93"/>
      <c r="G243" s="93"/>
      <c r="H243" s="76"/>
      <c r="I243" s="76"/>
      <c r="J243" s="76"/>
      <c r="K243" s="112"/>
    </row>
    <row r="244" spans="3:12" ht="18.75" x14ac:dyDescent="0.25">
      <c r="C244" s="211"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131</v>
      </c>
      <c r="H246" s="149" t="s">
        <v>46</v>
      </c>
      <c r="I246" s="149" t="s">
        <v>132</v>
      </c>
      <c r="J246" s="149" t="s">
        <v>410</v>
      </c>
      <c r="K246" s="149" t="s">
        <v>411</v>
      </c>
      <c r="L246" s="149" t="s">
        <v>464</v>
      </c>
    </row>
    <row r="247" spans="3:12" ht="15.75" thickBot="1" x14ac:dyDescent="0.3">
      <c r="C247" s="304" t="s">
        <v>1340</v>
      </c>
      <c r="D247" s="158"/>
      <c r="E247" s="96">
        <f>HLOOKUP($C247,$CB$2:$CE$3,2,0)</f>
        <v>15000</v>
      </c>
      <c r="F247" s="97">
        <f>D247*E247</f>
        <v>0</v>
      </c>
      <c r="G247" s="165"/>
      <c r="H247" s="98" t="s">
        <v>1015</v>
      </c>
      <c r="I247" s="98" t="str">
        <f>VLOOKUP(H247,Presupuesto!$B$11:$C$565,2,0)</f>
        <v>EQUIPO DE COMPUTACION</v>
      </c>
      <c r="J247" s="219" t="s">
        <v>1459</v>
      </c>
      <c r="K247" s="98" t="s">
        <v>394</v>
      </c>
      <c r="L247" s="98"/>
    </row>
    <row r="248" spans="3:12" x14ac:dyDescent="0.25">
      <c r="C248" s="304" t="s">
        <v>1338</v>
      </c>
      <c r="D248" s="151"/>
      <c r="E248" s="96">
        <f>HLOOKUP($C248,$CB$2:$CE$3,2,0)</f>
        <v>35000</v>
      </c>
      <c r="F248" s="97">
        <f>D248*E248</f>
        <v>0</v>
      </c>
      <c r="G248" s="165"/>
      <c r="H248" s="101" t="s">
        <v>1015</v>
      </c>
      <c r="I248" s="101" t="str">
        <f>VLOOKUP(H248,Presupuesto!$B$11:$C$565,2,0)</f>
        <v>EQUIPO DE COMPUTACION</v>
      </c>
      <c r="J248" s="98" t="str">
        <f>$J$247</f>
        <v>Posgrado</v>
      </c>
      <c r="K248" s="98" t="s">
        <v>412</v>
      </c>
      <c r="L248" s="98"/>
    </row>
    <row r="249" spans="3:12" x14ac:dyDescent="0.25">
      <c r="C249" s="99" t="s">
        <v>73</v>
      </c>
      <c r="D249" s="151"/>
      <c r="E249" s="100">
        <v>4000</v>
      </c>
      <c r="F249" s="97">
        <f t="shared" ref="F249:F260" si="21">D249*E249</f>
        <v>0</v>
      </c>
      <c r="G249" s="165"/>
      <c r="H249" s="101" t="s">
        <v>987</v>
      </c>
      <c r="I249" s="101" t="str">
        <f>VLOOKUP(H249,Presupuesto!$B$11:$C$565,2,0)</f>
        <v>EQUIPOS VARIOS DE OFICINA</v>
      </c>
      <c r="J249" s="98" t="str">
        <f t="shared" ref="J249:J260" si="22">$J$247</f>
        <v>Posgrado</v>
      </c>
      <c r="K249" s="98" t="s">
        <v>395</v>
      </c>
      <c r="L249" s="98"/>
    </row>
    <row r="250" spans="3:12" x14ac:dyDescent="0.25">
      <c r="C250" s="99" t="s">
        <v>74</v>
      </c>
      <c r="D250" s="151"/>
      <c r="E250" s="100">
        <v>8000</v>
      </c>
      <c r="F250" s="97">
        <f t="shared" si="21"/>
        <v>0</v>
      </c>
      <c r="G250" s="165"/>
      <c r="H250" s="101" t="s">
        <v>1015</v>
      </c>
      <c r="I250" s="101" t="str">
        <f>VLOOKUP(H250,Presupuesto!$B$11:$C$565,2,0)</f>
        <v>EQUIPO DE COMPUTACION</v>
      </c>
      <c r="J250" s="98" t="str">
        <f t="shared" si="22"/>
        <v>Posgrado</v>
      </c>
      <c r="K250" s="98" t="s">
        <v>395</v>
      </c>
      <c r="L250" s="98"/>
    </row>
    <row r="251" spans="3:12" x14ac:dyDescent="0.25">
      <c r="C251" s="99" t="s">
        <v>75</v>
      </c>
      <c r="D251" s="151"/>
      <c r="E251" s="100">
        <v>5000</v>
      </c>
      <c r="F251" s="97">
        <f t="shared" si="21"/>
        <v>0</v>
      </c>
      <c r="G251" s="165"/>
      <c r="H251" s="101" t="s">
        <v>1015</v>
      </c>
      <c r="I251" s="101" t="str">
        <f>VLOOKUP(H251,Presupuesto!$B$11:$C$565,2,0)</f>
        <v>EQUIPO DE COMPUTACION</v>
      </c>
      <c r="J251" s="98" t="str">
        <f t="shared" si="22"/>
        <v>Posgrado</v>
      </c>
      <c r="K251" s="98" t="s">
        <v>395</v>
      </c>
      <c r="L251" s="98"/>
    </row>
    <row r="252" spans="3:12" x14ac:dyDescent="0.25">
      <c r="C252" s="99" t="s">
        <v>35</v>
      </c>
      <c r="D252" s="151"/>
      <c r="E252" s="100">
        <v>13000</v>
      </c>
      <c r="F252" s="97">
        <f t="shared" si="21"/>
        <v>0</v>
      </c>
      <c r="G252" s="165"/>
      <c r="H252" s="101" t="s">
        <v>1001</v>
      </c>
      <c r="I252" s="101" t="str">
        <f>VLOOKUP(H252,Presupuesto!$B$11:$C$565,2,0)</f>
        <v>EQUIPO DE TRANSPORTE TRACCION Y ELEVACION</v>
      </c>
      <c r="J252" s="98" t="str">
        <f t="shared" si="22"/>
        <v>Posgrado</v>
      </c>
      <c r="K252" s="98" t="s">
        <v>395</v>
      </c>
      <c r="L252" s="98"/>
    </row>
    <row r="253" spans="3:12" x14ac:dyDescent="0.25">
      <c r="C253" s="99" t="s">
        <v>76</v>
      </c>
      <c r="D253" s="151"/>
      <c r="E253" s="100">
        <v>15000</v>
      </c>
      <c r="F253" s="97">
        <f t="shared" si="21"/>
        <v>0</v>
      </c>
      <c r="G253" s="165"/>
      <c r="H253" s="101" t="s">
        <v>1001</v>
      </c>
      <c r="I253" s="101" t="str">
        <f>VLOOKUP(H253,Presupuesto!$B$11:$C$565,2,0)</f>
        <v>EQUIPO DE TRANSPORTE TRACCION Y ELEVACION</v>
      </c>
      <c r="J253" s="98" t="str">
        <f t="shared" si="22"/>
        <v>Posgrado</v>
      </c>
      <c r="K253" s="98" t="s">
        <v>395</v>
      </c>
      <c r="L253" s="98"/>
    </row>
    <row r="254" spans="3:12" x14ac:dyDescent="0.25">
      <c r="C254" s="99" t="s">
        <v>77</v>
      </c>
      <c r="D254" s="151"/>
      <c r="E254" s="100">
        <v>10000</v>
      </c>
      <c r="F254" s="97">
        <f t="shared" si="21"/>
        <v>0</v>
      </c>
      <c r="G254" s="165"/>
      <c r="H254" s="101" t="s">
        <v>1001</v>
      </c>
      <c r="I254" s="101" t="str">
        <f>VLOOKUP(H254,Presupuesto!$B$11:$C$565,2,0)</f>
        <v>EQUIPO DE TRANSPORTE TRACCION Y ELEVACION</v>
      </c>
      <c r="J254" s="98" t="str">
        <f t="shared" si="22"/>
        <v>Posgrado</v>
      </c>
      <c r="K254" s="98" t="s">
        <v>403</v>
      </c>
      <c r="L254" s="98"/>
    </row>
    <row r="255" spans="3:12" x14ac:dyDescent="0.25">
      <c r="C255" s="99" t="s">
        <v>78</v>
      </c>
      <c r="D255" s="151"/>
      <c r="E255" s="100">
        <v>10000</v>
      </c>
      <c r="F255" s="97">
        <f t="shared" si="21"/>
        <v>0</v>
      </c>
      <c r="G255" s="165"/>
      <c r="H255" s="101" t="s">
        <v>1047</v>
      </c>
      <c r="I255" s="101" t="str">
        <f>VLOOKUP(H255,Presupuesto!$B$11:$C$565,2,0)</f>
        <v>APLICACIONES INFORMATICAS</v>
      </c>
      <c r="J255" s="98" t="str">
        <f t="shared" si="22"/>
        <v>Posgrado</v>
      </c>
      <c r="K255" s="98" t="s">
        <v>399</v>
      </c>
      <c r="L255" s="98"/>
    </row>
    <row r="256" spans="3:12" x14ac:dyDescent="0.25">
      <c r="C256" s="109" t="s">
        <v>79</v>
      </c>
      <c r="D256" s="151"/>
      <c r="E256" s="100">
        <v>2000</v>
      </c>
      <c r="F256" s="97">
        <f t="shared" si="21"/>
        <v>0</v>
      </c>
      <c r="G256" s="165"/>
      <c r="H256" s="110" t="s">
        <v>1015</v>
      </c>
      <c r="I256" s="110" t="str">
        <f>VLOOKUP(H256,Presupuesto!$B$11:$C$565,2,0)</f>
        <v>EQUIPO DE COMPUTACION</v>
      </c>
      <c r="J256" s="98" t="str">
        <f t="shared" si="22"/>
        <v>Posgrado</v>
      </c>
      <c r="K256" s="98" t="s">
        <v>395</v>
      </c>
      <c r="L256" s="98"/>
    </row>
    <row r="257" spans="3:12" x14ac:dyDescent="0.25">
      <c r="C257" s="109" t="s">
        <v>1492</v>
      </c>
      <c r="D257" s="151"/>
      <c r="E257" s="100">
        <v>1500</v>
      </c>
      <c r="F257" s="97">
        <f t="shared" si="21"/>
        <v>0</v>
      </c>
      <c r="G257" s="165"/>
      <c r="H257" s="110" t="s">
        <v>947</v>
      </c>
      <c r="I257" s="110" t="str">
        <f>VLOOKUP(H257,Presupuesto!$B$11:$C$565,2,0)</f>
        <v>UTILES Y MATERIALES ELECTRICOS</v>
      </c>
      <c r="J257" s="98" t="str">
        <f t="shared" si="22"/>
        <v>Posgrado</v>
      </c>
      <c r="K257" s="98" t="s">
        <v>395</v>
      </c>
      <c r="L257" s="98"/>
    </row>
    <row r="258" spans="3:12" x14ac:dyDescent="0.25">
      <c r="C258" s="109" t="s">
        <v>80</v>
      </c>
      <c r="D258" s="151"/>
      <c r="E258" s="100">
        <v>1500</v>
      </c>
      <c r="F258" s="97">
        <f t="shared" si="21"/>
        <v>0</v>
      </c>
      <c r="G258" s="165"/>
      <c r="H258" s="110" t="s">
        <v>1015</v>
      </c>
      <c r="I258" s="110" t="str">
        <f>VLOOKUP(H258,Presupuesto!$B$11:$C$565,2,0)</f>
        <v>EQUIPO DE COMPUTACION</v>
      </c>
      <c r="J258" s="98" t="str">
        <f t="shared" si="22"/>
        <v>Posgrado</v>
      </c>
      <c r="K258" s="98" t="s">
        <v>395</v>
      </c>
      <c r="L258" s="98"/>
    </row>
    <row r="259" spans="3:12" x14ac:dyDescent="0.25">
      <c r="C259" s="109" t="s">
        <v>81</v>
      </c>
      <c r="D259" s="151"/>
      <c r="E259" s="100">
        <v>500</v>
      </c>
      <c r="F259" s="97">
        <f t="shared" si="21"/>
        <v>0</v>
      </c>
      <c r="G259" s="165"/>
      <c r="H259" s="110" t="s">
        <v>956</v>
      </c>
      <c r="I259" s="110" t="str">
        <f>VLOOKUP(H259,Presupuesto!$B$11:$C$565,2,0)</f>
        <v>OTROS RESPUESTOS Y ACCESORIOS MENORES</v>
      </c>
      <c r="J259" s="98" t="str">
        <f t="shared" si="22"/>
        <v>Posgrado</v>
      </c>
      <c r="K259" s="98" t="s">
        <v>395</v>
      </c>
      <c r="L259" s="98"/>
    </row>
    <row r="260" spans="3:12" ht="15.75" thickBot="1" x14ac:dyDescent="0.3">
      <c r="C260" s="102" t="s">
        <v>82</v>
      </c>
      <c r="D260" s="159"/>
      <c r="E260" s="104">
        <v>20</v>
      </c>
      <c r="F260" s="105">
        <f t="shared" si="21"/>
        <v>0</v>
      </c>
      <c r="G260" s="162"/>
      <c r="H260" s="106" t="s">
        <v>956</v>
      </c>
      <c r="I260" s="106" t="str">
        <f>VLOOKUP(H260,Presupuesto!$B$11:$C$565,2,0)</f>
        <v>OTROS RESPUESTOS Y ACCESORIOS MENORES</v>
      </c>
      <c r="J260" s="106" t="str">
        <f t="shared" si="22"/>
        <v>Posgrado</v>
      </c>
      <c r="K260" s="124" t="s">
        <v>394</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392</v>
      </c>
      <c r="D266" s="368"/>
      <c r="E266" s="93"/>
      <c r="F266" s="93"/>
      <c r="G266" s="93"/>
      <c r="H266" s="76"/>
      <c r="I266" s="76"/>
      <c r="J266" s="76"/>
      <c r="K266" s="112"/>
    </row>
    <row r="267" spans="3:12" ht="18.75" x14ac:dyDescent="0.25">
      <c r="C267" s="211"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131</v>
      </c>
      <c r="H269" s="149" t="s">
        <v>46</v>
      </c>
      <c r="I269" s="149" t="s">
        <v>132</v>
      </c>
      <c r="J269" s="149" t="s">
        <v>410</v>
      </c>
      <c r="K269" s="149" t="s">
        <v>411</v>
      </c>
      <c r="L269" s="149" t="s">
        <v>464</v>
      </c>
    </row>
    <row r="270" spans="3:12" ht="15.75" thickBot="1" x14ac:dyDescent="0.3">
      <c r="C270" s="304" t="s">
        <v>1340</v>
      </c>
      <c r="D270" s="158"/>
      <c r="E270" s="96">
        <f>HLOOKUP($C270,$CB$2:$CE$3,2,0)</f>
        <v>15000</v>
      </c>
      <c r="F270" s="97">
        <f>D270*E270</f>
        <v>0</v>
      </c>
      <c r="G270" s="165"/>
      <c r="H270" s="98" t="s">
        <v>1015</v>
      </c>
      <c r="I270" s="98" t="str">
        <f>VLOOKUP(H270,Presupuesto!$B$11:$C$565,2,0)</f>
        <v>EQUIPO DE COMPUTACION</v>
      </c>
      <c r="J270" s="219" t="s">
        <v>1489</v>
      </c>
      <c r="K270" s="98" t="s">
        <v>394</v>
      </c>
      <c r="L270" s="98"/>
    </row>
    <row r="271" spans="3:12" x14ac:dyDescent="0.25">
      <c r="C271" s="304" t="s">
        <v>1338</v>
      </c>
      <c r="D271" s="151"/>
      <c r="E271" s="96">
        <f>HLOOKUP($C271,$CB$2:$CE$3,2,0)</f>
        <v>35000</v>
      </c>
      <c r="F271" s="97">
        <f>D271*E271</f>
        <v>0</v>
      </c>
      <c r="G271" s="165"/>
      <c r="H271" s="101" t="s">
        <v>1015</v>
      </c>
      <c r="I271" s="101" t="str">
        <f>VLOOKUP(H271,Presupuesto!$B$11:$C$565,2,0)</f>
        <v>EQUIPO DE COMPUTACION</v>
      </c>
      <c r="J271" s="98" t="str">
        <f>$J$270</f>
        <v>Desarrollo del Sistema de Educación Superior</v>
      </c>
      <c r="K271" s="98" t="s">
        <v>412</v>
      </c>
      <c r="L271" s="98"/>
    </row>
    <row r="272" spans="3:12" x14ac:dyDescent="0.25">
      <c r="C272" s="99" t="s">
        <v>73</v>
      </c>
      <c r="D272" s="151"/>
      <c r="E272" s="100">
        <v>4000</v>
      </c>
      <c r="F272" s="97">
        <f t="shared" ref="F272:F283" si="23">D272*E272</f>
        <v>0</v>
      </c>
      <c r="G272" s="165"/>
      <c r="H272" s="101" t="s">
        <v>987</v>
      </c>
      <c r="I272" s="101" t="str">
        <f>VLOOKUP(H272,Presupuesto!$B$11:$C$565,2,0)</f>
        <v>EQUIPOS VARIOS DE OFICINA</v>
      </c>
      <c r="J272" s="98" t="str">
        <f t="shared" ref="J272:J283" si="24">$J$270</f>
        <v>Desarrollo del Sistema de Educación Superior</v>
      </c>
      <c r="K272" s="98" t="s">
        <v>395</v>
      </c>
      <c r="L272" s="98"/>
    </row>
    <row r="273" spans="3:12" x14ac:dyDescent="0.25">
      <c r="C273" s="99" t="s">
        <v>74</v>
      </c>
      <c r="D273" s="151"/>
      <c r="E273" s="100">
        <v>8000</v>
      </c>
      <c r="F273" s="97">
        <f t="shared" si="23"/>
        <v>0</v>
      </c>
      <c r="G273" s="165"/>
      <c r="H273" s="101" t="s">
        <v>1015</v>
      </c>
      <c r="I273" s="101" t="str">
        <f>VLOOKUP(H273,Presupuesto!$B$11:$C$565,2,0)</f>
        <v>EQUIPO DE COMPUTACION</v>
      </c>
      <c r="J273" s="98" t="str">
        <f t="shared" si="24"/>
        <v>Desarrollo del Sistema de Educación Superior</v>
      </c>
      <c r="K273" s="98" t="s">
        <v>395</v>
      </c>
      <c r="L273" s="98"/>
    </row>
    <row r="274" spans="3:12" x14ac:dyDescent="0.25">
      <c r="C274" s="99" t="s">
        <v>75</v>
      </c>
      <c r="D274" s="151"/>
      <c r="E274" s="100">
        <v>5000</v>
      </c>
      <c r="F274" s="97">
        <f t="shared" si="23"/>
        <v>0</v>
      </c>
      <c r="G274" s="165"/>
      <c r="H274" s="101" t="s">
        <v>1015</v>
      </c>
      <c r="I274" s="101" t="str">
        <f>VLOOKUP(H274,Presupuesto!$B$11:$C$565,2,0)</f>
        <v>EQUIPO DE COMPUTACION</v>
      </c>
      <c r="J274" s="98" t="str">
        <f t="shared" si="24"/>
        <v>Desarrollo del Sistema de Educación Superior</v>
      </c>
      <c r="K274" s="98" t="s">
        <v>395</v>
      </c>
      <c r="L274" s="98"/>
    </row>
    <row r="275" spans="3:12" x14ac:dyDescent="0.25">
      <c r="C275" s="99" t="s">
        <v>35</v>
      </c>
      <c r="D275" s="151"/>
      <c r="E275" s="100">
        <v>13000</v>
      </c>
      <c r="F275" s="97">
        <f t="shared" si="23"/>
        <v>0</v>
      </c>
      <c r="G275" s="165"/>
      <c r="H275" s="101" t="s">
        <v>1001</v>
      </c>
      <c r="I275" s="101" t="str">
        <f>VLOOKUP(H275,Presupuesto!$B$11:$C$565,2,0)</f>
        <v>EQUIPO DE TRANSPORTE TRACCION Y ELEVACION</v>
      </c>
      <c r="J275" s="98" t="str">
        <f t="shared" si="24"/>
        <v>Desarrollo del Sistema de Educación Superior</v>
      </c>
      <c r="K275" s="98" t="s">
        <v>395</v>
      </c>
      <c r="L275" s="98"/>
    </row>
    <row r="276" spans="3:12" x14ac:dyDescent="0.25">
      <c r="C276" s="99" t="s">
        <v>76</v>
      </c>
      <c r="D276" s="151"/>
      <c r="E276" s="100">
        <v>15000</v>
      </c>
      <c r="F276" s="97">
        <f t="shared" si="23"/>
        <v>0</v>
      </c>
      <c r="G276" s="165"/>
      <c r="H276" s="101" t="s">
        <v>1001</v>
      </c>
      <c r="I276" s="101" t="str">
        <f>VLOOKUP(H276,Presupuesto!$B$11:$C$565,2,0)</f>
        <v>EQUIPO DE TRANSPORTE TRACCION Y ELEVACION</v>
      </c>
      <c r="J276" s="98" t="str">
        <f t="shared" si="24"/>
        <v>Desarrollo del Sistema de Educación Superior</v>
      </c>
      <c r="K276" s="98" t="s">
        <v>395</v>
      </c>
      <c r="L276" s="98"/>
    </row>
    <row r="277" spans="3:12" x14ac:dyDescent="0.25">
      <c r="C277" s="99" t="s">
        <v>77</v>
      </c>
      <c r="D277" s="151"/>
      <c r="E277" s="100">
        <v>10000</v>
      </c>
      <c r="F277" s="97">
        <f t="shared" si="23"/>
        <v>0</v>
      </c>
      <c r="G277" s="165"/>
      <c r="H277" s="101" t="s">
        <v>1001</v>
      </c>
      <c r="I277" s="101" t="str">
        <f>VLOOKUP(H277,Presupuesto!$B$11:$C$565,2,0)</f>
        <v>EQUIPO DE TRANSPORTE TRACCION Y ELEVACION</v>
      </c>
      <c r="J277" s="98" t="str">
        <f t="shared" si="24"/>
        <v>Desarrollo del Sistema de Educación Superior</v>
      </c>
      <c r="K277" s="98" t="s">
        <v>403</v>
      </c>
      <c r="L277" s="98"/>
    </row>
    <row r="278" spans="3:12" x14ac:dyDescent="0.25">
      <c r="C278" s="99" t="s">
        <v>78</v>
      </c>
      <c r="D278" s="151"/>
      <c r="E278" s="100">
        <v>10000</v>
      </c>
      <c r="F278" s="97">
        <f t="shared" si="23"/>
        <v>0</v>
      </c>
      <c r="G278" s="165"/>
      <c r="H278" s="101" t="s">
        <v>1047</v>
      </c>
      <c r="I278" s="101" t="str">
        <f>VLOOKUP(H278,Presupuesto!$B$11:$C$565,2,0)</f>
        <v>APLICACIONES INFORMATICAS</v>
      </c>
      <c r="J278" s="98" t="str">
        <f t="shared" si="24"/>
        <v>Desarrollo del Sistema de Educación Superior</v>
      </c>
      <c r="K278" s="98" t="s">
        <v>399</v>
      </c>
      <c r="L278" s="98"/>
    </row>
    <row r="279" spans="3:12" x14ac:dyDescent="0.25">
      <c r="C279" s="109" t="s">
        <v>79</v>
      </c>
      <c r="D279" s="151"/>
      <c r="E279" s="100">
        <v>2000</v>
      </c>
      <c r="F279" s="97">
        <f t="shared" si="23"/>
        <v>0</v>
      </c>
      <c r="G279" s="165"/>
      <c r="H279" s="110" t="s">
        <v>1015</v>
      </c>
      <c r="I279" s="110" t="str">
        <f>VLOOKUP(H279,Presupuesto!$B$11:$C$565,2,0)</f>
        <v>EQUIPO DE COMPUTACION</v>
      </c>
      <c r="J279" s="98" t="str">
        <f t="shared" si="24"/>
        <v>Desarrollo del Sistema de Educación Superior</v>
      </c>
      <c r="K279" s="98" t="s">
        <v>395</v>
      </c>
      <c r="L279" s="98"/>
    </row>
    <row r="280" spans="3:12" x14ac:dyDescent="0.25">
      <c r="C280" s="109" t="s">
        <v>1492</v>
      </c>
      <c r="D280" s="151"/>
      <c r="E280" s="100">
        <v>1500</v>
      </c>
      <c r="F280" s="97">
        <f t="shared" si="23"/>
        <v>0</v>
      </c>
      <c r="G280" s="165"/>
      <c r="H280" s="110" t="s">
        <v>947</v>
      </c>
      <c r="I280" s="110" t="str">
        <f>VLOOKUP(H280,Presupuesto!$B$11:$C$565,2,0)</f>
        <v>UTILES Y MATERIALES ELECTRICOS</v>
      </c>
      <c r="J280" s="98" t="str">
        <f t="shared" si="24"/>
        <v>Desarrollo del Sistema de Educación Superior</v>
      </c>
      <c r="K280" s="98" t="s">
        <v>395</v>
      </c>
      <c r="L280" s="98"/>
    </row>
    <row r="281" spans="3:12" x14ac:dyDescent="0.25">
      <c r="C281" s="109" t="s">
        <v>80</v>
      </c>
      <c r="D281" s="151"/>
      <c r="E281" s="100">
        <v>1500</v>
      </c>
      <c r="F281" s="97">
        <f t="shared" si="23"/>
        <v>0</v>
      </c>
      <c r="G281" s="165"/>
      <c r="H281" s="110" t="s">
        <v>1015</v>
      </c>
      <c r="I281" s="110" t="str">
        <f>VLOOKUP(H281,Presupuesto!$B$11:$C$565,2,0)</f>
        <v>EQUIPO DE COMPUTACION</v>
      </c>
      <c r="J281" s="98" t="str">
        <f t="shared" si="24"/>
        <v>Desarrollo del Sistema de Educación Superior</v>
      </c>
      <c r="K281" s="98" t="s">
        <v>395</v>
      </c>
      <c r="L281" s="98"/>
    </row>
    <row r="282" spans="3:12" x14ac:dyDescent="0.25">
      <c r="C282" s="109" t="s">
        <v>81</v>
      </c>
      <c r="D282" s="151"/>
      <c r="E282" s="100">
        <v>500</v>
      </c>
      <c r="F282" s="97">
        <f t="shared" si="23"/>
        <v>0</v>
      </c>
      <c r="G282" s="165"/>
      <c r="H282" s="110" t="s">
        <v>956</v>
      </c>
      <c r="I282" s="110" t="str">
        <f>VLOOKUP(H282,Presupuesto!$B$11:$C$565,2,0)</f>
        <v>OTROS RESPUESTOS Y ACCESORIOS MENORES</v>
      </c>
      <c r="J282" s="98" t="str">
        <f t="shared" si="24"/>
        <v>Desarrollo del Sistema de Educación Superior</v>
      </c>
      <c r="K282" s="98" t="s">
        <v>395</v>
      </c>
      <c r="L282" s="98"/>
    </row>
    <row r="283" spans="3:12" ht="15.75" thickBot="1" x14ac:dyDescent="0.3">
      <c r="C283" s="102" t="s">
        <v>82</v>
      </c>
      <c r="D283" s="159"/>
      <c r="E283" s="104">
        <v>20</v>
      </c>
      <c r="F283" s="105">
        <f t="shared" si="23"/>
        <v>0</v>
      </c>
      <c r="G283" s="162"/>
      <c r="H283" s="106" t="s">
        <v>956</v>
      </c>
      <c r="I283" s="106" t="str">
        <f>VLOOKUP(H283,Presupuesto!$B$11:$C$565,2,0)</f>
        <v>OTROS RESPUESTOS Y ACCESORIOS MENORES</v>
      </c>
      <c r="J283" s="106" t="str">
        <f t="shared" si="24"/>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D34" zoomScale="86" zoomScaleNormal="86" workbookViewId="0">
      <selection activeCell="D5" sqref="D5"/>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2" t="s">
        <v>251</v>
      </c>
      <c r="B1" s="473" t="s">
        <v>252</v>
      </c>
      <c r="C1" s="470" t="s">
        <v>253</v>
      </c>
      <c r="D1" s="470" t="s">
        <v>497</v>
      </c>
      <c r="E1" s="470" t="s">
        <v>499</v>
      </c>
      <c r="F1" s="470" t="s">
        <v>501</v>
      </c>
      <c r="G1" s="470" t="s">
        <v>503</v>
      </c>
      <c r="H1" s="470" t="s">
        <v>505</v>
      </c>
      <c r="I1" s="470" t="s">
        <v>507</v>
      </c>
      <c r="J1" s="470" t="s">
        <v>254</v>
      </c>
      <c r="K1" s="470" t="s">
        <v>510</v>
      </c>
      <c r="L1" s="470" t="s">
        <v>255</v>
      </c>
      <c r="M1" s="470" t="s">
        <v>512</v>
      </c>
      <c r="N1" s="470" t="s">
        <v>514</v>
      </c>
      <c r="O1" s="470" t="s">
        <v>516</v>
      </c>
      <c r="P1" s="470" t="s">
        <v>256</v>
      </c>
      <c r="Q1" s="470" t="s">
        <v>517</v>
      </c>
      <c r="R1" s="470" t="s">
        <v>520</v>
      </c>
      <c r="S1" s="470" t="s">
        <v>257</v>
      </c>
      <c r="T1" s="470" t="s">
        <v>522</v>
      </c>
      <c r="U1" s="470" t="s">
        <v>258</v>
      </c>
      <c r="V1" s="470" t="s">
        <v>523</v>
      </c>
      <c r="W1" s="470" t="s">
        <v>524</v>
      </c>
      <c r="X1" s="470" t="s">
        <v>528</v>
      </c>
      <c r="Y1" s="470" t="s">
        <v>274</v>
      </c>
      <c r="Z1" s="470" t="s">
        <v>529</v>
      </c>
      <c r="AA1" s="470" t="s">
        <v>531</v>
      </c>
      <c r="AB1" s="470" t="s">
        <v>533</v>
      </c>
      <c r="AC1" s="470" t="s">
        <v>275</v>
      </c>
      <c r="AD1" s="470" t="s">
        <v>535</v>
      </c>
      <c r="AE1" s="470" t="s">
        <v>537</v>
      </c>
      <c r="AF1" s="470" t="s">
        <v>539</v>
      </c>
      <c r="AG1" s="470" t="s">
        <v>541</v>
      </c>
      <c r="AH1" s="470" t="s">
        <v>250</v>
      </c>
      <c r="AI1" s="470" t="s">
        <v>543</v>
      </c>
      <c r="AJ1" s="473" t="s">
        <v>259</v>
      </c>
      <c r="AK1" s="470" t="s">
        <v>545</v>
      </c>
      <c r="AL1" s="470" t="s">
        <v>260</v>
      </c>
      <c r="AM1" s="470" t="s">
        <v>547</v>
      </c>
      <c r="AN1" s="470" t="s">
        <v>549</v>
      </c>
      <c r="AO1" s="470" t="s">
        <v>261</v>
      </c>
      <c r="AP1" s="470" t="s">
        <v>551</v>
      </c>
      <c r="AQ1" s="470" t="s">
        <v>553</v>
      </c>
      <c r="AR1" s="470" t="s">
        <v>262</v>
      </c>
      <c r="AS1" s="470" t="s">
        <v>554</v>
      </c>
      <c r="AT1" s="470" t="s">
        <v>556</v>
      </c>
      <c r="AU1" s="470" t="s">
        <v>557</v>
      </c>
      <c r="AV1" s="470" t="s">
        <v>558</v>
      </c>
      <c r="AW1" s="470" t="s">
        <v>560</v>
      </c>
      <c r="AX1" s="470" t="s">
        <v>562</v>
      </c>
      <c r="AY1" s="470" t="s">
        <v>563</v>
      </c>
      <c r="AZ1" s="470" t="s">
        <v>263</v>
      </c>
      <c r="BA1" s="470" t="s">
        <v>565</v>
      </c>
      <c r="BB1" s="470" t="s">
        <v>567</v>
      </c>
      <c r="BC1" s="470" t="s">
        <v>569</v>
      </c>
      <c r="BD1" s="470" t="s">
        <v>571</v>
      </c>
      <c r="BE1" s="470" t="s">
        <v>573</v>
      </c>
      <c r="BF1" s="470" t="s">
        <v>575</v>
      </c>
      <c r="BG1" s="470" t="s">
        <v>577</v>
      </c>
      <c r="BH1" s="470" t="s">
        <v>579</v>
      </c>
      <c r="BI1" s="470" t="s">
        <v>276</v>
      </c>
      <c r="BJ1" s="470" t="s">
        <v>581</v>
      </c>
      <c r="BK1" s="470" t="s">
        <v>583</v>
      </c>
      <c r="BL1" s="470" t="s">
        <v>585</v>
      </c>
      <c r="BM1" s="470" t="s">
        <v>587</v>
      </c>
      <c r="BN1" s="470" t="s">
        <v>589</v>
      </c>
      <c r="BO1" s="470" t="s">
        <v>591</v>
      </c>
      <c r="BP1" s="470" t="s">
        <v>593</v>
      </c>
      <c r="BQ1" s="470" t="s">
        <v>595</v>
      </c>
      <c r="BR1" s="470" t="s">
        <v>597</v>
      </c>
      <c r="BS1" s="470" t="s">
        <v>599</v>
      </c>
      <c r="BT1" s="473" t="s">
        <v>264</v>
      </c>
      <c r="BU1" s="470" t="s">
        <v>265</v>
      </c>
      <c r="BV1" s="470" t="s">
        <v>601</v>
      </c>
      <c r="BW1" s="470" t="s">
        <v>266</v>
      </c>
      <c r="BX1" s="470" t="s">
        <v>603</v>
      </c>
      <c r="BY1" s="470" t="s">
        <v>605</v>
      </c>
      <c r="BZ1" s="473" t="s">
        <v>267</v>
      </c>
      <c r="CA1" s="470" t="s">
        <v>268</v>
      </c>
      <c r="CB1" s="470" t="s">
        <v>607</v>
      </c>
      <c r="CC1" s="470" t="s">
        <v>269</v>
      </c>
      <c r="CD1" s="470" t="s">
        <v>609</v>
      </c>
      <c r="CE1" s="470" t="s">
        <v>611</v>
      </c>
      <c r="CF1" s="470" t="s">
        <v>613</v>
      </c>
      <c r="CG1" s="473" t="s">
        <v>270</v>
      </c>
      <c r="CH1" s="470" t="s">
        <v>619</v>
      </c>
      <c r="CI1" s="470" t="s">
        <v>621</v>
      </c>
      <c r="CJ1" s="470" t="s">
        <v>271</v>
      </c>
      <c r="CK1" s="470" t="s">
        <v>615</v>
      </c>
      <c r="CL1" s="470" t="s">
        <v>617</v>
      </c>
      <c r="CM1" s="470" t="s">
        <v>272</v>
      </c>
      <c r="CN1" s="470" t="s">
        <v>623</v>
      </c>
      <c r="CO1" s="470" t="s">
        <v>273</v>
      </c>
      <c r="CP1" s="470" t="s">
        <v>624</v>
      </c>
      <c r="CQ1" s="469" t="s">
        <v>277</v>
      </c>
      <c r="CR1" s="473" t="s">
        <v>278</v>
      </c>
      <c r="CS1" s="470" t="s">
        <v>625</v>
      </c>
      <c r="CT1" s="470" t="s">
        <v>626</v>
      </c>
      <c r="CU1" s="470" t="s">
        <v>628</v>
      </c>
      <c r="CV1" s="470" t="s">
        <v>279</v>
      </c>
      <c r="CW1" s="470" t="s">
        <v>630</v>
      </c>
      <c r="CX1" s="470" t="s">
        <v>632</v>
      </c>
      <c r="CY1" s="470" t="s">
        <v>634</v>
      </c>
      <c r="CZ1" s="470" t="s">
        <v>636</v>
      </c>
      <c r="DA1" s="470" t="s">
        <v>638</v>
      </c>
      <c r="DB1" s="470" t="s">
        <v>640</v>
      </c>
      <c r="DC1" s="473" t="s">
        <v>280</v>
      </c>
      <c r="DD1" s="470" t="s">
        <v>281</v>
      </c>
      <c r="DE1" s="470" t="s">
        <v>642</v>
      </c>
      <c r="DF1" s="470" t="s">
        <v>282</v>
      </c>
      <c r="DG1" s="470" t="s">
        <v>644</v>
      </c>
      <c r="DH1" s="470" t="s">
        <v>646</v>
      </c>
      <c r="DI1" s="470" t="s">
        <v>648</v>
      </c>
      <c r="DJ1" s="470" t="s">
        <v>650</v>
      </c>
      <c r="DK1" s="470" t="s">
        <v>652</v>
      </c>
      <c r="DL1" s="470" t="s">
        <v>654</v>
      </c>
      <c r="DM1" s="470" t="s">
        <v>656</v>
      </c>
      <c r="DN1" s="470" t="s">
        <v>283</v>
      </c>
      <c r="DO1" s="470" t="s">
        <v>658</v>
      </c>
      <c r="DP1" s="470" t="s">
        <v>660</v>
      </c>
      <c r="DQ1" s="470" t="s">
        <v>662</v>
      </c>
      <c r="DR1" s="473" t="s">
        <v>284</v>
      </c>
      <c r="DS1" s="470" t="s">
        <v>664</v>
      </c>
      <c r="DT1" s="470" t="s">
        <v>285</v>
      </c>
      <c r="DU1" s="470" t="s">
        <v>666</v>
      </c>
      <c r="DV1" s="470" t="s">
        <v>286</v>
      </c>
      <c r="DW1" s="470" t="s">
        <v>668</v>
      </c>
      <c r="DX1" s="470" t="s">
        <v>670</v>
      </c>
      <c r="DY1" s="470" t="s">
        <v>672</v>
      </c>
      <c r="DZ1" s="470" t="s">
        <v>674</v>
      </c>
      <c r="EA1" s="470" t="s">
        <v>676</v>
      </c>
      <c r="EB1" s="470" t="s">
        <v>678</v>
      </c>
      <c r="EC1" s="470" t="s">
        <v>680</v>
      </c>
      <c r="ED1" s="470" t="s">
        <v>682</v>
      </c>
      <c r="EE1" s="470" t="s">
        <v>684</v>
      </c>
      <c r="EF1" s="470" t="s">
        <v>686</v>
      </c>
      <c r="EG1" s="470" t="s">
        <v>688</v>
      </c>
      <c r="EH1" s="473" t="s">
        <v>287</v>
      </c>
      <c r="EI1" s="470" t="s">
        <v>690</v>
      </c>
      <c r="EJ1" s="470" t="s">
        <v>288</v>
      </c>
      <c r="EK1" s="470" t="s">
        <v>692</v>
      </c>
      <c r="EL1" s="470" t="s">
        <v>694</v>
      </c>
      <c r="EM1" s="470" t="s">
        <v>289</v>
      </c>
      <c r="EN1" s="470" t="s">
        <v>696</v>
      </c>
      <c r="EO1" s="470" t="s">
        <v>698</v>
      </c>
      <c r="EP1" s="470" t="s">
        <v>290</v>
      </c>
      <c r="EQ1" s="470" t="s">
        <v>700</v>
      </c>
      <c r="ER1" s="470" t="s">
        <v>702</v>
      </c>
      <c r="ES1" s="470" t="s">
        <v>704</v>
      </c>
      <c r="ET1" s="470" t="s">
        <v>291</v>
      </c>
      <c r="EU1" s="470" t="s">
        <v>706</v>
      </c>
      <c r="EV1" s="470" t="s">
        <v>708</v>
      </c>
      <c r="EW1" s="473" t="s">
        <v>292</v>
      </c>
      <c r="EX1" s="470" t="s">
        <v>293</v>
      </c>
      <c r="EY1" s="470" t="s">
        <v>710</v>
      </c>
      <c r="EZ1" s="470" t="s">
        <v>712</v>
      </c>
      <c r="FA1" s="470" t="s">
        <v>714</v>
      </c>
      <c r="FB1" s="470" t="s">
        <v>716</v>
      </c>
      <c r="FC1" s="470" t="s">
        <v>294</v>
      </c>
      <c r="FD1" s="470" t="s">
        <v>718</v>
      </c>
      <c r="FE1" s="470" t="s">
        <v>720</v>
      </c>
      <c r="FF1" s="470" t="s">
        <v>722</v>
      </c>
      <c r="FG1" s="470" t="s">
        <v>724</v>
      </c>
      <c r="FH1" s="470" t="s">
        <v>726</v>
      </c>
      <c r="FI1" s="470" t="s">
        <v>295</v>
      </c>
      <c r="FJ1" s="470" t="s">
        <v>729</v>
      </c>
      <c r="FK1" s="470" t="s">
        <v>296</v>
      </c>
      <c r="FL1" s="470" t="s">
        <v>732</v>
      </c>
      <c r="FM1" s="470" t="s">
        <v>733</v>
      </c>
      <c r="FN1" s="470" t="s">
        <v>735</v>
      </c>
      <c r="FO1" s="470" t="s">
        <v>297</v>
      </c>
      <c r="FP1" s="470" t="s">
        <v>738</v>
      </c>
      <c r="FQ1" s="470" t="s">
        <v>739</v>
      </c>
      <c r="FR1" s="470" t="s">
        <v>741</v>
      </c>
      <c r="FS1" s="470" t="s">
        <v>298</v>
      </c>
      <c r="FT1" s="470" t="s">
        <v>744</v>
      </c>
      <c r="FU1" s="470" t="s">
        <v>746</v>
      </c>
      <c r="FV1" s="470" t="s">
        <v>748</v>
      </c>
      <c r="FW1" s="473" t="s">
        <v>299</v>
      </c>
      <c r="FX1" s="473" t="s">
        <v>300</v>
      </c>
      <c r="FY1" s="470" t="s">
        <v>306</v>
      </c>
      <c r="FZ1" s="470" t="s">
        <v>750</v>
      </c>
      <c r="GA1" s="470" t="s">
        <v>752</v>
      </c>
      <c r="GB1" s="470" t="s">
        <v>754</v>
      </c>
      <c r="GC1" s="470" t="s">
        <v>756</v>
      </c>
      <c r="GD1" s="470" t="s">
        <v>758</v>
      </c>
      <c r="GE1" s="470" t="s">
        <v>760</v>
      </c>
      <c r="GF1" s="473" t="s">
        <v>301</v>
      </c>
      <c r="GG1" s="470" t="s">
        <v>307</v>
      </c>
      <c r="GH1" s="470" t="s">
        <v>762</v>
      </c>
      <c r="GI1" s="470" t="s">
        <v>764</v>
      </c>
      <c r="GJ1" s="470" t="s">
        <v>765</v>
      </c>
      <c r="GK1" s="470" t="s">
        <v>308</v>
      </c>
      <c r="GL1" s="470" t="s">
        <v>768</v>
      </c>
      <c r="GM1" s="470" t="s">
        <v>769</v>
      </c>
      <c r="GN1" s="473" t="s">
        <v>302</v>
      </c>
      <c r="GO1" s="470" t="s">
        <v>303</v>
      </c>
      <c r="GP1" s="470" t="s">
        <v>771</v>
      </c>
      <c r="GQ1" s="470" t="s">
        <v>773</v>
      </c>
      <c r="GR1" s="470" t="s">
        <v>775</v>
      </c>
      <c r="GS1" s="470" t="s">
        <v>777</v>
      </c>
      <c r="GT1" s="470" t="s">
        <v>779</v>
      </c>
      <c r="GU1" s="473" t="s">
        <v>304</v>
      </c>
      <c r="GV1" s="470" t="s">
        <v>305</v>
      </c>
      <c r="GW1" s="470" t="s">
        <v>781</v>
      </c>
      <c r="GX1" s="470" t="s">
        <v>783</v>
      </c>
      <c r="GY1" s="470" t="s">
        <v>785</v>
      </c>
      <c r="GZ1" s="470" t="s">
        <v>787</v>
      </c>
      <c r="HA1" s="470" t="s">
        <v>789</v>
      </c>
      <c r="HB1" s="470" t="s">
        <v>791</v>
      </c>
      <c r="HC1" s="469" t="s">
        <v>309</v>
      </c>
      <c r="HD1" s="473" t="s">
        <v>310</v>
      </c>
      <c r="HE1" s="470" t="s">
        <v>311</v>
      </c>
      <c r="HF1" s="470" t="s">
        <v>793</v>
      </c>
      <c r="HG1" s="470" t="s">
        <v>795</v>
      </c>
      <c r="HH1" s="470" t="s">
        <v>797</v>
      </c>
      <c r="HI1" s="470" t="s">
        <v>799</v>
      </c>
      <c r="HJ1" s="470" t="s">
        <v>312</v>
      </c>
      <c r="HK1" s="470" t="s">
        <v>802</v>
      </c>
      <c r="HL1" s="470" t="s">
        <v>329</v>
      </c>
      <c r="HM1" s="470" t="s">
        <v>840</v>
      </c>
      <c r="HN1" s="470" t="s">
        <v>842</v>
      </c>
      <c r="HO1" s="470" t="s">
        <v>844</v>
      </c>
      <c r="HP1" s="473" t="s">
        <v>313</v>
      </c>
      <c r="HQ1" s="470" t="s">
        <v>804</v>
      </c>
      <c r="HR1" s="470" t="s">
        <v>806</v>
      </c>
      <c r="HS1" s="470" t="s">
        <v>314</v>
      </c>
      <c r="HT1" s="470" t="s">
        <v>809</v>
      </c>
      <c r="HU1" s="470" t="s">
        <v>811</v>
      </c>
      <c r="HV1" s="470" t="s">
        <v>812</v>
      </c>
      <c r="HW1" s="470" t="s">
        <v>814</v>
      </c>
      <c r="HX1" s="473" t="s">
        <v>315</v>
      </c>
      <c r="HY1" s="470" t="s">
        <v>816</v>
      </c>
      <c r="HZ1" s="470" t="s">
        <v>818</v>
      </c>
      <c r="IA1" s="470" t="s">
        <v>820</v>
      </c>
      <c r="IB1" s="470" t="s">
        <v>316</v>
      </c>
      <c r="IC1" s="470" t="s">
        <v>822</v>
      </c>
      <c r="ID1" s="470" t="s">
        <v>824</v>
      </c>
      <c r="IE1" s="470" t="s">
        <v>317</v>
      </c>
      <c r="IF1" s="470" t="s">
        <v>826</v>
      </c>
      <c r="IG1" s="470" t="s">
        <v>828</v>
      </c>
      <c r="IH1" s="470" t="s">
        <v>318</v>
      </c>
      <c r="II1" s="470" t="s">
        <v>830</v>
      </c>
      <c r="IJ1" s="470" t="s">
        <v>832</v>
      </c>
      <c r="IK1" s="470" t="s">
        <v>834</v>
      </c>
      <c r="IL1" s="470" t="s">
        <v>836</v>
      </c>
      <c r="IM1" s="470" t="s">
        <v>319</v>
      </c>
      <c r="IN1" s="470" t="s">
        <v>838</v>
      </c>
      <c r="IO1" s="473" t="s">
        <v>320</v>
      </c>
      <c r="IP1" s="470" t="s">
        <v>846</v>
      </c>
      <c r="IQ1" s="470" t="s">
        <v>848</v>
      </c>
      <c r="IR1" s="470" t="s">
        <v>321</v>
      </c>
      <c r="IS1" s="470" t="s">
        <v>850</v>
      </c>
      <c r="IT1" s="470" t="s">
        <v>852</v>
      </c>
      <c r="IU1" s="470" t="s">
        <v>854</v>
      </c>
      <c r="IV1" s="473" t="s">
        <v>322</v>
      </c>
      <c r="IW1" s="470" t="s">
        <v>856</v>
      </c>
      <c r="IX1" s="470" t="s">
        <v>323</v>
      </c>
      <c r="IY1" s="470" t="s">
        <v>859</v>
      </c>
      <c r="IZ1" s="470" t="s">
        <v>861</v>
      </c>
      <c r="JA1" s="470" t="s">
        <v>863</v>
      </c>
      <c r="JB1" s="470" t="s">
        <v>865</v>
      </c>
      <c r="JC1" s="470" t="s">
        <v>867</v>
      </c>
      <c r="JD1" s="470" t="s">
        <v>869</v>
      </c>
      <c r="JE1" s="470" t="s">
        <v>324</v>
      </c>
      <c r="JF1" s="470" t="s">
        <v>872</v>
      </c>
      <c r="JG1" s="470" t="s">
        <v>874</v>
      </c>
      <c r="JH1" s="470" t="s">
        <v>876</v>
      </c>
      <c r="JI1" s="470" t="s">
        <v>878</v>
      </c>
      <c r="JJ1" s="470" t="s">
        <v>880</v>
      </c>
      <c r="JK1" s="470" t="s">
        <v>882</v>
      </c>
      <c r="JL1" s="470" t="s">
        <v>884</v>
      </c>
      <c r="JM1" s="470" t="s">
        <v>886</v>
      </c>
      <c r="JN1" s="470" t="s">
        <v>325</v>
      </c>
      <c r="JO1" s="470" t="s">
        <v>889</v>
      </c>
      <c r="JP1" s="470" t="s">
        <v>891</v>
      </c>
      <c r="JQ1" s="470" t="s">
        <v>893</v>
      </c>
      <c r="JR1" s="470" t="s">
        <v>895</v>
      </c>
      <c r="JS1" s="470" t="s">
        <v>896</v>
      </c>
      <c r="JT1" s="470" t="s">
        <v>898</v>
      </c>
      <c r="JU1" s="470" t="s">
        <v>900</v>
      </c>
      <c r="JV1" s="470" t="s">
        <v>902</v>
      </c>
      <c r="JW1" s="470" t="s">
        <v>904</v>
      </c>
      <c r="JX1" s="470" t="s">
        <v>906</v>
      </c>
      <c r="JY1" s="470" t="s">
        <v>908</v>
      </c>
      <c r="JZ1" s="470" t="s">
        <v>910</v>
      </c>
      <c r="KA1" s="470" t="s">
        <v>912</v>
      </c>
      <c r="KB1" s="470" t="s">
        <v>914</v>
      </c>
      <c r="KC1" s="470" t="s">
        <v>916</v>
      </c>
      <c r="KD1" s="470" t="s">
        <v>918</v>
      </c>
      <c r="KE1" s="470" t="s">
        <v>920</v>
      </c>
      <c r="KF1" s="470" t="s">
        <v>922</v>
      </c>
      <c r="KG1" s="470" t="s">
        <v>924</v>
      </c>
      <c r="KH1" s="470" t="s">
        <v>926</v>
      </c>
      <c r="KI1" s="470" t="s">
        <v>928</v>
      </c>
      <c r="KJ1" s="470" t="s">
        <v>930</v>
      </c>
      <c r="KK1" s="470" t="s">
        <v>932</v>
      </c>
      <c r="KL1" s="470" t="s">
        <v>934</v>
      </c>
      <c r="KM1" s="470" t="s">
        <v>936</v>
      </c>
      <c r="KN1" s="470" t="s">
        <v>938</v>
      </c>
      <c r="KO1" s="473" t="s">
        <v>326</v>
      </c>
      <c r="KP1" s="470" t="s">
        <v>940</v>
      </c>
      <c r="KQ1" s="470" t="s">
        <v>327</v>
      </c>
      <c r="KR1" s="470" t="s">
        <v>943</v>
      </c>
      <c r="KS1" s="470" t="s">
        <v>945</v>
      </c>
      <c r="KT1" s="470" t="s">
        <v>947</v>
      </c>
      <c r="KU1" s="470" t="s">
        <v>949</v>
      </c>
      <c r="KV1" s="470" t="s">
        <v>328</v>
      </c>
      <c r="KW1" s="470" t="s">
        <v>952</v>
      </c>
      <c r="KX1" s="470" t="s">
        <v>954</v>
      </c>
      <c r="KY1" s="470" t="s">
        <v>956</v>
      </c>
      <c r="KZ1" s="470" t="s">
        <v>958</v>
      </c>
      <c r="LA1" s="470" t="s">
        <v>960</v>
      </c>
      <c r="LB1" s="470" t="s">
        <v>962</v>
      </c>
      <c r="LC1" s="470" t="s">
        <v>964</v>
      </c>
      <c r="LD1" s="469" t="s">
        <v>330</v>
      </c>
      <c r="LE1" s="473" t="s">
        <v>331</v>
      </c>
      <c r="LF1" s="470" t="s">
        <v>332</v>
      </c>
      <c r="LG1" s="470" t="s">
        <v>346</v>
      </c>
      <c r="LH1" s="470" t="s">
        <v>966</v>
      </c>
      <c r="LI1" s="470" t="s">
        <v>968</v>
      </c>
      <c r="LJ1" s="470" t="s">
        <v>970</v>
      </c>
      <c r="LK1" s="470" t="s">
        <v>972</v>
      </c>
      <c r="LL1" s="470" t="s">
        <v>347</v>
      </c>
      <c r="LM1" s="470" t="s">
        <v>974</v>
      </c>
      <c r="LN1" s="470" t="s">
        <v>348</v>
      </c>
      <c r="LO1" s="470" t="s">
        <v>976</v>
      </c>
      <c r="LP1" s="470" t="s">
        <v>333</v>
      </c>
      <c r="LQ1" s="470" t="s">
        <v>978</v>
      </c>
      <c r="LR1" s="470" t="s">
        <v>349</v>
      </c>
      <c r="LS1" s="470" t="s">
        <v>980</v>
      </c>
      <c r="LT1" s="470" t="s">
        <v>982</v>
      </c>
      <c r="LU1" s="470" t="s">
        <v>350</v>
      </c>
      <c r="LV1" s="473" t="s">
        <v>334</v>
      </c>
      <c r="LW1" s="470" t="s">
        <v>335</v>
      </c>
      <c r="LX1" s="470" t="s">
        <v>984</v>
      </c>
      <c r="LY1" s="470" t="s">
        <v>986</v>
      </c>
      <c r="LZ1" s="470" t="s">
        <v>987</v>
      </c>
      <c r="MA1" s="470" t="s">
        <v>989</v>
      </c>
      <c r="MB1" s="470" t="s">
        <v>990</v>
      </c>
      <c r="MC1" s="470" t="s">
        <v>992</v>
      </c>
      <c r="MD1" s="470" t="s">
        <v>994</v>
      </c>
      <c r="ME1" s="470" t="s">
        <v>996</v>
      </c>
      <c r="MF1" s="470" t="s">
        <v>998</v>
      </c>
      <c r="MG1" s="470" t="s">
        <v>336</v>
      </c>
      <c r="MH1" s="470" t="s">
        <v>1001</v>
      </c>
      <c r="MI1" s="470" t="s">
        <v>1002</v>
      </c>
      <c r="MJ1" s="470" t="s">
        <v>1004</v>
      </c>
      <c r="MK1" s="470" t="s">
        <v>337</v>
      </c>
      <c r="ML1" s="470" t="s">
        <v>1007</v>
      </c>
      <c r="MM1" s="470" t="s">
        <v>1008</v>
      </c>
      <c r="MN1" s="470" t="s">
        <v>1010</v>
      </c>
      <c r="MO1" s="470" t="s">
        <v>1012</v>
      </c>
      <c r="MP1" s="470" t="s">
        <v>338</v>
      </c>
      <c r="MQ1" s="470" t="s">
        <v>1015</v>
      </c>
      <c r="MR1" s="470" t="s">
        <v>1017</v>
      </c>
      <c r="MS1" s="470" t="s">
        <v>1019</v>
      </c>
      <c r="MT1" s="470" t="s">
        <v>1021</v>
      </c>
      <c r="MU1" s="470" t="s">
        <v>339</v>
      </c>
      <c r="MV1" s="470" t="s">
        <v>1024</v>
      </c>
      <c r="MW1" s="470" t="s">
        <v>1026</v>
      </c>
      <c r="MX1" s="470" t="s">
        <v>1028</v>
      </c>
      <c r="MY1" s="470" t="s">
        <v>1030</v>
      </c>
      <c r="MZ1" s="470" t="s">
        <v>1032</v>
      </c>
      <c r="NA1" s="470" t="s">
        <v>1034</v>
      </c>
      <c r="NB1" s="470" t="s">
        <v>1036</v>
      </c>
      <c r="NC1" s="470" t="s">
        <v>1038</v>
      </c>
      <c r="ND1" s="470" t="s">
        <v>1040</v>
      </c>
      <c r="NE1" s="470" t="s">
        <v>1042</v>
      </c>
      <c r="NF1" s="470" t="s">
        <v>1044</v>
      </c>
      <c r="NG1" s="470" t="s">
        <v>1045</v>
      </c>
      <c r="NH1" s="473" t="s">
        <v>340</v>
      </c>
      <c r="NI1" s="470" t="s">
        <v>341</v>
      </c>
      <c r="NJ1" s="470" t="s">
        <v>1047</v>
      </c>
      <c r="NK1" s="470" t="s">
        <v>1049</v>
      </c>
      <c r="NL1" s="470" t="s">
        <v>1051</v>
      </c>
      <c r="NM1" s="470" t="s">
        <v>1053</v>
      </c>
      <c r="NN1" s="473" t="s">
        <v>342</v>
      </c>
      <c r="NO1" s="470" t="s">
        <v>343</v>
      </c>
      <c r="NP1" s="470" t="s">
        <v>1054</v>
      </c>
      <c r="NQ1" s="470" t="s">
        <v>344</v>
      </c>
      <c r="NR1" s="470" t="s">
        <v>1056</v>
      </c>
      <c r="NS1" s="470" t="s">
        <v>1058</v>
      </c>
      <c r="NT1" s="470" t="s">
        <v>345</v>
      </c>
      <c r="NU1" s="470" t="s">
        <v>1060</v>
      </c>
      <c r="NV1" s="469" t="s">
        <v>351</v>
      </c>
      <c r="NW1" s="473" t="s">
        <v>352</v>
      </c>
      <c r="NX1" s="470" t="s">
        <v>353</v>
      </c>
      <c r="NY1" s="470" t="s">
        <v>1063</v>
      </c>
      <c r="NZ1" s="470" t="s">
        <v>1065</v>
      </c>
      <c r="OA1" s="470" t="s">
        <v>354</v>
      </c>
      <c r="OB1" s="470" t="s">
        <v>364</v>
      </c>
      <c r="OC1" s="470" t="s">
        <v>1067</v>
      </c>
      <c r="OD1" s="470" t="s">
        <v>1069</v>
      </c>
      <c r="OE1" s="470" t="s">
        <v>1071</v>
      </c>
      <c r="OF1" s="470" t="s">
        <v>1073</v>
      </c>
      <c r="OG1" s="470" t="s">
        <v>1075</v>
      </c>
      <c r="OH1" s="470" t="s">
        <v>1077</v>
      </c>
      <c r="OI1" s="470" t="s">
        <v>1079</v>
      </c>
      <c r="OJ1" s="470" t="s">
        <v>1081</v>
      </c>
      <c r="OK1" s="470" t="s">
        <v>1083</v>
      </c>
      <c r="OL1" s="470" t="s">
        <v>1085</v>
      </c>
      <c r="OM1" s="470" t="s">
        <v>1087</v>
      </c>
      <c r="ON1" s="470" t="s">
        <v>1089</v>
      </c>
      <c r="OO1" s="470" t="s">
        <v>1091</v>
      </c>
      <c r="OP1" s="470" t="s">
        <v>1093</v>
      </c>
      <c r="OQ1" s="470" t="s">
        <v>1095</v>
      </c>
      <c r="OR1" s="470" t="s">
        <v>1097</v>
      </c>
      <c r="OS1" s="470" t="s">
        <v>1099</v>
      </c>
      <c r="OT1" s="470" t="s">
        <v>1101</v>
      </c>
      <c r="OU1" s="470" t="s">
        <v>1103</v>
      </c>
      <c r="OV1" s="470" t="s">
        <v>1105</v>
      </c>
      <c r="OW1" s="470" t="s">
        <v>1107</v>
      </c>
      <c r="OX1" s="470" t="s">
        <v>1109</v>
      </c>
      <c r="OY1" s="470" t="s">
        <v>365</v>
      </c>
      <c r="OZ1" s="470" t="s">
        <v>1112</v>
      </c>
      <c r="PA1" s="470" t="s">
        <v>1114</v>
      </c>
      <c r="PB1" s="470" t="s">
        <v>1115</v>
      </c>
      <c r="PC1" s="470" t="s">
        <v>1117</v>
      </c>
      <c r="PD1" s="470" t="s">
        <v>1119</v>
      </c>
      <c r="PE1" s="470" t="s">
        <v>1121</v>
      </c>
      <c r="PF1" s="470" t="s">
        <v>1123</v>
      </c>
      <c r="PG1" s="470" t="s">
        <v>1125</v>
      </c>
      <c r="PH1" s="470" t="s">
        <v>1127</v>
      </c>
      <c r="PI1" s="470" t="s">
        <v>1129</v>
      </c>
      <c r="PJ1" s="470" t="s">
        <v>1131</v>
      </c>
      <c r="PK1" s="470" t="s">
        <v>1133</v>
      </c>
      <c r="PL1" s="470" t="s">
        <v>1135</v>
      </c>
      <c r="PM1" s="470" t="s">
        <v>1137</v>
      </c>
      <c r="PN1" s="470" t="s">
        <v>1139</v>
      </c>
      <c r="PO1" s="470" t="s">
        <v>1141</v>
      </c>
      <c r="PP1" s="470" t="s">
        <v>1143</v>
      </c>
      <c r="PQ1" s="470" t="s">
        <v>1145</v>
      </c>
      <c r="PR1" s="470" t="s">
        <v>1147</v>
      </c>
      <c r="PS1" s="470" t="s">
        <v>1149</v>
      </c>
      <c r="PT1" s="470" t="s">
        <v>1151</v>
      </c>
      <c r="PU1" s="470" t="s">
        <v>1153</v>
      </c>
      <c r="PV1" s="470" t="s">
        <v>1155</v>
      </c>
      <c r="PW1" s="470" t="s">
        <v>1157</v>
      </c>
      <c r="PX1" s="470" t="s">
        <v>1159</v>
      </c>
      <c r="PY1" s="470" t="s">
        <v>1161</v>
      </c>
      <c r="PZ1" s="470" t="s">
        <v>355</v>
      </c>
      <c r="QA1" s="470" t="s">
        <v>1163</v>
      </c>
      <c r="QB1" s="470" t="s">
        <v>1165</v>
      </c>
      <c r="QC1" s="470" t="s">
        <v>1167</v>
      </c>
      <c r="QD1" s="470" t="s">
        <v>1169</v>
      </c>
      <c r="QE1" s="470" t="s">
        <v>1171</v>
      </c>
      <c r="QF1" s="473" t="s">
        <v>356</v>
      </c>
      <c r="QG1" s="470" t="s">
        <v>357</v>
      </c>
      <c r="QH1" s="470" t="s">
        <v>1173</v>
      </c>
      <c r="QI1" s="470" t="s">
        <v>1175</v>
      </c>
      <c r="QJ1" s="470" t="s">
        <v>1177</v>
      </c>
      <c r="QK1" s="470" t="s">
        <v>1179</v>
      </c>
      <c r="QL1" s="470" t="s">
        <v>1181</v>
      </c>
      <c r="QM1" s="470" t="s">
        <v>1183</v>
      </c>
      <c r="QN1" s="473" t="s">
        <v>358</v>
      </c>
      <c r="QO1" s="470" t="s">
        <v>1185</v>
      </c>
      <c r="QP1" s="470" t="s">
        <v>359</v>
      </c>
      <c r="QQ1" s="470" t="s">
        <v>366</v>
      </c>
      <c r="QR1" s="470" t="s">
        <v>1187</v>
      </c>
      <c r="QS1" s="470" t="s">
        <v>1189</v>
      </c>
      <c r="QT1" s="470" t="s">
        <v>1191</v>
      </c>
      <c r="QU1" s="470" t="s">
        <v>1193</v>
      </c>
      <c r="QV1" s="470" t="s">
        <v>1195</v>
      </c>
      <c r="QW1" s="470" t="s">
        <v>1197</v>
      </c>
      <c r="QX1" s="470" t="s">
        <v>1199</v>
      </c>
      <c r="QY1" s="470" t="s">
        <v>1201</v>
      </c>
      <c r="QZ1" s="470" t="s">
        <v>1203</v>
      </c>
      <c r="RA1" s="470" t="s">
        <v>1205</v>
      </c>
      <c r="RB1" s="470" t="s">
        <v>1207</v>
      </c>
      <c r="RC1" s="470" t="s">
        <v>1209</v>
      </c>
      <c r="RD1" s="470" t="s">
        <v>1211</v>
      </c>
      <c r="RE1" s="470" t="s">
        <v>1213</v>
      </c>
      <c r="RF1" s="473" t="s">
        <v>360</v>
      </c>
      <c r="RG1" s="470" t="s">
        <v>361</v>
      </c>
      <c r="RH1" s="470" t="s">
        <v>1215</v>
      </c>
      <c r="RI1" s="470" t="s">
        <v>1217</v>
      </c>
      <c r="RJ1" s="473" t="s">
        <v>362</v>
      </c>
      <c r="RK1" s="470" t="s">
        <v>363</v>
      </c>
      <c r="RL1" s="470" t="s">
        <v>1219</v>
      </c>
      <c r="RM1" s="470" t="s">
        <v>1220</v>
      </c>
      <c r="RN1" s="470" t="s">
        <v>1221</v>
      </c>
      <c r="RO1" s="470" t="s">
        <v>1222</v>
      </c>
      <c r="RP1" s="470" t="s">
        <v>1224</v>
      </c>
      <c r="RQ1" s="470" t="s">
        <v>1225</v>
      </c>
      <c r="RR1" s="470" t="s">
        <v>1227</v>
      </c>
      <c r="RS1" s="470" t="s">
        <v>1228</v>
      </c>
      <c r="RT1" s="469" t="s">
        <v>367</v>
      </c>
      <c r="RU1" s="473" t="s">
        <v>368</v>
      </c>
      <c r="RV1" s="470" t="s">
        <v>369</v>
      </c>
      <c r="RW1" s="470" t="s">
        <v>1230</v>
      </c>
      <c r="RX1" s="470" t="s">
        <v>1232</v>
      </c>
      <c r="RY1" s="470" t="s">
        <v>370</v>
      </c>
      <c r="RZ1" s="470" t="s">
        <v>1234</v>
      </c>
      <c r="SA1" s="470" t="s">
        <v>1236</v>
      </c>
      <c r="SB1" s="470" t="s">
        <v>1238</v>
      </c>
      <c r="SC1" s="470" t="s">
        <v>1240</v>
      </c>
      <c r="SD1" s="473" t="s">
        <v>371</v>
      </c>
      <c r="SE1" s="470" t="s">
        <v>372</v>
      </c>
      <c r="SF1" s="470" t="s">
        <v>1242</v>
      </c>
      <c r="SG1" s="470" t="s">
        <v>1244</v>
      </c>
      <c r="SH1" s="470" t="s">
        <v>1246</v>
      </c>
      <c r="SI1" s="470" t="s">
        <v>1248</v>
      </c>
      <c r="SJ1" s="470" t="s">
        <v>1250</v>
      </c>
      <c r="SK1" s="470" t="s">
        <v>1252</v>
      </c>
      <c r="SL1" s="470" t="s">
        <v>1254</v>
      </c>
      <c r="SM1" s="470" t="s">
        <v>1256</v>
      </c>
      <c r="SN1" s="470" t="s">
        <v>1258</v>
      </c>
      <c r="SO1" s="470" t="s">
        <v>1260</v>
      </c>
      <c r="SP1" s="470" t="s">
        <v>1262</v>
      </c>
      <c r="SQ1" s="470" t="s">
        <v>1264</v>
      </c>
      <c r="SR1" s="470" t="s">
        <v>1266</v>
      </c>
      <c r="SS1" s="470" t="s">
        <v>1268</v>
      </c>
      <c r="ST1" s="470" t="s">
        <v>1270</v>
      </c>
      <c r="SU1" s="469" t="s">
        <v>373</v>
      </c>
      <c r="SV1" s="473" t="s">
        <v>374</v>
      </c>
      <c r="SW1" s="470" t="s">
        <v>375</v>
      </c>
      <c r="SX1" s="470" t="s">
        <v>1272</v>
      </c>
      <c r="SY1" s="470" t="s">
        <v>1274</v>
      </c>
      <c r="SZ1" s="470" t="s">
        <v>1276</v>
      </c>
      <c r="TA1" s="470" t="s">
        <v>1278</v>
      </c>
      <c r="TB1" s="470" t="s">
        <v>1280</v>
      </c>
      <c r="TC1" s="470" t="s">
        <v>376</v>
      </c>
      <c r="TD1" s="470" t="s">
        <v>1282</v>
      </c>
      <c r="TE1" s="470" t="s">
        <v>1284</v>
      </c>
      <c r="TF1" s="470" t="s">
        <v>1286</v>
      </c>
      <c r="TG1" s="470" t="s">
        <v>1288</v>
      </c>
      <c r="TH1" s="470" t="s">
        <v>1290</v>
      </c>
      <c r="TI1" s="470" t="s">
        <v>1292</v>
      </c>
      <c r="TJ1" s="473" t="s">
        <v>377</v>
      </c>
      <c r="TK1" s="470" t="s">
        <v>378</v>
      </c>
      <c r="TL1" s="470" t="s">
        <v>379</v>
      </c>
      <c r="TM1" s="470" t="s">
        <v>1294</v>
      </c>
      <c r="TN1" s="470" t="s">
        <v>1296</v>
      </c>
      <c r="TO1" s="470" t="s">
        <v>1297</v>
      </c>
      <c r="TP1" s="470" t="s">
        <v>1299</v>
      </c>
      <c r="TQ1" s="470" t="s">
        <v>1301</v>
      </c>
      <c r="TR1" s="470" t="s">
        <v>1303</v>
      </c>
      <c r="TS1" s="470" t="s">
        <v>1305</v>
      </c>
      <c r="TT1" s="470" t="s">
        <v>1307</v>
      </c>
      <c r="TU1" s="470" t="s">
        <v>1309</v>
      </c>
      <c r="TV1" s="470" t="s">
        <v>1311</v>
      </c>
      <c r="TW1" s="470" t="s">
        <v>1313</v>
      </c>
      <c r="TX1" s="470" t="s">
        <v>1315</v>
      </c>
      <c r="TY1" s="470" t="s">
        <v>1317</v>
      </c>
      <c r="TZ1" s="470" t="s">
        <v>1319</v>
      </c>
      <c r="UA1" s="470" t="s">
        <v>1321</v>
      </c>
      <c r="UB1" s="470" t="s">
        <v>1323</v>
      </c>
      <c r="UC1" s="469" t="s">
        <v>1325</v>
      </c>
      <c r="UD1" s="470" t="s">
        <v>1327</v>
      </c>
      <c r="UE1" s="470" t="s">
        <v>1329</v>
      </c>
      <c r="UF1" s="470" t="s">
        <v>1331</v>
      </c>
      <c r="UG1" s="470" t="s">
        <v>1333</v>
      </c>
      <c r="UH1" s="470" t="s">
        <v>1335</v>
      </c>
      <c r="UI1" s="471"/>
    </row>
    <row r="2" spans="1:555" s="122" customFormat="1" hidden="1" x14ac:dyDescent="0.25">
      <c r="A2" s="467" t="s">
        <v>1358</v>
      </c>
      <c r="B2" s="467" t="s">
        <v>1360</v>
      </c>
      <c r="C2" s="467" t="s">
        <v>471</v>
      </c>
      <c r="D2" s="467" t="s">
        <v>1359</v>
      </c>
      <c r="E2" s="467" t="s">
        <v>1361</v>
      </c>
      <c r="F2" s="467" t="s">
        <v>472</v>
      </c>
      <c r="G2" s="468" t="s">
        <v>1362</v>
      </c>
      <c r="H2" s="467" t="s">
        <v>1363</v>
      </c>
      <c r="I2" s="467" t="s">
        <v>1364</v>
      </c>
      <c r="J2" s="467" t="s">
        <v>1459</v>
      </c>
      <c r="K2" s="467" t="s">
        <v>1365</v>
      </c>
      <c r="L2" s="467" t="s">
        <v>1366</v>
      </c>
      <c r="M2" s="467" t="s">
        <v>1367</v>
      </c>
      <c r="N2" s="467" t="s">
        <v>1368</v>
      </c>
      <c r="O2" s="467" t="s">
        <v>1369</v>
      </c>
      <c r="P2" s="467" t="s">
        <v>1489</v>
      </c>
      <c r="Q2" s="467" t="s">
        <v>1531</v>
      </c>
      <c r="R2" s="462" t="str">
        <f>+Presupuesto!D11</f>
        <v>Recurrente</v>
      </c>
      <c r="S2" s="462" t="str">
        <f>+Presupuesto!E11</f>
        <v>Programa / Proyecto 2016</v>
      </c>
      <c r="T2" s="467"/>
      <c r="U2" s="467" t="s">
        <v>394</v>
      </c>
      <c r="V2" s="467" t="s">
        <v>412</v>
      </c>
      <c r="W2" s="467" t="s">
        <v>395</v>
      </c>
      <c r="X2" s="467" t="s">
        <v>396</v>
      </c>
      <c r="Y2" s="467" t="s">
        <v>397</v>
      </c>
      <c r="Z2" s="467" t="s">
        <v>398</v>
      </c>
      <c r="AA2" s="467" t="s">
        <v>399</v>
      </c>
      <c r="AB2" s="467" t="s">
        <v>400</v>
      </c>
      <c r="AC2" s="467" t="s">
        <v>401</v>
      </c>
      <c r="AD2" s="467" t="s">
        <v>402</v>
      </c>
      <c r="AE2" s="467" t="s">
        <v>403</v>
      </c>
      <c r="AF2" s="467" t="s">
        <v>404</v>
      </c>
      <c r="AG2" s="467"/>
      <c r="AH2" s="467" t="s">
        <v>420</v>
      </c>
      <c r="AI2" s="467" t="s">
        <v>421</v>
      </c>
      <c r="AJ2" s="467" t="s">
        <v>422</v>
      </c>
      <c r="AK2" s="467" t="s">
        <v>423</v>
      </c>
      <c r="AL2" s="467" t="s">
        <v>424</v>
      </c>
      <c r="AM2" s="467" t="s">
        <v>427</v>
      </c>
      <c r="AN2" s="467" t="s">
        <v>425</v>
      </c>
      <c r="AO2" s="467" t="s">
        <v>426</v>
      </c>
      <c r="AP2" s="467" t="s">
        <v>428</v>
      </c>
      <c r="AQ2" s="467" t="s">
        <v>429</v>
      </c>
      <c r="AR2" s="467" t="s">
        <v>430</v>
      </c>
      <c r="AS2" s="467" t="s">
        <v>431</v>
      </c>
      <c r="AT2" s="467" t="s">
        <v>432</v>
      </c>
      <c r="AU2" s="467" t="s">
        <v>433</v>
      </c>
      <c r="AV2" s="467" t="s">
        <v>434</v>
      </c>
      <c r="AW2" s="467" t="s">
        <v>435</v>
      </c>
      <c r="AX2" s="467" t="s">
        <v>436</v>
      </c>
      <c r="AY2" s="467" t="s">
        <v>437</v>
      </c>
      <c r="AZ2" s="467" t="s">
        <v>438</v>
      </c>
      <c r="BA2" s="467" t="s">
        <v>439</v>
      </c>
      <c r="BB2" s="467" t="s">
        <v>440</v>
      </c>
      <c r="BC2" s="467" t="s">
        <v>441</v>
      </c>
      <c r="BD2" s="467" t="s">
        <v>442</v>
      </c>
      <c r="BE2" s="467" t="s">
        <v>443</v>
      </c>
      <c r="BF2" s="467" t="s">
        <v>444</v>
      </c>
      <c r="BG2" s="467" t="s">
        <v>445</v>
      </c>
      <c r="BH2" s="467" t="s">
        <v>446</v>
      </c>
      <c r="BI2" s="467" t="s">
        <v>447</v>
      </c>
      <c r="BJ2" s="467" t="s">
        <v>448</v>
      </c>
      <c r="BK2" s="467" t="s">
        <v>449</v>
      </c>
      <c r="BL2" s="467" t="s">
        <v>450</v>
      </c>
      <c r="BM2" s="467" t="s">
        <v>451</v>
      </c>
      <c r="BN2" s="467" t="s">
        <v>452</v>
      </c>
      <c r="BO2" s="467" t="s">
        <v>453</v>
      </c>
      <c r="BP2" s="467" t="s">
        <v>454</v>
      </c>
      <c r="BQ2" s="467" t="s">
        <v>455</v>
      </c>
      <c r="BR2" s="467" t="s">
        <v>456</v>
      </c>
      <c r="BS2" s="467" t="s">
        <v>457</v>
      </c>
      <c r="BT2" s="467" t="s">
        <v>458</v>
      </c>
      <c r="BU2" s="467" t="s">
        <v>459</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idden="1" x14ac:dyDescent="0.25">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5605.2314999999999</v>
      </c>
      <c r="BC3" s="464">
        <f>+'Cuadro Resumen'!D213</f>
        <v>5165.6055000000006</v>
      </c>
      <c r="BD3" s="464">
        <f>+'Cuadro Resumen'!E213</f>
        <v>6594.39</v>
      </c>
      <c r="BE3" s="464">
        <f>+'Cuadro Resumen'!F213</f>
        <v>6154.7640000000001</v>
      </c>
      <c r="BF3" s="464">
        <f>+'Cuadro Resumen'!C214</f>
        <v>4945.7925000000005</v>
      </c>
      <c r="BG3" s="464">
        <f>+'Cuadro Resumen'!D214</f>
        <v>4506.1665000000003</v>
      </c>
      <c r="BH3" s="464">
        <f>+'Cuadro Resumen'!E214</f>
        <v>5934.951</v>
      </c>
      <c r="BI3" s="464">
        <f>+'Cuadro Resumen'!F214</f>
        <v>5495.3249999999998</v>
      </c>
      <c r="BJ3" s="464">
        <f>+'Cuadro Resumen'!C215</f>
        <v>4286.3535000000002</v>
      </c>
      <c r="BK3" s="464">
        <f>+'Cuadro Resumen'!D215</f>
        <v>3956.634</v>
      </c>
      <c r="BL3" s="464">
        <f>+'Cuadro Resumen'!E215</f>
        <v>5275.5120000000006</v>
      </c>
      <c r="BM3" s="464">
        <f>+'Cuadro Resumen'!F215</f>
        <v>4835.8860000000004</v>
      </c>
      <c r="BN3" s="464">
        <f>+'Cuadro Resumen'!C216</f>
        <v>3626.9145000000003</v>
      </c>
      <c r="BO3" s="464">
        <f>+'Cuadro Resumen'!D216</f>
        <v>3297.1950000000002</v>
      </c>
      <c r="BP3" s="464">
        <f>+'Cuadro Resumen'!E216</f>
        <v>4616.0730000000003</v>
      </c>
      <c r="BQ3" s="464">
        <f>+'Cuadro Resumen'!F216</f>
        <v>4286.3535000000002</v>
      </c>
      <c r="BR3" s="464">
        <f>+'Cuadro Resumen'!C217</f>
        <v>3187.2885000000001</v>
      </c>
      <c r="BS3" s="464">
        <f>+'Cuadro Resumen'!D217</f>
        <v>2967.4755</v>
      </c>
      <c r="BT3" s="464">
        <f>+'Cuadro Resumen'!E217</f>
        <v>4066.5405000000001</v>
      </c>
      <c r="BU3" s="464">
        <f>+'Cuadro Resumen'!F217</f>
        <v>3736.8210000000004</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ht="15.75" thickBot="1" x14ac:dyDescent="0.3"/>
    <row r="5" spans="1:555" ht="53.25" thickBot="1" x14ac:dyDescent="0.3">
      <c r="C5" s="87" t="s">
        <v>385</v>
      </c>
      <c r="D5" s="198">
        <f>SUMIF(C:C,$C$10,D:D)</f>
        <v>56775</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SUM(F17:F51)</f>
        <v>56775</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68" t="s">
        <v>1573</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3. Supervición y Evaluación del personal Contratado o existente en Actividades de Contabilidad en el desempeño del puesto en Centros Regionales Univeristarios.</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ht="15.75" thickBot="1" x14ac:dyDescent="0.3">
      <c r="C17" s="221" t="s">
        <v>432</v>
      </c>
      <c r="D17" s="222">
        <v>1.75</v>
      </c>
      <c r="E17" s="220">
        <f>HLOOKUP(C17,$AH$2:$BU$3,2,0)</f>
        <v>1750</v>
      </c>
      <c r="F17" s="97">
        <f t="shared" ref="F17:F51" si="0">D17*E17</f>
        <v>3062.5</v>
      </c>
      <c r="G17" s="161" t="s">
        <v>129</v>
      </c>
      <c r="H17" s="142" t="s">
        <v>762</v>
      </c>
      <c r="I17" s="130" t="str">
        <f>VLOOKUP(H17,Presupuesto!$B$11:$C$565,2,0)</f>
        <v>VIATICOS NACIONALES</v>
      </c>
      <c r="J17" s="219" t="s">
        <v>1365</v>
      </c>
      <c r="K17" s="98" t="s">
        <v>396</v>
      </c>
    </row>
    <row r="18" spans="3:11" ht="15.75" thickBot="1" x14ac:dyDescent="0.3">
      <c r="C18" s="221" t="s">
        <v>432</v>
      </c>
      <c r="D18" s="222">
        <v>2.75</v>
      </c>
      <c r="E18" s="220">
        <f t="shared" ref="E18:E34" si="1">HLOOKUP(C18,$AH$2:$BU$3,2,0)</f>
        <v>1750</v>
      </c>
      <c r="F18" s="97">
        <f t="shared" si="0"/>
        <v>4812.5</v>
      </c>
      <c r="G18" s="161" t="s">
        <v>129</v>
      </c>
      <c r="H18" s="142" t="s">
        <v>764</v>
      </c>
      <c r="I18" s="130" t="str">
        <f>VLOOKUP(H18,Presupuesto!$B$11:$C$565,2,0)</f>
        <v>VIATICOS NACIONALES</v>
      </c>
      <c r="J18" s="98" t="str">
        <f t="shared" ref="J18:J51" si="2">$J$17</f>
        <v>Gestión Administrativa y  financiera en apoyo al Desarrollo Académico</v>
      </c>
      <c r="K18" s="98" t="s">
        <v>396</v>
      </c>
    </row>
    <row r="19" spans="3:11" ht="15.75" thickBot="1" x14ac:dyDescent="0.3">
      <c r="C19" s="221" t="s">
        <v>432</v>
      </c>
      <c r="D19" s="222">
        <v>2.75</v>
      </c>
      <c r="E19" s="220">
        <f t="shared" si="1"/>
        <v>1750</v>
      </c>
      <c r="F19" s="97">
        <f t="shared" si="0"/>
        <v>4812.5</v>
      </c>
      <c r="G19" s="161" t="s">
        <v>129</v>
      </c>
      <c r="H19" s="142" t="s">
        <v>764</v>
      </c>
      <c r="I19" s="130" t="str">
        <f>VLOOKUP(H19,Presupuesto!$B$11:$C$565,2,0)</f>
        <v>VIATICOS NACIONALES</v>
      </c>
      <c r="J19" s="98" t="str">
        <f t="shared" si="2"/>
        <v>Gestión Administrativa y  financiera en apoyo al Desarrollo Académico</v>
      </c>
      <c r="K19" s="98" t="s">
        <v>396</v>
      </c>
    </row>
    <row r="20" spans="3:11" ht="15.75" thickBot="1" x14ac:dyDescent="0.3">
      <c r="C20" s="221" t="s">
        <v>432</v>
      </c>
      <c r="D20" s="222">
        <v>1.75</v>
      </c>
      <c r="E20" s="220">
        <f t="shared" si="1"/>
        <v>1750</v>
      </c>
      <c r="F20" s="97">
        <f t="shared" si="0"/>
        <v>3062.5</v>
      </c>
      <c r="G20" s="161" t="s">
        <v>129</v>
      </c>
      <c r="H20" s="142" t="s">
        <v>764</v>
      </c>
      <c r="I20" s="130" t="str">
        <f>VLOOKUP(H20,Presupuesto!$B$11:$C$565,2,0)</f>
        <v>VIATICOS NACIONALES</v>
      </c>
      <c r="J20" s="98" t="str">
        <f t="shared" si="2"/>
        <v>Gestión Administrativa y  financiera en apoyo al Desarrollo Académico</v>
      </c>
      <c r="K20" s="98" t="s">
        <v>396</v>
      </c>
    </row>
    <row r="21" spans="3:11" ht="15.75" thickBot="1" x14ac:dyDescent="0.3">
      <c r="C21" s="221" t="s">
        <v>432</v>
      </c>
      <c r="D21" s="222">
        <v>1</v>
      </c>
      <c r="E21" s="220">
        <f t="shared" si="1"/>
        <v>1750</v>
      </c>
      <c r="F21" s="97">
        <f t="shared" si="0"/>
        <v>1750</v>
      </c>
      <c r="G21" s="161" t="s">
        <v>129</v>
      </c>
      <c r="H21" s="142" t="s">
        <v>764</v>
      </c>
      <c r="I21" s="130" t="str">
        <f>VLOOKUP(H21,Presupuesto!$B$11:$C$565,2,0)</f>
        <v>VIATICOS NACIONALES</v>
      </c>
      <c r="J21" s="98" t="str">
        <f t="shared" si="2"/>
        <v>Gestión Administrativa y  financiera en apoyo al Desarrollo Académico</v>
      </c>
      <c r="K21" s="98" t="s">
        <v>396</v>
      </c>
    </row>
    <row r="22" spans="3:11" ht="15.75" thickBot="1" x14ac:dyDescent="0.3">
      <c r="C22" s="221" t="s">
        <v>432</v>
      </c>
      <c r="D22" s="222">
        <v>2.75</v>
      </c>
      <c r="E22" s="220">
        <f t="shared" si="1"/>
        <v>1750</v>
      </c>
      <c r="F22" s="97">
        <f t="shared" si="0"/>
        <v>4812.5</v>
      </c>
      <c r="G22" s="161" t="s">
        <v>129</v>
      </c>
      <c r="H22" s="142" t="s">
        <v>764</v>
      </c>
      <c r="I22" s="130" t="str">
        <f>VLOOKUP(H22,Presupuesto!$B$11:$C$565,2,0)</f>
        <v>VIATICOS NACIONALES</v>
      </c>
      <c r="J22" s="98" t="str">
        <f t="shared" si="2"/>
        <v>Gestión Administrativa y  financiera en apoyo al Desarrollo Académico</v>
      </c>
      <c r="K22" s="98" t="s">
        <v>396</v>
      </c>
    </row>
    <row r="23" spans="3:11" ht="15.75" thickBot="1" x14ac:dyDescent="0.3">
      <c r="C23" s="221" t="s">
        <v>434</v>
      </c>
      <c r="D23" s="222">
        <v>1.5</v>
      </c>
      <c r="E23" s="220">
        <f t="shared" si="1"/>
        <v>900</v>
      </c>
      <c r="F23" s="97">
        <f t="shared" si="0"/>
        <v>1350</v>
      </c>
      <c r="G23" s="161" t="s">
        <v>129</v>
      </c>
      <c r="H23" s="142" t="s">
        <v>764</v>
      </c>
      <c r="I23" s="130" t="str">
        <f>VLOOKUP(H23,Presupuesto!$B$11:$C$565,2,0)</f>
        <v>VIATICOS NACIONALES</v>
      </c>
      <c r="J23" s="98" t="str">
        <f t="shared" si="2"/>
        <v>Gestión Administrativa y  financiera en apoyo al Desarrollo Académico</v>
      </c>
      <c r="K23" s="98" t="s">
        <v>396</v>
      </c>
    </row>
    <row r="24" spans="3:11" ht="15.75" thickBot="1" x14ac:dyDescent="0.3">
      <c r="C24" s="221" t="s">
        <v>434</v>
      </c>
      <c r="D24" s="222">
        <v>2.5</v>
      </c>
      <c r="E24" s="220">
        <f t="shared" si="1"/>
        <v>900</v>
      </c>
      <c r="F24" s="97">
        <f t="shared" si="0"/>
        <v>2250</v>
      </c>
      <c r="G24" s="161" t="s">
        <v>129</v>
      </c>
      <c r="H24" s="142" t="s">
        <v>764</v>
      </c>
      <c r="I24" s="130" t="str">
        <f>VLOOKUP(H24,Presupuesto!$B$11:$C$565,2,0)</f>
        <v>VIATICOS NACIONALES</v>
      </c>
      <c r="J24" s="98" t="str">
        <f t="shared" si="2"/>
        <v>Gestión Administrativa y  financiera en apoyo al Desarrollo Académico</v>
      </c>
      <c r="K24" s="98" t="s">
        <v>396</v>
      </c>
    </row>
    <row r="25" spans="3:11" ht="15.75" thickBot="1" x14ac:dyDescent="0.3">
      <c r="C25" s="221" t="s">
        <v>434</v>
      </c>
      <c r="D25" s="222">
        <v>2.75</v>
      </c>
      <c r="E25" s="220">
        <f t="shared" si="1"/>
        <v>900</v>
      </c>
      <c r="F25" s="97">
        <f t="shared" si="0"/>
        <v>2475</v>
      </c>
      <c r="G25" s="161" t="s">
        <v>129</v>
      </c>
      <c r="H25" s="142" t="s">
        <v>764</v>
      </c>
      <c r="I25" s="130" t="str">
        <f>VLOOKUP(H25,Presupuesto!$B$11:$C$565,2,0)</f>
        <v>VIATICOS NACIONALES</v>
      </c>
      <c r="J25" s="98" t="str">
        <f t="shared" si="2"/>
        <v>Gestión Administrativa y  financiera en apoyo al Desarrollo Académico</v>
      </c>
      <c r="K25" s="98" t="s">
        <v>396</v>
      </c>
    </row>
    <row r="26" spans="3:11" ht="15.75" thickBot="1" x14ac:dyDescent="0.3">
      <c r="C26" s="221" t="s">
        <v>432</v>
      </c>
      <c r="D26" s="222">
        <v>1.75</v>
      </c>
      <c r="E26" s="220">
        <f t="shared" si="1"/>
        <v>1750</v>
      </c>
      <c r="F26" s="97">
        <f t="shared" si="0"/>
        <v>3062.5</v>
      </c>
      <c r="G26" s="161" t="s">
        <v>129</v>
      </c>
      <c r="H26" s="142" t="s">
        <v>764</v>
      </c>
      <c r="I26" s="130" t="str">
        <f>VLOOKUP(H26,Presupuesto!$B$11:$C$565,2,0)</f>
        <v>VIATICOS NACIONALES</v>
      </c>
      <c r="J26" s="98" t="str">
        <f t="shared" si="2"/>
        <v>Gestión Administrativa y  financiera en apoyo al Desarrollo Académico</v>
      </c>
      <c r="K26" s="98" t="s">
        <v>402</v>
      </c>
    </row>
    <row r="27" spans="3:11" ht="15.75" thickBot="1" x14ac:dyDescent="0.3">
      <c r="C27" s="221" t="s">
        <v>432</v>
      </c>
      <c r="D27" s="222">
        <v>2.75</v>
      </c>
      <c r="E27" s="220">
        <f t="shared" si="1"/>
        <v>1750</v>
      </c>
      <c r="F27" s="97">
        <f t="shared" si="0"/>
        <v>4812.5</v>
      </c>
      <c r="G27" s="161" t="s">
        <v>129</v>
      </c>
      <c r="H27" s="142" t="s">
        <v>764</v>
      </c>
      <c r="I27" s="130" t="str">
        <f>VLOOKUP(H27,Presupuesto!$B$11:$C$565,2,0)</f>
        <v>VIATICOS NACIONALES</v>
      </c>
      <c r="J27" s="98" t="str">
        <f t="shared" si="2"/>
        <v>Gestión Administrativa y  financiera en apoyo al Desarrollo Académico</v>
      </c>
      <c r="K27" s="98" t="s">
        <v>402</v>
      </c>
    </row>
    <row r="28" spans="3:11" ht="15.75" thickBot="1" x14ac:dyDescent="0.3">
      <c r="C28" s="221" t="s">
        <v>432</v>
      </c>
      <c r="D28" s="222">
        <v>2.75</v>
      </c>
      <c r="E28" s="220">
        <f t="shared" si="1"/>
        <v>1750</v>
      </c>
      <c r="F28" s="97">
        <f t="shared" si="0"/>
        <v>4812.5</v>
      </c>
      <c r="G28" s="161" t="s">
        <v>129</v>
      </c>
      <c r="H28" s="142" t="s">
        <v>764</v>
      </c>
      <c r="I28" s="130" t="str">
        <f>VLOOKUP(H28,Presupuesto!$B$11:$C$565,2,0)</f>
        <v>VIATICOS NACIONALES</v>
      </c>
      <c r="J28" s="98" t="str">
        <f t="shared" si="2"/>
        <v>Gestión Administrativa y  financiera en apoyo al Desarrollo Académico</v>
      </c>
      <c r="K28" s="98" t="s">
        <v>402</v>
      </c>
    </row>
    <row r="29" spans="3:11" ht="15.75" thickBot="1" x14ac:dyDescent="0.3">
      <c r="C29" s="221" t="s">
        <v>432</v>
      </c>
      <c r="D29" s="222">
        <v>1.75</v>
      </c>
      <c r="E29" s="220">
        <f t="shared" si="1"/>
        <v>1750</v>
      </c>
      <c r="F29" s="97">
        <f t="shared" si="0"/>
        <v>3062.5</v>
      </c>
      <c r="G29" s="161" t="s">
        <v>129</v>
      </c>
      <c r="H29" s="142" t="s">
        <v>764</v>
      </c>
      <c r="I29" s="130" t="str">
        <f>VLOOKUP(H29,Presupuesto!$B$11:$C$565,2,0)</f>
        <v>VIATICOS NACIONALES</v>
      </c>
      <c r="J29" s="98" t="str">
        <f t="shared" si="2"/>
        <v>Gestión Administrativa y  financiera en apoyo al Desarrollo Académico</v>
      </c>
      <c r="K29" s="98" t="s">
        <v>402</v>
      </c>
    </row>
    <row r="30" spans="3:11" ht="15.75" thickBot="1" x14ac:dyDescent="0.3">
      <c r="C30" s="221" t="s">
        <v>432</v>
      </c>
      <c r="D30" s="222">
        <v>1</v>
      </c>
      <c r="E30" s="220">
        <f t="shared" si="1"/>
        <v>1750</v>
      </c>
      <c r="F30" s="97">
        <f t="shared" si="0"/>
        <v>1750</v>
      </c>
      <c r="G30" s="161" t="s">
        <v>129</v>
      </c>
      <c r="H30" s="142" t="s">
        <v>764</v>
      </c>
      <c r="I30" s="130" t="str">
        <f>VLOOKUP(H30,Presupuesto!$B$11:$C$565,2,0)</f>
        <v>VIATICOS NACIONALES</v>
      </c>
      <c r="J30" s="98" t="str">
        <f t="shared" si="2"/>
        <v>Gestión Administrativa y  financiera en apoyo al Desarrollo Académico</v>
      </c>
      <c r="K30" s="98" t="s">
        <v>402</v>
      </c>
    </row>
    <row r="31" spans="3:11" ht="15.75" thickBot="1" x14ac:dyDescent="0.3">
      <c r="C31" s="221" t="s">
        <v>432</v>
      </c>
      <c r="D31" s="222">
        <v>2.75</v>
      </c>
      <c r="E31" s="220">
        <f t="shared" si="1"/>
        <v>1750</v>
      </c>
      <c r="F31" s="97">
        <f t="shared" si="0"/>
        <v>4812.5</v>
      </c>
      <c r="G31" s="161" t="s">
        <v>129</v>
      </c>
      <c r="H31" s="142" t="s">
        <v>764</v>
      </c>
      <c r="I31" s="130" t="str">
        <f>VLOOKUP(H31,Presupuesto!$B$11:$C$565,2,0)</f>
        <v>VIATICOS NACIONALES</v>
      </c>
      <c r="J31" s="98" t="str">
        <f t="shared" si="2"/>
        <v>Gestión Administrativa y  financiera en apoyo al Desarrollo Académico</v>
      </c>
      <c r="K31" s="98" t="s">
        <v>402</v>
      </c>
    </row>
    <row r="32" spans="3:11" ht="15.75" thickBot="1" x14ac:dyDescent="0.3">
      <c r="C32" s="221" t="s">
        <v>434</v>
      </c>
      <c r="D32" s="222">
        <v>1.5</v>
      </c>
      <c r="E32" s="220">
        <f t="shared" si="1"/>
        <v>900</v>
      </c>
      <c r="F32" s="97">
        <f t="shared" si="0"/>
        <v>1350</v>
      </c>
      <c r="G32" s="161" t="s">
        <v>129</v>
      </c>
      <c r="H32" s="142" t="s">
        <v>764</v>
      </c>
      <c r="I32" s="130" t="str">
        <f>VLOOKUP(H32,Presupuesto!$B$11:$C$565,2,0)</f>
        <v>VIATICOS NACIONALES</v>
      </c>
      <c r="J32" s="98" t="str">
        <f t="shared" si="2"/>
        <v>Gestión Administrativa y  financiera en apoyo al Desarrollo Académico</v>
      </c>
      <c r="K32" s="98" t="s">
        <v>402</v>
      </c>
    </row>
    <row r="33" spans="3:11" ht="15.75" thickBot="1" x14ac:dyDescent="0.3">
      <c r="C33" s="221" t="s">
        <v>434</v>
      </c>
      <c r="D33" s="222">
        <v>2.5</v>
      </c>
      <c r="E33" s="220">
        <f t="shared" si="1"/>
        <v>900</v>
      </c>
      <c r="F33" s="97">
        <f t="shared" si="0"/>
        <v>2250</v>
      </c>
      <c r="G33" s="161" t="s">
        <v>129</v>
      </c>
      <c r="H33" s="142" t="s">
        <v>764</v>
      </c>
      <c r="I33" s="130" t="str">
        <f>VLOOKUP(H33,Presupuesto!$B$11:$C$565,2,0)</f>
        <v>VIATICOS NACIONALES</v>
      </c>
      <c r="J33" s="98" t="str">
        <f t="shared" si="2"/>
        <v>Gestión Administrativa y  financiera en apoyo al Desarrollo Académico</v>
      </c>
      <c r="K33" s="98" t="s">
        <v>402</v>
      </c>
    </row>
    <row r="34" spans="3:11" x14ac:dyDescent="0.25">
      <c r="C34" s="221" t="s">
        <v>434</v>
      </c>
      <c r="D34" s="222">
        <v>2.75</v>
      </c>
      <c r="E34" s="220">
        <f t="shared" si="1"/>
        <v>900</v>
      </c>
      <c r="F34" s="97">
        <f t="shared" si="0"/>
        <v>2475</v>
      </c>
      <c r="G34" s="161" t="s">
        <v>129</v>
      </c>
      <c r="H34" s="142" t="s">
        <v>764</v>
      </c>
      <c r="I34" s="130" t="str">
        <f>VLOOKUP(H34,Presupuesto!$B$11:$C$565,2,0)</f>
        <v>VIATICOS NACIONALES</v>
      </c>
      <c r="J34" s="98" t="str">
        <f t="shared" si="2"/>
        <v>Gestión Administrativa y  financiera en apoyo al Desarrollo Académico</v>
      </c>
      <c r="K34" s="98" t="s">
        <v>402</v>
      </c>
    </row>
    <row r="35" spans="3:11" x14ac:dyDescent="0.25">
      <c r="C35" s="141"/>
      <c r="D35" s="158"/>
      <c r="E35" s="123"/>
      <c r="F35" s="97">
        <f t="shared" si="0"/>
        <v>0</v>
      </c>
      <c r="G35" s="161"/>
      <c r="H35" s="142"/>
      <c r="I35" s="130" t="e">
        <f>VLOOKUP(H35,Presupuesto!$B$11:$C$565,2,0)</f>
        <v>#N/A</v>
      </c>
      <c r="J35" s="98" t="str">
        <f t="shared" si="2"/>
        <v>Gestión Administrativa y  financiera en apoyo al Desarrollo Académico</v>
      </c>
      <c r="K35" s="98" t="s">
        <v>412</v>
      </c>
    </row>
    <row r="36" spans="3:11" x14ac:dyDescent="0.25">
      <c r="C36" s="141"/>
      <c r="D36" s="158"/>
      <c r="E36" s="123"/>
      <c r="F36" s="97">
        <f t="shared" si="0"/>
        <v>0</v>
      </c>
      <c r="G36" s="161"/>
      <c r="H36" s="142"/>
      <c r="I36" s="130" t="e">
        <f>VLOOKUP(H36,Presupuesto!$B$11:$C$565,2,0)</f>
        <v>#N/A</v>
      </c>
      <c r="J36" s="98" t="str">
        <f t="shared" si="2"/>
        <v>Gestión Administrativa y  financiera en apoyo al Desarrollo Académico</v>
      </c>
      <c r="K36" s="98" t="s">
        <v>412</v>
      </c>
    </row>
    <row r="37" spans="3:11" x14ac:dyDescent="0.25">
      <c r="C37" s="141"/>
      <c r="D37" s="158"/>
      <c r="E37" s="123"/>
      <c r="F37" s="97">
        <f t="shared" si="0"/>
        <v>0</v>
      </c>
      <c r="G37" s="161"/>
      <c r="H37" s="142"/>
      <c r="I37" s="130" t="e">
        <f>VLOOKUP(H37,Presupuesto!$B$11:$C$565,2,0)</f>
        <v>#N/A</v>
      </c>
      <c r="J37" s="98" t="str">
        <f t="shared" si="2"/>
        <v>Gestión Administrativa y  financiera en apoyo al Desarrollo Académico</v>
      </c>
      <c r="K37" s="98" t="s">
        <v>412</v>
      </c>
    </row>
    <row r="38" spans="3:11" x14ac:dyDescent="0.25">
      <c r="C38" s="141"/>
      <c r="D38" s="158"/>
      <c r="E38" s="123"/>
      <c r="F38" s="97">
        <f t="shared" si="0"/>
        <v>0</v>
      </c>
      <c r="G38" s="161"/>
      <c r="H38" s="142"/>
      <c r="I38" s="130" t="e">
        <f>VLOOKUP(H38,Presupuesto!$B$11:$C$565,2,0)</f>
        <v>#N/A</v>
      </c>
      <c r="J38" s="98" t="str">
        <f t="shared" si="2"/>
        <v>Gestión Administrativa y  financiera en apoyo al Desarrollo Académico</v>
      </c>
      <c r="K38" s="98" t="s">
        <v>412</v>
      </c>
    </row>
    <row r="39" spans="3:11" x14ac:dyDescent="0.25">
      <c r="C39" s="143"/>
      <c r="D39" s="151"/>
      <c r="E39" s="118"/>
      <c r="F39" s="97">
        <f t="shared" ref="F39:F45" si="3">D39*E39</f>
        <v>0</v>
      </c>
      <c r="G39" s="161"/>
      <c r="H39" s="144"/>
      <c r="I39" s="130" t="e">
        <f>VLOOKUP(H39,Presupuesto!$B$11:$C$565,2,0)</f>
        <v>#N/A</v>
      </c>
      <c r="J39" s="98" t="str">
        <f t="shared" si="2"/>
        <v>Gestión Administrativa y  financiera en apoyo al Desarrollo Académico</v>
      </c>
      <c r="K39" s="98" t="s">
        <v>412</v>
      </c>
    </row>
    <row r="40" spans="3:11" x14ac:dyDescent="0.25">
      <c r="C40" s="143"/>
      <c r="D40" s="151"/>
      <c r="E40" s="118"/>
      <c r="F40" s="97">
        <f t="shared" si="3"/>
        <v>0</v>
      </c>
      <c r="G40" s="161"/>
      <c r="H40" s="144"/>
      <c r="I40" s="130" t="e">
        <f>VLOOKUP(H40,Presupuesto!$B$11:$C$565,2,0)</f>
        <v>#N/A</v>
      </c>
      <c r="J40" s="98" t="str">
        <f t="shared" si="2"/>
        <v>Gestión Administrativa y  financiera en apoyo al Desarrollo Académico</v>
      </c>
      <c r="K40" s="98" t="s">
        <v>412</v>
      </c>
    </row>
    <row r="41" spans="3:11" x14ac:dyDescent="0.25">
      <c r="C41" s="143"/>
      <c r="D41" s="151"/>
      <c r="E41" s="118"/>
      <c r="F41" s="97">
        <f t="shared" si="3"/>
        <v>0</v>
      </c>
      <c r="G41" s="161"/>
      <c r="H41" s="144"/>
      <c r="I41" s="130" t="e">
        <f>VLOOKUP(H41,Presupuesto!$B$11:$C$565,2,0)</f>
        <v>#N/A</v>
      </c>
      <c r="J41" s="98" t="str">
        <f t="shared" si="2"/>
        <v>Gestión Administrativa y  financiera en apoyo al Desarrollo Académico</v>
      </c>
      <c r="K41" s="98" t="s">
        <v>412</v>
      </c>
    </row>
    <row r="42" spans="3:11" x14ac:dyDescent="0.25">
      <c r="C42" s="143"/>
      <c r="D42" s="151"/>
      <c r="E42" s="118"/>
      <c r="F42" s="97">
        <f t="shared" si="3"/>
        <v>0</v>
      </c>
      <c r="G42" s="161"/>
      <c r="H42" s="144"/>
      <c r="I42" s="130" t="e">
        <f>VLOOKUP(H42,Presupuesto!$B$11:$C$565,2,0)</f>
        <v>#N/A</v>
      </c>
      <c r="J42" s="98" t="str">
        <f t="shared" si="2"/>
        <v>Gestión Administrativa y  financiera en apoyo al Desarrollo Académico</v>
      </c>
      <c r="K42" s="98" t="s">
        <v>412</v>
      </c>
    </row>
    <row r="43" spans="3:11" x14ac:dyDescent="0.25">
      <c r="C43" s="143"/>
      <c r="D43" s="151"/>
      <c r="E43" s="118"/>
      <c r="F43" s="97">
        <f t="shared" si="3"/>
        <v>0</v>
      </c>
      <c r="G43" s="161"/>
      <c r="H43" s="144"/>
      <c r="I43" s="130" t="e">
        <f>VLOOKUP(H43,Presupuesto!$B$11:$C$565,2,0)</f>
        <v>#N/A</v>
      </c>
      <c r="J43" s="98" t="str">
        <f t="shared" si="2"/>
        <v>Gestión Administrativa y  financiera en apoyo al Desarrollo Académico</v>
      </c>
      <c r="K43" s="98" t="s">
        <v>412</v>
      </c>
    </row>
    <row r="44" spans="3:11" x14ac:dyDescent="0.25">
      <c r="C44" s="143"/>
      <c r="D44" s="151"/>
      <c r="E44" s="118"/>
      <c r="F44" s="97">
        <f t="shared" si="3"/>
        <v>0</v>
      </c>
      <c r="G44" s="161"/>
      <c r="H44" s="144"/>
      <c r="I44" s="130" t="e">
        <f>VLOOKUP(H44,Presupuesto!$B$11:$C$565,2,0)</f>
        <v>#N/A</v>
      </c>
      <c r="J44" s="98" t="str">
        <f t="shared" si="2"/>
        <v>Gestión Administrativa y  financiera en apoyo al Desarrollo Académico</v>
      </c>
      <c r="K44" s="98" t="s">
        <v>412</v>
      </c>
    </row>
    <row r="45" spans="3:11" x14ac:dyDescent="0.25">
      <c r="C45" s="143"/>
      <c r="D45" s="151"/>
      <c r="E45" s="118"/>
      <c r="F45" s="97">
        <f t="shared" si="3"/>
        <v>0</v>
      </c>
      <c r="G45" s="161"/>
      <c r="H45" s="144"/>
      <c r="I45" s="130" t="e">
        <f>VLOOKUP(H45,Presupuesto!$B$11:$C$565,2,0)</f>
        <v>#N/A</v>
      </c>
      <c r="J45" s="98" t="str">
        <f t="shared" si="2"/>
        <v>Gestión Administrativa y  financiera en apoyo al Desarrollo Académico</v>
      </c>
      <c r="K45" s="98" t="s">
        <v>412</v>
      </c>
    </row>
    <row r="46" spans="3:11" x14ac:dyDescent="0.25">
      <c r="C46" s="143"/>
      <c r="D46" s="151"/>
      <c r="E46" s="118"/>
      <c r="F46" s="97">
        <f t="shared" si="0"/>
        <v>0</v>
      </c>
      <c r="G46" s="161"/>
      <c r="H46" s="144"/>
      <c r="I46" s="130" t="e">
        <f>VLOOKUP(H46,Presupuesto!$B$11:$C$565,2,0)</f>
        <v>#N/A</v>
      </c>
      <c r="J46" s="98" t="str">
        <f t="shared" si="2"/>
        <v>Gestión Administrativa y  financiera en apoyo al Desarrollo Académico</v>
      </c>
      <c r="K46" s="98" t="s">
        <v>412</v>
      </c>
    </row>
    <row r="47" spans="3:11" x14ac:dyDescent="0.25">
      <c r="C47" s="145"/>
      <c r="D47" s="151"/>
      <c r="E47" s="118"/>
      <c r="F47" s="97">
        <f t="shared" si="0"/>
        <v>0</v>
      </c>
      <c r="G47" s="161"/>
      <c r="H47" s="146"/>
      <c r="I47" s="130" t="e">
        <f>VLOOKUP(H47,Presupuesto!$B$11:$C$565,2,0)</f>
        <v>#N/A</v>
      </c>
      <c r="J47" s="98" t="str">
        <f t="shared" si="2"/>
        <v>Gestión Administrativa y  financiera en apoyo al Desarrollo Académico</v>
      </c>
      <c r="K47" s="98" t="s">
        <v>403</v>
      </c>
    </row>
    <row r="48" spans="3:11" x14ac:dyDescent="0.25">
      <c r="C48" s="145"/>
      <c r="D48" s="151"/>
      <c r="E48" s="118"/>
      <c r="F48" s="97">
        <f t="shared" si="0"/>
        <v>0</v>
      </c>
      <c r="G48" s="161"/>
      <c r="H48" s="146"/>
      <c r="I48" s="130" t="e">
        <f>VLOOKUP(H48,Presupuesto!$B$11:$C$565,2,0)</f>
        <v>#N/A</v>
      </c>
      <c r="J48" s="98" t="str">
        <f t="shared" si="2"/>
        <v>Gestión Administrativa y  financiera en apoyo al Desarrollo Académico</v>
      </c>
      <c r="K48" s="98" t="s">
        <v>412</v>
      </c>
    </row>
    <row r="49" spans="3:11" x14ac:dyDescent="0.25">
      <c r="C49" s="145"/>
      <c r="D49" s="151"/>
      <c r="E49" s="118"/>
      <c r="F49" s="97">
        <f t="shared" si="0"/>
        <v>0</v>
      </c>
      <c r="G49" s="161"/>
      <c r="H49" s="146"/>
      <c r="I49" s="130" t="e">
        <f>VLOOKUP(H49,Presupuesto!$B$11:$C$565,2,0)</f>
        <v>#N/A</v>
      </c>
      <c r="J49" s="98" t="str">
        <f t="shared" si="2"/>
        <v>Gestión Administrativa y  financiera en apoyo al Desarrollo Académico</v>
      </c>
      <c r="K49" s="98" t="s">
        <v>412</v>
      </c>
    </row>
    <row r="50" spans="3:11" x14ac:dyDescent="0.25">
      <c r="C50" s="145"/>
      <c r="D50" s="151"/>
      <c r="E50" s="118"/>
      <c r="F50" s="97">
        <f t="shared" si="0"/>
        <v>0</v>
      </c>
      <c r="G50" s="161"/>
      <c r="H50" s="146"/>
      <c r="I50" s="130" t="e">
        <f>VLOOKUP(H50,Presupuesto!$B$11:$C$565,2,0)</f>
        <v>#N/A</v>
      </c>
      <c r="J50" s="98" t="str">
        <f t="shared" si="2"/>
        <v>Gestión Administrativa y  financiera en apoyo al Desarrollo Académico</v>
      </c>
      <c r="K50" s="98" t="s">
        <v>412</v>
      </c>
    </row>
    <row r="51" spans="3:11" ht="15.75" thickBot="1" x14ac:dyDescent="0.3">
      <c r="C51" s="147"/>
      <c r="D51" s="159"/>
      <c r="E51" s="103"/>
      <c r="F51" s="105">
        <f t="shared" si="0"/>
        <v>0</v>
      </c>
      <c r="G51" s="162"/>
      <c r="H51" s="148"/>
      <c r="I51" s="132" t="e">
        <f>VLOOKUP(H51,Presupuesto!$B$11:$C$565,2,0)</f>
        <v>#N/A</v>
      </c>
      <c r="J51" s="106" t="str">
        <f t="shared" si="2"/>
        <v>Gestión Administrativa y  financiera en apoyo al Desarrollo Académico</v>
      </c>
      <c r="K51" s="124" t="s">
        <v>394</v>
      </c>
    </row>
    <row r="53" spans="3:11" ht="15.75" thickBot="1" x14ac:dyDescent="0.3">
      <c r="F53" s="90"/>
      <c r="G53" s="89"/>
      <c r="H53" s="90"/>
      <c r="I53" s="90"/>
    </row>
    <row r="54" spans="3:11" ht="15.75" thickBot="1" x14ac:dyDescent="0.3">
      <c r="C54" s="157" t="s">
        <v>53</v>
      </c>
      <c r="D54" s="373">
        <f>SUM(F61:F95)</f>
        <v>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392</v>
      </c>
      <c r="D57" s="368"/>
      <c r="E57" s="93"/>
      <c r="F57" s="93"/>
      <c r="G57" s="93"/>
      <c r="H57" s="76"/>
      <c r="I57" s="76"/>
      <c r="J57" s="76"/>
      <c r="K57" s="112"/>
    </row>
    <row r="58" spans="3:11" ht="18.75" x14ac:dyDescent="0.25">
      <c r="C58" s="211"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#N/A</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131</v>
      </c>
      <c r="H60" s="136" t="s">
        <v>46</v>
      </c>
      <c r="I60" s="133" t="s">
        <v>132</v>
      </c>
      <c r="J60" s="133" t="s">
        <v>410</v>
      </c>
      <c r="K60" s="133" t="s">
        <v>411</v>
      </c>
    </row>
    <row r="61" spans="3:11" x14ac:dyDescent="0.25">
      <c r="C61" s="221" t="s">
        <v>432</v>
      </c>
      <c r="D61" s="222"/>
      <c r="E61" s="220">
        <f>HLOOKUP(C61,$AH$2:$BU$3,2,0)</f>
        <v>1750</v>
      </c>
      <c r="F61" s="97">
        <f t="shared" ref="F61:F95" si="4">D61*E61</f>
        <v>0</v>
      </c>
      <c r="G61" s="161" t="s">
        <v>129</v>
      </c>
      <c r="H61" s="142" t="s">
        <v>762</v>
      </c>
      <c r="I61" s="130" t="str">
        <f>VLOOKUP(H61,Presupuesto!$B$11:$C$565,2,0)</f>
        <v>VIATICOS NACIONALES</v>
      </c>
      <c r="J61" s="219" t="s">
        <v>1365</v>
      </c>
      <c r="K61" s="98" t="s">
        <v>399</v>
      </c>
    </row>
    <row r="62" spans="3:11" x14ac:dyDescent="0.25">
      <c r="C62" s="141"/>
      <c r="D62" s="158"/>
      <c r="E62" s="123"/>
      <c r="F62" s="97">
        <f t="shared" si="4"/>
        <v>0</v>
      </c>
      <c r="G62" s="161"/>
      <c r="H62" s="142"/>
      <c r="I62" s="130" t="e">
        <f>VLOOKUP(H62,Presupuesto!$B$11:$C$565,2,0)</f>
        <v>#N/A</v>
      </c>
      <c r="J62" s="98" t="str">
        <f>$J$61</f>
        <v>Gestión Administrativa y  financiera en apoyo al Desarrollo Académico</v>
      </c>
      <c r="K62" s="98" t="s">
        <v>412</v>
      </c>
    </row>
    <row r="63" spans="3:11" x14ac:dyDescent="0.25">
      <c r="C63" s="141"/>
      <c r="D63" s="158"/>
      <c r="E63" s="123"/>
      <c r="F63" s="97">
        <f t="shared" si="4"/>
        <v>0</v>
      </c>
      <c r="G63" s="161"/>
      <c r="H63" s="142"/>
      <c r="I63" s="130" t="e">
        <f>VLOOKUP(H63,Presupuesto!$B$11:$C$565,2,0)</f>
        <v>#N/A</v>
      </c>
      <c r="J63" s="98" t="str">
        <f t="shared" ref="J63:J95" si="5">$J$61</f>
        <v>Gestión Administrativa y  financiera en apoyo al Desarrollo Académico</v>
      </c>
      <c r="K63" s="98" t="s">
        <v>412</v>
      </c>
    </row>
    <row r="64" spans="3:11" x14ac:dyDescent="0.25">
      <c r="C64" s="141"/>
      <c r="D64" s="158"/>
      <c r="E64" s="123"/>
      <c r="F64" s="97">
        <f t="shared" si="4"/>
        <v>0</v>
      </c>
      <c r="G64" s="161"/>
      <c r="H64" s="142"/>
      <c r="I64" s="130" t="e">
        <f>VLOOKUP(H64,Presupuesto!$B$11:$C$565,2,0)</f>
        <v>#N/A</v>
      </c>
      <c r="J64" s="98" t="str">
        <f t="shared" si="5"/>
        <v>Gestión Administrativa y  financiera en apoyo al Desarrollo Académico</v>
      </c>
      <c r="K64" s="98" t="s">
        <v>412</v>
      </c>
    </row>
    <row r="65" spans="3:11" x14ac:dyDescent="0.25">
      <c r="C65" s="141"/>
      <c r="D65" s="158"/>
      <c r="E65" s="123"/>
      <c r="F65" s="97">
        <f t="shared" si="4"/>
        <v>0</v>
      </c>
      <c r="G65" s="161"/>
      <c r="H65" s="142"/>
      <c r="I65" s="130" t="e">
        <f>VLOOKUP(H65,Presupuesto!$B$11:$C$565,2,0)</f>
        <v>#N/A</v>
      </c>
      <c r="J65" s="98" t="str">
        <f t="shared" si="5"/>
        <v>Gestión Administrativa y  financiera en apoyo al Desarrollo Académico</v>
      </c>
      <c r="K65" s="98" t="s">
        <v>412</v>
      </c>
    </row>
    <row r="66" spans="3:11" x14ac:dyDescent="0.25">
      <c r="C66" s="141"/>
      <c r="D66" s="158"/>
      <c r="E66" s="123"/>
      <c r="F66" s="97">
        <f t="shared" si="4"/>
        <v>0</v>
      </c>
      <c r="G66" s="161"/>
      <c r="H66" s="142"/>
      <c r="I66" s="130" t="e">
        <f>VLOOKUP(H66,Presupuesto!$B$11:$C$565,2,0)</f>
        <v>#N/A</v>
      </c>
      <c r="J66" s="98" t="str">
        <f t="shared" si="5"/>
        <v>Gestión Administrativa y  financiera en apoyo al Desarrollo Académico</v>
      </c>
      <c r="K66" s="98" t="s">
        <v>401</v>
      </c>
    </row>
    <row r="67" spans="3:11" x14ac:dyDescent="0.25">
      <c r="C67" s="141"/>
      <c r="D67" s="158"/>
      <c r="E67" s="123"/>
      <c r="F67" s="97">
        <f t="shared" si="4"/>
        <v>0</v>
      </c>
      <c r="G67" s="161"/>
      <c r="H67" s="142"/>
      <c r="I67" s="130" t="e">
        <f>VLOOKUP(H67,Presupuesto!$B$11:$C$565,2,0)</f>
        <v>#N/A</v>
      </c>
      <c r="J67" s="98" t="str">
        <f t="shared" si="5"/>
        <v>Gestión Administrativa y  financiera en apoyo al Desarrollo Académico</v>
      </c>
      <c r="K67" s="98" t="s">
        <v>412</v>
      </c>
    </row>
    <row r="68" spans="3:11" x14ac:dyDescent="0.25">
      <c r="C68" s="141"/>
      <c r="D68" s="158"/>
      <c r="E68" s="123"/>
      <c r="F68" s="97">
        <f t="shared" si="4"/>
        <v>0</v>
      </c>
      <c r="G68" s="161"/>
      <c r="H68" s="142"/>
      <c r="I68" s="130" t="e">
        <f>VLOOKUP(H68,Presupuesto!$B$11:$C$565,2,0)</f>
        <v>#N/A</v>
      </c>
      <c r="J68" s="98" t="str">
        <f t="shared" si="5"/>
        <v>Gestión Administrativa y  financiera en apoyo al Desarrollo Académico</v>
      </c>
      <c r="K68" s="98" t="s">
        <v>412</v>
      </c>
    </row>
    <row r="69" spans="3:11" x14ac:dyDescent="0.25">
      <c r="C69" s="141"/>
      <c r="D69" s="158"/>
      <c r="E69" s="123"/>
      <c r="F69" s="97">
        <f t="shared" si="4"/>
        <v>0</v>
      </c>
      <c r="G69" s="161"/>
      <c r="H69" s="142"/>
      <c r="I69" s="130" t="e">
        <f>VLOOKUP(H69,Presupuesto!$B$11:$C$565,2,0)</f>
        <v>#N/A</v>
      </c>
      <c r="J69" s="98" t="str">
        <f t="shared" si="5"/>
        <v>Gestión Administrativa y  financiera en apoyo al Desarrollo Académico</v>
      </c>
      <c r="K69" s="98" t="s">
        <v>412</v>
      </c>
    </row>
    <row r="70" spans="3:11" x14ac:dyDescent="0.25">
      <c r="C70" s="141"/>
      <c r="D70" s="158"/>
      <c r="E70" s="123"/>
      <c r="F70" s="97">
        <f t="shared" si="4"/>
        <v>0</v>
      </c>
      <c r="G70" s="161"/>
      <c r="H70" s="142"/>
      <c r="I70" s="130" t="e">
        <f>VLOOKUP(H70,Presupuesto!$B$11:$C$565,2,0)</f>
        <v>#N/A</v>
      </c>
      <c r="J70" s="98" t="str">
        <f t="shared" si="5"/>
        <v>Gestión Administrativa y  financiera en apoyo al Desarrollo Académico</v>
      </c>
      <c r="K70" s="98" t="s">
        <v>412</v>
      </c>
    </row>
    <row r="71" spans="3:11" x14ac:dyDescent="0.25">
      <c r="C71" s="141"/>
      <c r="D71" s="158"/>
      <c r="E71" s="123"/>
      <c r="F71" s="97">
        <f t="shared" si="4"/>
        <v>0</v>
      </c>
      <c r="G71" s="161"/>
      <c r="H71" s="142"/>
      <c r="I71" s="130" t="e">
        <f>VLOOKUP(H71,Presupuesto!$B$11:$C$565,2,0)</f>
        <v>#N/A</v>
      </c>
      <c r="J71" s="98" t="str">
        <f t="shared" si="5"/>
        <v>Gestión Administrativa y  financiera en apoyo al Desarrollo Académico</v>
      </c>
      <c r="K71" s="98" t="s">
        <v>412</v>
      </c>
    </row>
    <row r="72" spans="3:11" x14ac:dyDescent="0.25">
      <c r="C72" s="141"/>
      <c r="D72" s="158"/>
      <c r="E72" s="123"/>
      <c r="F72" s="97">
        <f t="shared" si="4"/>
        <v>0</v>
      </c>
      <c r="G72" s="161"/>
      <c r="H72" s="142"/>
      <c r="I72" s="130" t="e">
        <f>VLOOKUP(H72,Presupuesto!$B$11:$C$565,2,0)</f>
        <v>#N/A</v>
      </c>
      <c r="J72" s="98" t="str">
        <f t="shared" si="5"/>
        <v>Gestión Administrativa y  financiera en apoyo al Desarrollo Académico</v>
      </c>
      <c r="K72" s="98" t="s">
        <v>412</v>
      </c>
    </row>
    <row r="73" spans="3:11" x14ac:dyDescent="0.25">
      <c r="C73" s="141"/>
      <c r="D73" s="158"/>
      <c r="E73" s="123"/>
      <c r="F73" s="97">
        <f t="shared" si="4"/>
        <v>0</v>
      </c>
      <c r="G73" s="161"/>
      <c r="H73" s="142"/>
      <c r="I73" s="130" t="e">
        <f>VLOOKUP(H73,Presupuesto!$B$11:$C$565,2,0)</f>
        <v>#N/A</v>
      </c>
      <c r="J73" s="98" t="str">
        <f t="shared" si="5"/>
        <v>Gestión Administrativa y  financiera en apoyo al Desarrollo Académico</v>
      </c>
      <c r="K73" s="98" t="s">
        <v>412</v>
      </c>
    </row>
    <row r="74" spans="3:11" x14ac:dyDescent="0.25">
      <c r="C74" s="141"/>
      <c r="D74" s="158"/>
      <c r="E74" s="123"/>
      <c r="F74" s="97">
        <f t="shared" si="4"/>
        <v>0</v>
      </c>
      <c r="G74" s="161"/>
      <c r="H74" s="142"/>
      <c r="I74" s="130" t="e">
        <f>VLOOKUP(H74,Presupuesto!$B$11:$C$565,2,0)</f>
        <v>#N/A</v>
      </c>
      <c r="J74" s="98" t="str">
        <f t="shared" si="5"/>
        <v>Gestión Administrativa y  financiera en apoyo al Desarrollo Académico</v>
      </c>
      <c r="K74" s="98" t="s">
        <v>412</v>
      </c>
    </row>
    <row r="75" spans="3:11" x14ac:dyDescent="0.25">
      <c r="C75" s="141"/>
      <c r="D75" s="158"/>
      <c r="E75" s="123"/>
      <c r="F75" s="97">
        <f t="shared" si="4"/>
        <v>0</v>
      </c>
      <c r="G75" s="161"/>
      <c r="H75" s="142"/>
      <c r="I75" s="130" t="e">
        <f>VLOOKUP(H75,Presupuesto!$B$11:$C$565,2,0)</f>
        <v>#N/A</v>
      </c>
      <c r="J75" s="98" t="str">
        <f t="shared" si="5"/>
        <v>Gestión Administrativa y  financiera en apoyo al Desarrollo Académico</v>
      </c>
      <c r="K75" s="98" t="s">
        <v>412</v>
      </c>
    </row>
    <row r="76" spans="3:11" x14ac:dyDescent="0.25">
      <c r="C76" s="141"/>
      <c r="D76" s="158"/>
      <c r="E76" s="123"/>
      <c r="F76" s="97">
        <f t="shared" si="4"/>
        <v>0</v>
      </c>
      <c r="G76" s="161"/>
      <c r="H76" s="142"/>
      <c r="I76" s="130" t="e">
        <f>VLOOKUP(H76,Presupuesto!$B$11:$C$565,2,0)</f>
        <v>#N/A</v>
      </c>
      <c r="J76" s="98" t="str">
        <f t="shared" si="5"/>
        <v>Gestión Administrativa y  financiera en apoyo al Desarrollo Académico</v>
      </c>
      <c r="K76" s="98" t="s">
        <v>412</v>
      </c>
    </row>
    <row r="77" spans="3:11" x14ac:dyDescent="0.25">
      <c r="C77" s="141"/>
      <c r="D77" s="158"/>
      <c r="E77" s="123"/>
      <c r="F77" s="97">
        <f t="shared" si="4"/>
        <v>0</v>
      </c>
      <c r="G77" s="161"/>
      <c r="H77" s="142"/>
      <c r="I77" s="130" t="e">
        <f>VLOOKUP(H77,Presupuesto!$B$11:$C$565,2,0)</f>
        <v>#N/A</v>
      </c>
      <c r="J77" s="98" t="str">
        <f t="shared" si="5"/>
        <v>Gestión Administrativa y  financiera en apoyo al Desarrollo Académico</v>
      </c>
      <c r="K77" s="98" t="s">
        <v>412</v>
      </c>
    </row>
    <row r="78" spans="3:11" x14ac:dyDescent="0.25">
      <c r="C78" s="141"/>
      <c r="D78" s="158"/>
      <c r="E78" s="123"/>
      <c r="F78" s="97">
        <f t="shared" si="4"/>
        <v>0</v>
      </c>
      <c r="G78" s="161"/>
      <c r="H78" s="142"/>
      <c r="I78" s="130" t="e">
        <f>VLOOKUP(H78,Presupuesto!$B$11:$C$565,2,0)</f>
        <v>#N/A</v>
      </c>
      <c r="J78" s="98" t="str">
        <f t="shared" si="5"/>
        <v>Gestión Administrativa y  financiera en apoyo al Desarrollo Académico</v>
      </c>
      <c r="K78" s="98" t="s">
        <v>412</v>
      </c>
    </row>
    <row r="79" spans="3:11" x14ac:dyDescent="0.25">
      <c r="C79" s="141"/>
      <c r="D79" s="158"/>
      <c r="E79" s="123"/>
      <c r="F79" s="97">
        <f t="shared" si="4"/>
        <v>0</v>
      </c>
      <c r="G79" s="161"/>
      <c r="H79" s="142"/>
      <c r="I79" s="130" t="e">
        <f>VLOOKUP(H79,Presupuesto!$B$11:$C$565,2,0)</f>
        <v>#N/A</v>
      </c>
      <c r="J79" s="98" t="str">
        <f t="shared" si="5"/>
        <v>Gestión Administrativa y  financiera en apoyo al Desarrollo Académico</v>
      </c>
      <c r="K79" s="98" t="s">
        <v>412</v>
      </c>
    </row>
    <row r="80" spans="3:11" x14ac:dyDescent="0.25">
      <c r="C80" s="141"/>
      <c r="D80" s="158"/>
      <c r="E80" s="123"/>
      <c r="F80" s="97">
        <f t="shared" si="4"/>
        <v>0</v>
      </c>
      <c r="G80" s="161"/>
      <c r="H80" s="142"/>
      <c r="I80" s="130" t="e">
        <f>VLOOKUP(H80,Presupuesto!$B$11:$C$565,2,0)</f>
        <v>#N/A</v>
      </c>
      <c r="J80" s="98" t="str">
        <f t="shared" si="5"/>
        <v>Gestión Administrativa y  financiera en apoyo al Desarrollo Académico</v>
      </c>
      <c r="K80" s="98" t="s">
        <v>412</v>
      </c>
    </row>
    <row r="81" spans="3:11" x14ac:dyDescent="0.25">
      <c r="C81" s="141"/>
      <c r="D81" s="158"/>
      <c r="E81" s="123"/>
      <c r="F81" s="97">
        <f t="shared" si="4"/>
        <v>0</v>
      </c>
      <c r="G81" s="161"/>
      <c r="H81" s="142"/>
      <c r="I81" s="130" t="e">
        <f>VLOOKUP(H81,Presupuesto!$B$11:$C$565,2,0)</f>
        <v>#N/A</v>
      </c>
      <c r="J81" s="98" t="str">
        <f t="shared" si="5"/>
        <v>Gestión Administrativa y  financiera en apoyo al Desarrollo Académico</v>
      </c>
      <c r="K81" s="98" t="s">
        <v>412</v>
      </c>
    </row>
    <row r="82" spans="3:11" x14ac:dyDescent="0.25">
      <c r="C82" s="141"/>
      <c r="D82" s="158"/>
      <c r="E82" s="123"/>
      <c r="F82" s="97">
        <f t="shared" si="4"/>
        <v>0</v>
      </c>
      <c r="G82" s="161"/>
      <c r="H82" s="142"/>
      <c r="I82" s="130" t="e">
        <f>VLOOKUP(H82,Presupuesto!$B$11:$C$565,2,0)</f>
        <v>#N/A</v>
      </c>
      <c r="J82" s="98" t="str">
        <f t="shared" si="5"/>
        <v>Gestión Administrativa y  financiera en apoyo al Desarrollo Académico</v>
      </c>
      <c r="K82" s="98" t="s">
        <v>412</v>
      </c>
    </row>
    <row r="83" spans="3:11" x14ac:dyDescent="0.25">
      <c r="C83" s="143"/>
      <c r="D83" s="151"/>
      <c r="E83" s="118"/>
      <c r="F83" s="97">
        <f t="shared" si="4"/>
        <v>0</v>
      </c>
      <c r="G83" s="161"/>
      <c r="H83" s="144"/>
      <c r="I83" s="130" t="e">
        <f>VLOOKUP(H83,Presupuesto!$B$11:$C$565,2,0)</f>
        <v>#N/A</v>
      </c>
      <c r="J83" s="98" t="str">
        <f t="shared" si="5"/>
        <v>Gestión Administrativa y  financiera en apoyo al Desarrollo Académico</v>
      </c>
      <c r="K83" s="98" t="s">
        <v>412</v>
      </c>
    </row>
    <row r="84" spans="3:11" x14ac:dyDescent="0.25">
      <c r="C84" s="143"/>
      <c r="D84" s="151"/>
      <c r="E84" s="118"/>
      <c r="F84" s="97">
        <f t="shared" si="4"/>
        <v>0</v>
      </c>
      <c r="G84" s="161"/>
      <c r="H84" s="144"/>
      <c r="I84" s="130" t="e">
        <f>VLOOKUP(H84,Presupuesto!$B$11:$C$565,2,0)</f>
        <v>#N/A</v>
      </c>
      <c r="J84" s="98" t="str">
        <f t="shared" si="5"/>
        <v>Gestión Administrativa y  financiera en apoyo al Desarrollo Académico</v>
      </c>
      <c r="K84" s="98" t="s">
        <v>412</v>
      </c>
    </row>
    <row r="85" spans="3:11" x14ac:dyDescent="0.25">
      <c r="C85" s="143"/>
      <c r="D85" s="151"/>
      <c r="E85" s="118"/>
      <c r="F85" s="97">
        <f t="shared" si="4"/>
        <v>0</v>
      </c>
      <c r="G85" s="161"/>
      <c r="H85" s="144"/>
      <c r="I85" s="130" t="e">
        <f>VLOOKUP(H85,Presupuesto!$B$11:$C$565,2,0)</f>
        <v>#N/A</v>
      </c>
      <c r="J85" s="98" t="str">
        <f t="shared" si="5"/>
        <v>Gestión Administrativa y  financiera en apoyo al Desarrollo Académico</v>
      </c>
      <c r="K85" s="98" t="s">
        <v>412</v>
      </c>
    </row>
    <row r="86" spans="3:11" x14ac:dyDescent="0.25">
      <c r="C86" s="143"/>
      <c r="D86" s="151"/>
      <c r="E86" s="118"/>
      <c r="F86" s="97">
        <f t="shared" si="4"/>
        <v>0</v>
      </c>
      <c r="G86" s="161"/>
      <c r="H86" s="144"/>
      <c r="I86" s="130" t="e">
        <f>VLOOKUP(H86,Presupuesto!$B$11:$C$565,2,0)</f>
        <v>#N/A</v>
      </c>
      <c r="J86" s="98" t="str">
        <f t="shared" si="5"/>
        <v>Gestión Administrativa y  financiera en apoyo al Desarrollo Académico</v>
      </c>
      <c r="K86" s="98" t="s">
        <v>412</v>
      </c>
    </row>
    <row r="87" spans="3:11" x14ac:dyDescent="0.25">
      <c r="C87" s="143"/>
      <c r="D87" s="151"/>
      <c r="E87" s="118"/>
      <c r="F87" s="97">
        <f t="shared" si="4"/>
        <v>0</v>
      </c>
      <c r="G87" s="161"/>
      <c r="H87" s="144"/>
      <c r="I87" s="130" t="e">
        <f>VLOOKUP(H87,Presupuesto!$B$11:$C$565,2,0)</f>
        <v>#N/A</v>
      </c>
      <c r="J87" s="98" t="str">
        <f t="shared" si="5"/>
        <v>Gestión Administrativa y  financiera en apoyo al Desarrollo Académico</v>
      </c>
      <c r="K87" s="98" t="s">
        <v>412</v>
      </c>
    </row>
    <row r="88" spans="3:11" x14ac:dyDescent="0.25">
      <c r="C88" s="143"/>
      <c r="D88" s="151"/>
      <c r="E88" s="118"/>
      <c r="F88" s="97">
        <f t="shared" si="4"/>
        <v>0</v>
      </c>
      <c r="G88" s="161"/>
      <c r="H88" s="144"/>
      <c r="I88" s="130" t="e">
        <f>VLOOKUP(H88,Presupuesto!$B$11:$C$565,2,0)</f>
        <v>#N/A</v>
      </c>
      <c r="J88" s="98" t="str">
        <f t="shared" si="5"/>
        <v>Gestión Administrativa y  financiera en apoyo al Desarrollo Académico</v>
      </c>
      <c r="K88" s="98" t="s">
        <v>412</v>
      </c>
    </row>
    <row r="89" spans="3:11" x14ac:dyDescent="0.25">
      <c r="C89" s="143"/>
      <c r="D89" s="151"/>
      <c r="E89" s="118"/>
      <c r="F89" s="97">
        <f t="shared" si="4"/>
        <v>0</v>
      </c>
      <c r="G89" s="161"/>
      <c r="H89" s="144"/>
      <c r="I89" s="130" t="e">
        <f>VLOOKUP(H89,Presupuesto!$B$11:$C$565,2,0)</f>
        <v>#N/A</v>
      </c>
      <c r="J89" s="98" t="str">
        <f t="shared" si="5"/>
        <v>Gestión Administrativa y  financiera en apoyo al Desarrollo Académico</v>
      </c>
      <c r="K89" s="98" t="s">
        <v>412</v>
      </c>
    </row>
    <row r="90" spans="3:11" x14ac:dyDescent="0.25">
      <c r="C90" s="143"/>
      <c r="D90" s="151"/>
      <c r="E90" s="118"/>
      <c r="F90" s="97">
        <f t="shared" si="4"/>
        <v>0</v>
      </c>
      <c r="G90" s="161"/>
      <c r="H90" s="144"/>
      <c r="I90" s="130" t="e">
        <f>VLOOKUP(H90,Presupuesto!$B$11:$C$565,2,0)</f>
        <v>#N/A</v>
      </c>
      <c r="J90" s="98" t="str">
        <f t="shared" si="5"/>
        <v>Gestión Administrativa y  financiera en apoyo al Desarrollo Académico</v>
      </c>
      <c r="K90" s="98" t="s">
        <v>412</v>
      </c>
    </row>
    <row r="91" spans="3:11" x14ac:dyDescent="0.25">
      <c r="C91" s="145"/>
      <c r="D91" s="151"/>
      <c r="E91" s="118"/>
      <c r="F91" s="97">
        <f t="shared" si="4"/>
        <v>0</v>
      </c>
      <c r="G91" s="161"/>
      <c r="H91" s="146"/>
      <c r="I91" s="130" t="e">
        <f>VLOOKUP(H91,Presupuesto!$B$11:$C$565,2,0)</f>
        <v>#N/A</v>
      </c>
      <c r="J91" s="98" t="str">
        <f t="shared" si="5"/>
        <v>Gestión Administrativa y  financiera en apoyo al Desarrollo Académico</v>
      </c>
      <c r="K91" s="98" t="s">
        <v>403</v>
      </c>
    </row>
    <row r="92" spans="3:11" x14ac:dyDescent="0.25">
      <c r="C92" s="145"/>
      <c r="D92" s="151"/>
      <c r="E92" s="118"/>
      <c r="F92" s="97">
        <f t="shared" si="4"/>
        <v>0</v>
      </c>
      <c r="G92" s="161"/>
      <c r="H92" s="146"/>
      <c r="I92" s="130" t="e">
        <f>VLOOKUP(H92,Presupuesto!$B$11:$C$565,2,0)</f>
        <v>#N/A</v>
      </c>
      <c r="J92" s="98" t="str">
        <f t="shared" si="5"/>
        <v>Gestión Administrativa y  financiera en apoyo al Desarrollo Académico</v>
      </c>
      <c r="K92" s="98" t="s">
        <v>412</v>
      </c>
    </row>
    <row r="93" spans="3:11" x14ac:dyDescent="0.25">
      <c r="C93" s="145"/>
      <c r="D93" s="151"/>
      <c r="E93" s="118"/>
      <c r="F93" s="97">
        <f t="shared" si="4"/>
        <v>0</v>
      </c>
      <c r="G93" s="161"/>
      <c r="H93" s="146"/>
      <c r="I93" s="130" t="e">
        <f>VLOOKUP(H93,Presupuesto!$B$11:$C$565,2,0)</f>
        <v>#N/A</v>
      </c>
      <c r="J93" s="98" t="str">
        <f t="shared" si="5"/>
        <v>Gestión Administrativa y  financiera en apoyo al Desarrollo Académico</v>
      </c>
      <c r="K93" s="98" t="s">
        <v>412</v>
      </c>
    </row>
    <row r="94" spans="3:11" x14ac:dyDescent="0.25">
      <c r="C94" s="145"/>
      <c r="D94" s="151"/>
      <c r="E94" s="118"/>
      <c r="F94" s="97">
        <f t="shared" si="4"/>
        <v>0</v>
      </c>
      <c r="G94" s="161"/>
      <c r="H94" s="146"/>
      <c r="I94" s="130" t="e">
        <f>VLOOKUP(H94,Presupuesto!$B$11:$C$565,2,0)</f>
        <v>#N/A</v>
      </c>
      <c r="J94" s="98" t="str">
        <f t="shared" si="5"/>
        <v>Gestión Administrativa y  financiera en apoyo al Desarrollo Académico</v>
      </c>
      <c r="K94" s="98" t="s">
        <v>412</v>
      </c>
    </row>
    <row r="95" spans="3:11" ht="15.75" thickBot="1" x14ac:dyDescent="0.3">
      <c r="C95" s="147"/>
      <c r="D95" s="159"/>
      <c r="E95" s="103"/>
      <c r="F95" s="105">
        <f t="shared" si="4"/>
        <v>0</v>
      </c>
      <c r="G95" s="162"/>
      <c r="H95" s="148"/>
      <c r="I95" s="132" t="e">
        <f>VLOOKUP(H95,Presupuesto!$B$11:$C$565,2,0)</f>
        <v>#N/A</v>
      </c>
      <c r="J95" s="106" t="str">
        <f t="shared" si="5"/>
        <v>Gestión Administrativa y  financiera en apoyo al Desarrollo Académico</v>
      </c>
      <c r="K95" s="124" t="s">
        <v>394</v>
      </c>
    </row>
    <row r="97" spans="3:11" ht="15.75" thickBot="1" x14ac:dyDescent="0.3"/>
    <row r="98" spans="3:11" ht="15.75" thickBot="1" x14ac:dyDescent="0.3">
      <c r="C98" s="157" t="s">
        <v>53</v>
      </c>
      <c r="D98" s="373">
        <f>SUM(F105:F139)</f>
        <v>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392</v>
      </c>
      <c r="D101" s="368"/>
      <c r="E101" s="93"/>
      <c r="F101" s="93"/>
      <c r="G101" s="93"/>
      <c r="H101" s="76"/>
      <c r="I101" s="76"/>
      <c r="J101" s="76"/>
      <c r="K101" s="112"/>
    </row>
    <row r="102" spans="3:11" ht="18.75" x14ac:dyDescent="0.25">
      <c r="C102" s="211" t="e">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#N/A</v>
      </c>
      <c r="D102" s="408"/>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131</v>
      </c>
      <c r="H104" s="136" t="s">
        <v>46</v>
      </c>
      <c r="I104" s="133" t="s">
        <v>132</v>
      </c>
      <c r="J104" s="133" t="s">
        <v>410</v>
      </c>
      <c r="K104" s="133" t="s">
        <v>411</v>
      </c>
    </row>
    <row r="105" spans="3:11" x14ac:dyDescent="0.25">
      <c r="C105" s="221" t="s">
        <v>432</v>
      </c>
      <c r="D105" s="222"/>
      <c r="E105" s="220">
        <f>HLOOKUP(C105,$AH$2:$BU$3,2,0)</f>
        <v>1750</v>
      </c>
      <c r="F105" s="97">
        <f t="shared" ref="F105:F139" si="6">D105*E105</f>
        <v>0</v>
      </c>
      <c r="G105" s="161"/>
      <c r="H105" s="142" t="s">
        <v>762</v>
      </c>
      <c r="I105" s="130" t="str">
        <f>VLOOKUP(H105,Presupuesto!$B$11:$C$565,2,0)</f>
        <v>VIATICOS NACIONALES</v>
      </c>
      <c r="J105" s="219" t="s">
        <v>1489</v>
      </c>
      <c r="K105" s="98" t="s">
        <v>394</v>
      </c>
    </row>
    <row r="106" spans="3:11" x14ac:dyDescent="0.25">
      <c r="C106" s="141"/>
      <c r="D106" s="158"/>
      <c r="E106" s="123"/>
      <c r="F106" s="97">
        <f t="shared" si="6"/>
        <v>0</v>
      </c>
      <c r="G106" s="161"/>
      <c r="H106" s="142"/>
      <c r="I106" s="130" t="e">
        <f>VLOOKUP(H106,Presupuesto!$B$11:$C$565,2,0)</f>
        <v>#N/A</v>
      </c>
      <c r="J106" s="98" t="str">
        <f>$J$105</f>
        <v>Desarrollo del Sistema de Educación Superior</v>
      </c>
      <c r="K106" s="98" t="s">
        <v>412</v>
      </c>
    </row>
    <row r="107" spans="3:11" x14ac:dyDescent="0.25">
      <c r="C107" s="141"/>
      <c r="D107" s="158"/>
      <c r="E107" s="123"/>
      <c r="F107" s="97">
        <f t="shared" si="6"/>
        <v>0</v>
      </c>
      <c r="G107" s="161"/>
      <c r="H107" s="142"/>
      <c r="I107" s="130" t="e">
        <f>VLOOKUP(H107,Presupuesto!$B$11:$C$565,2,0)</f>
        <v>#N/A</v>
      </c>
      <c r="J107" s="98" t="str">
        <f t="shared" ref="J107:J139" si="7">$J$105</f>
        <v>Desarrollo del Sistema de Educación Superior</v>
      </c>
      <c r="K107" s="98" t="s">
        <v>412</v>
      </c>
    </row>
    <row r="108" spans="3:11" x14ac:dyDescent="0.25">
      <c r="C108" s="141"/>
      <c r="D108" s="158"/>
      <c r="E108" s="123"/>
      <c r="F108" s="97">
        <f t="shared" si="6"/>
        <v>0</v>
      </c>
      <c r="G108" s="161"/>
      <c r="H108" s="142"/>
      <c r="I108" s="130" t="e">
        <f>VLOOKUP(H108,Presupuesto!$B$11:$C$565,2,0)</f>
        <v>#N/A</v>
      </c>
      <c r="J108" s="98" t="str">
        <f t="shared" si="7"/>
        <v>Desarrollo del Sistema de Educación Superior</v>
      </c>
      <c r="K108" s="98" t="s">
        <v>412</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412</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401</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412</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412</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412</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412</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412</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412</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412</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412</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412</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412</v>
      </c>
    </row>
    <row r="121" spans="3:11" x14ac:dyDescent="0.25">
      <c r="C121" s="141"/>
      <c r="D121" s="158"/>
      <c r="E121" s="123"/>
      <c r="F121" s="97">
        <f t="shared" si="6"/>
        <v>0</v>
      </c>
      <c r="G121" s="161"/>
      <c r="H121" s="142"/>
      <c r="I121" s="130" t="e">
        <f>VLOOKUP(H121,Presupuesto!$B$11:$C$565,2,0)</f>
        <v>#N/A</v>
      </c>
      <c r="J121" s="98" t="str">
        <f t="shared" si="7"/>
        <v>Desarrollo del Sistema de Educación Superior</v>
      </c>
      <c r="K121" s="98" t="s">
        <v>412</v>
      </c>
    </row>
    <row r="122" spans="3:11" x14ac:dyDescent="0.25">
      <c r="C122" s="141"/>
      <c r="D122" s="158"/>
      <c r="E122" s="123"/>
      <c r="F122" s="97">
        <f t="shared" si="6"/>
        <v>0</v>
      </c>
      <c r="G122" s="161"/>
      <c r="H122" s="142"/>
      <c r="I122" s="130" t="e">
        <f>VLOOKUP(H122,Presupuesto!$B$11:$C$565,2,0)</f>
        <v>#N/A</v>
      </c>
      <c r="J122" s="98" t="str">
        <f t="shared" si="7"/>
        <v>Desarrollo del Sistema de Educación Superior</v>
      </c>
      <c r="K122" s="98" t="s">
        <v>412</v>
      </c>
    </row>
    <row r="123" spans="3:11" x14ac:dyDescent="0.25">
      <c r="C123" s="141"/>
      <c r="D123" s="158"/>
      <c r="E123" s="123"/>
      <c r="F123" s="97">
        <f t="shared" si="6"/>
        <v>0</v>
      </c>
      <c r="G123" s="161"/>
      <c r="H123" s="142"/>
      <c r="I123" s="130" t="e">
        <f>VLOOKUP(H123,Presupuesto!$B$11:$C$565,2,0)</f>
        <v>#N/A</v>
      </c>
      <c r="J123" s="98" t="str">
        <f t="shared" si="7"/>
        <v>Desarrollo del Sistema de Educación Superior</v>
      </c>
      <c r="K123" s="98" t="s">
        <v>412</v>
      </c>
    </row>
    <row r="124" spans="3:11" x14ac:dyDescent="0.25">
      <c r="C124" s="141"/>
      <c r="D124" s="158"/>
      <c r="E124" s="123"/>
      <c r="F124" s="97">
        <f t="shared" si="6"/>
        <v>0</v>
      </c>
      <c r="G124" s="161"/>
      <c r="H124" s="142"/>
      <c r="I124" s="130" t="e">
        <f>VLOOKUP(H124,Presupuesto!$B$11:$C$565,2,0)</f>
        <v>#N/A</v>
      </c>
      <c r="J124" s="98" t="str">
        <f t="shared" si="7"/>
        <v>Desarrollo del Sistema de Educación Superior</v>
      </c>
      <c r="K124" s="98" t="s">
        <v>412</v>
      </c>
    </row>
    <row r="125" spans="3:11" x14ac:dyDescent="0.25">
      <c r="C125" s="141"/>
      <c r="D125" s="158"/>
      <c r="E125" s="123"/>
      <c r="F125" s="97">
        <f t="shared" si="6"/>
        <v>0</v>
      </c>
      <c r="G125" s="161"/>
      <c r="H125" s="142"/>
      <c r="I125" s="130" t="e">
        <f>VLOOKUP(H125,Presupuesto!$B$11:$C$565,2,0)</f>
        <v>#N/A</v>
      </c>
      <c r="J125" s="98" t="str">
        <f t="shared" si="7"/>
        <v>Desarrollo del Sistema de Educación Superior</v>
      </c>
      <c r="K125" s="98" t="s">
        <v>412</v>
      </c>
    </row>
    <row r="126" spans="3:11" x14ac:dyDescent="0.25">
      <c r="C126" s="141"/>
      <c r="D126" s="158"/>
      <c r="E126" s="123"/>
      <c r="F126" s="97">
        <f t="shared" si="6"/>
        <v>0</v>
      </c>
      <c r="G126" s="161"/>
      <c r="H126" s="142"/>
      <c r="I126" s="130" t="e">
        <f>VLOOKUP(H126,Presupuesto!$B$11:$C$565,2,0)</f>
        <v>#N/A</v>
      </c>
      <c r="J126" s="98" t="str">
        <f t="shared" si="7"/>
        <v>Desarrollo del Sistema de Educación Superior</v>
      </c>
      <c r="K126" s="98" t="s">
        <v>412</v>
      </c>
    </row>
    <row r="127" spans="3:11" x14ac:dyDescent="0.25">
      <c r="C127" s="143"/>
      <c r="D127" s="151"/>
      <c r="E127" s="118"/>
      <c r="F127" s="97">
        <f t="shared" si="6"/>
        <v>0</v>
      </c>
      <c r="G127" s="161"/>
      <c r="H127" s="144"/>
      <c r="I127" s="130" t="e">
        <f>VLOOKUP(H127,Presupuesto!$B$11:$C$565,2,0)</f>
        <v>#N/A</v>
      </c>
      <c r="J127" s="98" t="str">
        <f t="shared" si="7"/>
        <v>Desarrollo del Sistema de Educación Superior</v>
      </c>
      <c r="K127" s="98" t="s">
        <v>412</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412</v>
      </c>
    </row>
    <row r="129" spans="3:11" x14ac:dyDescent="0.25">
      <c r="C129" s="143"/>
      <c r="D129" s="151"/>
      <c r="E129" s="118"/>
      <c r="F129" s="97">
        <f t="shared" si="6"/>
        <v>0</v>
      </c>
      <c r="G129" s="161"/>
      <c r="H129" s="144"/>
      <c r="I129" s="130" t="e">
        <f>VLOOKUP(H129,Presupuesto!$B$11:$C$565,2,0)</f>
        <v>#N/A</v>
      </c>
      <c r="J129" s="98" t="str">
        <f t="shared" si="7"/>
        <v>Desarrollo del Sistema de Educación Superior</v>
      </c>
      <c r="K129" s="98" t="s">
        <v>412</v>
      </c>
    </row>
    <row r="130" spans="3:11" x14ac:dyDescent="0.25">
      <c r="C130" s="143"/>
      <c r="D130" s="151"/>
      <c r="E130" s="118"/>
      <c r="F130" s="97">
        <f t="shared" si="6"/>
        <v>0</v>
      </c>
      <c r="G130" s="161"/>
      <c r="H130" s="144"/>
      <c r="I130" s="130" t="e">
        <f>VLOOKUP(H130,Presupuesto!$B$11:$C$565,2,0)</f>
        <v>#N/A</v>
      </c>
      <c r="J130" s="98" t="str">
        <f t="shared" si="7"/>
        <v>Desarrollo del Sistema de Educación Superior</v>
      </c>
      <c r="K130" s="98" t="s">
        <v>412</v>
      </c>
    </row>
    <row r="131" spans="3:11" x14ac:dyDescent="0.25">
      <c r="C131" s="143"/>
      <c r="D131" s="151"/>
      <c r="E131" s="118"/>
      <c r="F131" s="97">
        <f t="shared" si="6"/>
        <v>0</v>
      </c>
      <c r="G131" s="161"/>
      <c r="H131" s="144"/>
      <c r="I131" s="130" t="e">
        <f>VLOOKUP(H131,Presupuesto!$B$11:$C$565,2,0)</f>
        <v>#N/A</v>
      </c>
      <c r="J131" s="98" t="str">
        <f t="shared" si="7"/>
        <v>Desarrollo del Sistema de Educación Superior</v>
      </c>
      <c r="K131" s="98" t="s">
        <v>412</v>
      </c>
    </row>
    <row r="132" spans="3:11" x14ac:dyDescent="0.25">
      <c r="C132" s="143"/>
      <c r="D132" s="151"/>
      <c r="E132" s="118"/>
      <c r="F132" s="97">
        <f t="shared" si="6"/>
        <v>0</v>
      </c>
      <c r="G132" s="161"/>
      <c r="H132" s="144"/>
      <c r="I132" s="130" t="e">
        <f>VLOOKUP(H132,Presupuesto!$B$11:$C$565,2,0)</f>
        <v>#N/A</v>
      </c>
      <c r="J132" s="98" t="str">
        <f t="shared" si="7"/>
        <v>Desarrollo del Sistema de Educación Superior</v>
      </c>
      <c r="K132" s="98" t="s">
        <v>412</v>
      </c>
    </row>
    <row r="133" spans="3:11" x14ac:dyDescent="0.25">
      <c r="C133" s="143"/>
      <c r="D133" s="151"/>
      <c r="E133" s="118"/>
      <c r="F133" s="97">
        <f t="shared" si="6"/>
        <v>0</v>
      </c>
      <c r="G133" s="161"/>
      <c r="H133" s="144"/>
      <c r="I133" s="130" t="e">
        <f>VLOOKUP(H133,Presupuesto!$B$11:$C$565,2,0)</f>
        <v>#N/A</v>
      </c>
      <c r="J133" s="98" t="str">
        <f t="shared" si="7"/>
        <v>Desarrollo del Sistema de Educación Superior</v>
      </c>
      <c r="K133" s="98" t="s">
        <v>412</v>
      </c>
    </row>
    <row r="134" spans="3:11" x14ac:dyDescent="0.25">
      <c r="C134" s="143"/>
      <c r="D134" s="151"/>
      <c r="E134" s="118"/>
      <c r="F134" s="97">
        <f t="shared" si="6"/>
        <v>0</v>
      </c>
      <c r="G134" s="161"/>
      <c r="H134" s="144"/>
      <c r="I134" s="130" t="e">
        <f>VLOOKUP(H134,Presupuesto!$B$11:$C$565,2,0)</f>
        <v>#N/A</v>
      </c>
      <c r="J134" s="98" t="str">
        <f t="shared" si="7"/>
        <v>Desarrollo del Sistema de Educación Superior</v>
      </c>
      <c r="K134" s="98" t="s">
        <v>412</v>
      </c>
    </row>
    <row r="135" spans="3:11" x14ac:dyDescent="0.25">
      <c r="C135" s="145"/>
      <c r="D135" s="151"/>
      <c r="E135" s="118"/>
      <c r="F135" s="97">
        <f t="shared" si="6"/>
        <v>0</v>
      </c>
      <c r="G135" s="161"/>
      <c r="H135" s="146"/>
      <c r="I135" s="130" t="e">
        <f>VLOOKUP(H135,Presupuesto!$B$11:$C$565,2,0)</f>
        <v>#N/A</v>
      </c>
      <c r="J135" s="98" t="str">
        <f t="shared" si="7"/>
        <v>Desarrollo del Sistema de Educación Superior</v>
      </c>
      <c r="K135" s="98" t="s">
        <v>403</v>
      </c>
    </row>
    <row r="136" spans="3:11" x14ac:dyDescent="0.25">
      <c r="C136" s="145"/>
      <c r="D136" s="151"/>
      <c r="E136" s="118"/>
      <c r="F136" s="97">
        <f t="shared" si="6"/>
        <v>0</v>
      </c>
      <c r="G136" s="161"/>
      <c r="H136" s="146"/>
      <c r="I136" s="130" t="e">
        <f>VLOOKUP(H136,Presupuesto!$B$11:$C$565,2,0)</f>
        <v>#N/A</v>
      </c>
      <c r="J136" s="98" t="str">
        <f t="shared" si="7"/>
        <v>Desarrollo del Sistema de Educación Superior</v>
      </c>
      <c r="K136" s="98" t="s">
        <v>412</v>
      </c>
    </row>
    <row r="137" spans="3:11" x14ac:dyDescent="0.25">
      <c r="C137" s="145"/>
      <c r="D137" s="151"/>
      <c r="E137" s="118"/>
      <c r="F137" s="97">
        <f t="shared" si="6"/>
        <v>0</v>
      </c>
      <c r="G137" s="161"/>
      <c r="H137" s="146"/>
      <c r="I137" s="130" t="e">
        <f>VLOOKUP(H137,Presupuesto!$B$11:$C$565,2,0)</f>
        <v>#N/A</v>
      </c>
      <c r="J137" s="98" t="str">
        <f t="shared" si="7"/>
        <v>Desarrollo del Sistema de Educación Superior</v>
      </c>
      <c r="K137" s="98" t="s">
        <v>412</v>
      </c>
    </row>
    <row r="138" spans="3:11" x14ac:dyDescent="0.25">
      <c r="C138" s="145"/>
      <c r="D138" s="151"/>
      <c r="E138" s="118"/>
      <c r="F138" s="97">
        <f t="shared" si="6"/>
        <v>0</v>
      </c>
      <c r="G138" s="161"/>
      <c r="H138" s="146"/>
      <c r="I138" s="130" t="e">
        <f>VLOOKUP(H138,Presupuesto!$B$11:$C$565,2,0)</f>
        <v>#N/A</v>
      </c>
      <c r="J138" s="98" t="str">
        <f t="shared" si="7"/>
        <v>Desarrollo del Sistema de Educación Superior</v>
      </c>
      <c r="K138" s="98" t="s">
        <v>412</v>
      </c>
    </row>
    <row r="139" spans="3:11" ht="15.75" thickBot="1" x14ac:dyDescent="0.3">
      <c r="C139" s="147"/>
      <c r="D139" s="159"/>
      <c r="E139" s="103"/>
      <c r="F139" s="105">
        <f t="shared" si="6"/>
        <v>0</v>
      </c>
      <c r="G139" s="162"/>
      <c r="H139" s="148"/>
      <c r="I139" s="132" t="e">
        <f>VLOOKUP(H139,Presupuesto!$B$11:$C$565,2,0)</f>
        <v>#N/A</v>
      </c>
      <c r="J139" s="106" t="str">
        <f t="shared" si="7"/>
        <v>Desarrollo del Sistema de Educación Superior</v>
      </c>
      <c r="K139" s="124" t="s">
        <v>394</v>
      </c>
    </row>
    <row r="141" spans="3:11" ht="15.75" thickBot="1" x14ac:dyDescent="0.3">
      <c r="F141" s="90"/>
      <c r="G141" s="89"/>
      <c r="H141" s="90"/>
      <c r="I141" s="90"/>
    </row>
    <row r="142" spans="3:11" ht="15.75" thickBot="1" x14ac:dyDescent="0.3">
      <c r="C142" s="157" t="s">
        <v>53</v>
      </c>
      <c r="D142" s="373">
        <f>SUM(F149:F183)</f>
        <v>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392</v>
      </c>
      <c r="D145" s="368"/>
      <c r="E145" s="93"/>
      <c r="F145" s="93"/>
      <c r="G145" s="93"/>
      <c r="H145" s="76"/>
      <c r="I145" s="76"/>
      <c r="J145" s="76"/>
      <c r="K145" s="112"/>
    </row>
    <row r="146" spans="3:11" ht="18.75" x14ac:dyDescent="0.25">
      <c r="C146" s="211" t="e">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#N/A</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131</v>
      </c>
      <c r="H148" s="136" t="s">
        <v>46</v>
      </c>
      <c r="I148" s="133" t="s">
        <v>132</v>
      </c>
      <c r="J148" s="133" t="s">
        <v>410</v>
      </c>
      <c r="K148" s="133" t="s">
        <v>411</v>
      </c>
    </row>
    <row r="149" spans="3:11" x14ac:dyDescent="0.25">
      <c r="C149" s="221" t="s">
        <v>432</v>
      </c>
      <c r="D149" s="222"/>
      <c r="E149" s="220">
        <f>HLOOKUP(C149,$AH$2:$BU$3,2,0)</f>
        <v>1750</v>
      </c>
      <c r="F149" s="97">
        <f t="shared" ref="F149:F183" si="8">D149*E149</f>
        <v>0</v>
      </c>
      <c r="G149" s="161"/>
      <c r="H149" s="142" t="s">
        <v>762</v>
      </c>
      <c r="I149" s="130" t="str">
        <f>VLOOKUP(H149,Presupuesto!$B$11:$C$565,2,0)</f>
        <v>VIATICOS NACIONALES</v>
      </c>
      <c r="J149" s="219" t="s">
        <v>1489</v>
      </c>
      <c r="K149" s="98" t="s">
        <v>394</v>
      </c>
    </row>
    <row r="150" spans="3:11" x14ac:dyDescent="0.25">
      <c r="C150" s="141"/>
      <c r="D150" s="158"/>
      <c r="E150" s="123"/>
      <c r="F150" s="97">
        <f t="shared" si="8"/>
        <v>0</v>
      </c>
      <c r="G150" s="161"/>
      <c r="H150" s="142"/>
      <c r="I150" s="130" t="e">
        <f>VLOOKUP(H150,Presupuesto!$B$11:$C$565,2,0)</f>
        <v>#N/A</v>
      </c>
      <c r="J150" s="98" t="str">
        <f>$J$149</f>
        <v>Desarrollo del Sistema de Educación Superior</v>
      </c>
      <c r="K150" s="98" t="s">
        <v>412</v>
      </c>
    </row>
    <row r="151" spans="3:11" x14ac:dyDescent="0.25">
      <c r="C151" s="141"/>
      <c r="D151" s="158"/>
      <c r="E151" s="123"/>
      <c r="F151" s="97">
        <f t="shared" si="8"/>
        <v>0</v>
      </c>
      <c r="G151" s="161"/>
      <c r="H151" s="142"/>
      <c r="I151" s="130" t="e">
        <f>VLOOKUP(H151,Presupuesto!$B$11:$C$565,2,0)</f>
        <v>#N/A</v>
      </c>
      <c r="J151" s="98" t="str">
        <f t="shared" ref="J151:J183" si="9">$J$149</f>
        <v>Desarrollo del Sistema de Educación Superior</v>
      </c>
      <c r="K151" s="98" t="s">
        <v>412</v>
      </c>
    </row>
    <row r="152" spans="3:11" x14ac:dyDescent="0.25">
      <c r="C152" s="141"/>
      <c r="D152" s="158"/>
      <c r="E152" s="123"/>
      <c r="F152" s="97">
        <f t="shared" si="8"/>
        <v>0</v>
      </c>
      <c r="G152" s="161"/>
      <c r="H152" s="142"/>
      <c r="I152" s="130" t="e">
        <f>VLOOKUP(H152,Presupuesto!$B$11:$C$565,2,0)</f>
        <v>#N/A</v>
      </c>
      <c r="J152" s="98" t="str">
        <f t="shared" si="9"/>
        <v>Desarrollo del Sistema de Educación Superior</v>
      </c>
      <c r="K152" s="98" t="s">
        <v>412</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412</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401</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412</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412</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412</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412</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412</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412</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412</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412</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412</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412</v>
      </c>
    </row>
    <row r="165" spans="3:11" x14ac:dyDescent="0.25">
      <c r="C165" s="141"/>
      <c r="D165" s="158"/>
      <c r="E165" s="123"/>
      <c r="F165" s="97">
        <f t="shared" si="8"/>
        <v>0</v>
      </c>
      <c r="G165" s="161"/>
      <c r="H165" s="142"/>
      <c r="I165" s="130" t="e">
        <f>VLOOKUP(H165,Presupuesto!$B$11:$C$565,2,0)</f>
        <v>#N/A</v>
      </c>
      <c r="J165" s="98" t="str">
        <f t="shared" si="9"/>
        <v>Desarrollo del Sistema de Educación Superior</v>
      </c>
      <c r="K165" s="98" t="s">
        <v>412</v>
      </c>
    </row>
    <row r="166" spans="3:11" x14ac:dyDescent="0.25">
      <c r="C166" s="141"/>
      <c r="D166" s="158"/>
      <c r="E166" s="123"/>
      <c r="F166" s="97">
        <f t="shared" si="8"/>
        <v>0</v>
      </c>
      <c r="G166" s="161"/>
      <c r="H166" s="142"/>
      <c r="I166" s="130" t="e">
        <f>VLOOKUP(H166,Presupuesto!$B$11:$C$565,2,0)</f>
        <v>#N/A</v>
      </c>
      <c r="J166" s="98" t="str">
        <f t="shared" si="9"/>
        <v>Desarrollo del Sistema de Educación Superior</v>
      </c>
      <c r="K166" s="98" t="s">
        <v>412</v>
      </c>
    </row>
    <row r="167" spans="3:11" x14ac:dyDescent="0.25">
      <c r="C167" s="141"/>
      <c r="D167" s="158"/>
      <c r="E167" s="123"/>
      <c r="F167" s="97">
        <f t="shared" si="8"/>
        <v>0</v>
      </c>
      <c r="G167" s="161"/>
      <c r="H167" s="142"/>
      <c r="I167" s="130" t="e">
        <f>VLOOKUP(H167,Presupuesto!$B$11:$C$565,2,0)</f>
        <v>#N/A</v>
      </c>
      <c r="J167" s="98" t="str">
        <f t="shared" si="9"/>
        <v>Desarrollo del Sistema de Educación Superior</v>
      </c>
      <c r="K167" s="98" t="s">
        <v>412</v>
      </c>
    </row>
    <row r="168" spans="3:11" x14ac:dyDescent="0.25">
      <c r="C168" s="141"/>
      <c r="D168" s="158"/>
      <c r="E168" s="123"/>
      <c r="F168" s="97">
        <f t="shared" si="8"/>
        <v>0</v>
      </c>
      <c r="G168" s="161"/>
      <c r="H168" s="142"/>
      <c r="I168" s="130" t="e">
        <f>VLOOKUP(H168,Presupuesto!$B$11:$C$565,2,0)</f>
        <v>#N/A</v>
      </c>
      <c r="J168" s="98" t="str">
        <f t="shared" si="9"/>
        <v>Desarrollo del Sistema de Educación Superior</v>
      </c>
      <c r="K168" s="98" t="s">
        <v>412</v>
      </c>
    </row>
    <row r="169" spans="3:11" x14ac:dyDescent="0.25">
      <c r="C169" s="141"/>
      <c r="D169" s="158"/>
      <c r="E169" s="123"/>
      <c r="F169" s="97">
        <f t="shared" si="8"/>
        <v>0</v>
      </c>
      <c r="G169" s="161"/>
      <c r="H169" s="142"/>
      <c r="I169" s="130" t="e">
        <f>VLOOKUP(H169,Presupuesto!$B$11:$C$565,2,0)</f>
        <v>#N/A</v>
      </c>
      <c r="J169" s="98" t="str">
        <f t="shared" si="9"/>
        <v>Desarrollo del Sistema de Educación Superior</v>
      </c>
      <c r="K169" s="98" t="s">
        <v>412</v>
      </c>
    </row>
    <row r="170" spans="3:11" x14ac:dyDescent="0.25">
      <c r="C170" s="141"/>
      <c r="D170" s="158"/>
      <c r="E170" s="123"/>
      <c r="F170" s="97">
        <f t="shared" si="8"/>
        <v>0</v>
      </c>
      <c r="G170" s="161"/>
      <c r="H170" s="142"/>
      <c r="I170" s="130" t="e">
        <f>VLOOKUP(H170,Presupuesto!$B$11:$C$565,2,0)</f>
        <v>#N/A</v>
      </c>
      <c r="J170" s="98" t="str">
        <f t="shared" si="9"/>
        <v>Desarrollo del Sistema de Educación Superior</v>
      </c>
      <c r="K170" s="98" t="s">
        <v>412</v>
      </c>
    </row>
    <row r="171" spans="3:11" x14ac:dyDescent="0.25">
      <c r="C171" s="143"/>
      <c r="D171" s="151"/>
      <c r="E171" s="118"/>
      <c r="F171" s="97">
        <f t="shared" si="8"/>
        <v>0</v>
      </c>
      <c r="G171" s="161"/>
      <c r="H171" s="144"/>
      <c r="I171" s="130" t="e">
        <f>VLOOKUP(H171,Presupuesto!$B$11:$C$565,2,0)</f>
        <v>#N/A</v>
      </c>
      <c r="J171" s="98" t="str">
        <f t="shared" si="9"/>
        <v>Desarrollo del Sistema de Educación Superior</v>
      </c>
      <c r="K171" s="98" t="s">
        <v>412</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412</v>
      </c>
    </row>
    <row r="173" spans="3:11" x14ac:dyDescent="0.25">
      <c r="C173" s="143"/>
      <c r="D173" s="151"/>
      <c r="E173" s="118"/>
      <c r="F173" s="97">
        <f t="shared" si="8"/>
        <v>0</v>
      </c>
      <c r="G173" s="161"/>
      <c r="H173" s="144"/>
      <c r="I173" s="130" t="e">
        <f>VLOOKUP(H173,Presupuesto!$B$11:$C$565,2,0)</f>
        <v>#N/A</v>
      </c>
      <c r="J173" s="98" t="str">
        <f t="shared" si="9"/>
        <v>Desarrollo del Sistema de Educación Superior</v>
      </c>
      <c r="K173" s="98" t="s">
        <v>412</v>
      </c>
    </row>
    <row r="174" spans="3:11" x14ac:dyDescent="0.25">
      <c r="C174" s="143"/>
      <c r="D174" s="151"/>
      <c r="E174" s="118"/>
      <c r="F174" s="97">
        <f t="shared" si="8"/>
        <v>0</v>
      </c>
      <c r="G174" s="161"/>
      <c r="H174" s="144"/>
      <c r="I174" s="130" t="e">
        <f>VLOOKUP(H174,Presupuesto!$B$11:$C$565,2,0)</f>
        <v>#N/A</v>
      </c>
      <c r="J174" s="98" t="str">
        <f t="shared" si="9"/>
        <v>Desarrollo del Sistema de Educación Superior</v>
      </c>
      <c r="K174" s="98" t="s">
        <v>412</v>
      </c>
    </row>
    <row r="175" spans="3:11" x14ac:dyDescent="0.25">
      <c r="C175" s="143"/>
      <c r="D175" s="151"/>
      <c r="E175" s="118"/>
      <c r="F175" s="97">
        <f t="shared" si="8"/>
        <v>0</v>
      </c>
      <c r="G175" s="161"/>
      <c r="H175" s="144"/>
      <c r="I175" s="130" t="e">
        <f>VLOOKUP(H175,Presupuesto!$B$11:$C$565,2,0)</f>
        <v>#N/A</v>
      </c>
      <c r="J175" s="98" t="str">
        <f t="shared" si="9"/>
        <v>Desarrollo del Sistema de Educación Superior</v>
      </c>
      <c r="K175" s="98" t="s">
        <v>412</v>
      </c>
    </row>
    <row r="176" spans="3:11" x14ac:dyDescent="0.25">
      <c r="C176" s="143"/>
      <c r="D176" s="151"/>
      <c r="E176" s="118"/>
      <c r="F176" s="97">
        <f t="shared" si="8"/>
        <v>0</v>
      </c>
      <c r="G176" s="161"/>
      <c r="H176" s="144"/>
      <c r="I176" s="130" t="e">
        <f>VLOOKUP(H176,Presupuesto!$B$11:$C$565,2,0)</f>
        <v>#N/A</v>
      </c>
      <c r="J176" s="98" t="str">
        <f t="shared" si="9"/>
        <v>Desarrollo del Sistema de Educación Superior</v>
      </c>
      <c r="K176" s="98" t="s">
        <v>412</v>
      </c>
    </row>
    <row r="177" spans="3:11" x14ac:dyDescent="0.25">
      <c r="C177" s="143"/>
      <c r="D177" s="151"/>
      <c r="E177" s="118"/>
      <c r="F177" s="97">
        <f t="shared" si="8"/>
        <v>0</v>
      </c>
      <c r="G177" s="161"/>
      <c r="H177" s="144"/>
      <c r="I177" s="130" t="e">
        <f>VLOOKUP(H177,Presupuesto!$B$11:$C$565,2,0)</f>
        <v>#N/A</v>
      </c>
      <c r="J177" s="98" t="str">
        <f t="shared" si="9"/>
        <v>Desarrollo del Sistema de Educación Superior</v>
      </c>
      <c r="K177" s="98" t="s">
        <v>412</v>
      </c>
    </row>
    <row r="178" spans="3:11" x14ac:dyDescent="0.25">
      <c r="C178" s="143"/>
      <c r="D178" s="151"/>
      <c r="E178" s="118"/>
      <c r="F178" s="97">
        <f t="shared" si="8"/>
        <v>0</v>
      </c>
      <c r="G178" s="161"/>
      <c r="H178" s="144"/>
      <c r="I178" s="130" t="e">
        <f>VLOOKUP(H178,Presupuesto!$B$11:$C$565,2,0)</f>
        <v>#N/A</v>
      </c>
      <c r="J178" s="98" t="str">
        <f t="shared" si="9"/>
        <v>Desarrollo del Sistema de Educación Superior</v>
      </c>
      <c r="K178" s="98" t="s">
        <v>412</v>
      </c>
    </row>
    <row r="179" spans="3:11" x14ac:dyDescent="0.25">
      <c r="C179" s="145"/>
      <c r="D179" s="151"/>
      <c r="E179" s="118"/>
      <c r="F179" s="97">
        <f t="shared" si="8"/>
        <v>0</v>
      </c>
      <c r="G179" s="161"/>
      <c r="H179" s="146"/>
      <c r="I179" s="130" t="e">
        <f>VLOOKUP(H179,Presupuesto!$B$11:$C$565,2,0)</f>
        <v>#N/A</v>
      </c>
      <c r="J179" s="98" t="str">
        <f t="shared" si="9"/>
        <v>Desarrollo del Sistema de Educación Superior</v>
      </c>
      <c r="K179" s="98" t="s">
        <v>403</v>
      </c>
    </row>
    <row r="180" spans="3:11" x14ac:dyDescent="0.25">
      <c r="C180" s="145"/>
      <c r="D180" s="151"/>
      <c r="E180" s="118"/>
      <c r="F180" s="97">
        <f t="shared" si="8"/>
        <v>0</v>
      </c>
      <c r="G180" s="161"/>
      <c r="H180" s="146"/>
      <c r="I180" s="130" t="e">
        <f>VLOOKUP(H180,Presupuesto!$B$11:$C$565,2,0)</f>
        <v>#N/A</v>
      </c>
      <c r="J180" s="98" t="str">
        <f t="shared" si="9"/>
        <v>Desarrollo del Sistema de Educación Superior</v>
      </c>
      <c r="K180" s="98" t="s">
        <v>412</v>
      </c>
    </row>
    <row r="181" spans="3:11" x14ac:dyDescent="0.25">
      <c r="C181" s="145"/>
      <c r="D181" s="151"/>
      <c r="E181" s="118"/>
      <c r="F181" s="97">
        <f t="shared" si="8"/>
        <v>0</v>
      </c>
      <c r="G181" s="161"/>
      <c r="H181" s="146"/>
      <c r="I181" s="130" t="e">
        <f>VLOOKUP(H181,Presupuesto!$B$11:$C$565,2,0)</f>
        <v>#N/A</v>
      </c>
      <c r="J181" s="98" t="str">
        <f t="shared" si="9"/>
        <v>Desarrollo del Sistema de Educación Superior</v>
      </c>
      <c r="K181" s="98" t="s">
        <v>412</v>
      </c>
    </row>
    <row r="182" spans="3:11" x14ac:dyDescent="0.25">
      <c r="C182" s="145"/>
      <c r="D182" s="151"/>
      <c r="E182" s="118"/>
      <c r="F182" s="97">
        <f t="shared" si="8"/>
        <v>0</v>
      </c>
      <c r="G182" s="161"/>
      <c r="H182" s="146"/>
      <c r="I182" s="130" t="e">
        <f>VLOOKUP(H182,Presupuesto!$B$11:$C$565,2,0)</f>
        <v>#N/A</v>
      </c>
      <c r="J182" s="98" t="str">
        <f t="shared" si="9"/>
        <v>Desarrollo del Sistema de Educación Superior</v>
      </c>
      <c r="K182" s="98" t="s">
        <v>412</v>
      </c>
    </row>
    <row r="183" spans="3:11" ht="15.75" thickBot="1" x14ac:dyDescent="0.3">
      <c r="C183" s="147"/>
      <c r="D183" s="159"/>
      <c r="E183" s="103"/>
      <c r="F183" s="105">
        <f t="shared" si="8"/>
        <v>0</v>
      </c>
      <c r="G183" s="162"/>
      <c r="H183" s="148"/>
      <c r="I183" s="132" t="e">
        <f>VLOOKUP(H183,Presupuesto!$B$11:$C$565,2,0)</f>
        <v>#N/A</v>
      </c>
      <c r="J183" s="106" t="str">
        <f t="shared" si="9"/>
        <v>Desarrollo del Sistema de Educación Superior</v>
      </c>
      <c r="K183" s="124" t="s">
        <v>394</v>
      </c>
    </row>
    <row r="185" spans="3:11" ht="15.75" thickBot="1" x14ac:dyDescent="0.3"/>
    <row r="186" spans="3:11" ht="15.75" thickBot="1" x14ac:dyDescent="0.3">
      <c r="C186" s="157" t="s">
        <v>53</v>
      </c>
      <c r="D186" s="373">
        <f>SUM(F193:F227)</f>
        <v>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392</v>
      </c>
      <c r="D189" s="368"/>
      <c r="E189" s="93"/>
      <c r="F189" s="93"/>
      <c r="G189" s="93"/>
      <c r="H189" s="76"/>
      <c r="I189" s="76"/>
      <c r="J189" s="76"/>
      <c r="K189" s="112"/>
    </row>
    <row r="190" spans="3:11" ht="18.75" x14ac:dyDescent="0.25">
      <c r="C190" s="211" t="e">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#N/A</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131</v>
      </c>
      <c r="H192" s="136" t="s">
        <v>46</v>
      </c>
      <c r="I192" s="133" t="s">
        <v>132</v>
      </c>
      <c r="J192" s="133" t="s">
        <v>410</v>
      </c>
      <c r="K192" s="133" t="s">
        <v>411</v>
      </c>
    </row>
    <row r="193" spans="3:11" x14ac:dyDescent="0.25">
      <c r="C193" s="221" t="s">
        <v>432</v>
      </c>
      <c r="D193" s="222"/>
      <c r="E193" s="220">
        <f>HLOOKUP(C193,$AH$2:$BU$3,2,0)</f>
        <v>1750</v>
      </c>
      <c r="F193" s="97">
        <f t="shared" ref="F193:F227" si="10">D193*E193</f>
        <v>0</v>
      </c>
      <c r="G193" s="161"/>
      <c r="H193" s="142" t="s">
        <v>762</v>
      </c>
      <c r="I193" s="130" t="str">
        <f>VLOOKUP(H193,Presupuesto!$B$11:$C$565,2,0)</f>
        <v>VIATICOS NACIONALES</v>
      </c>
      <c r="J193" s="219" t="s">
        <v>1489</v>
      </c>
      <c r="K193" s="98" t="s">
        <v>394</v>
      </c>
    </row>
    <row r="194" spans="3:11" x14ac:dyDescent="0.25">
      <c r="C194" s="141"/>
      <c r="D194" s="158"/>
      <c r="E194" s="123"/>
      <c r="F194" s="97">
        <f t="shared" si="10"/>
        <v>0</v>
      </c>
      <c r="G194" s="161"/>
      <c r="H194" s="142"/>
      <c r="I194" s="130" t="e">
        <f>VLOOKUP(H194,Presupuesto!$B$11:$C$565,2,0)</f>
        <v>#N/A</v>
      </c>
      <c r="J194" s="98" t="str">
        <f>$J$193</f>
        <v>Desarrollo del Sistema de Educación Superior</v>
      </c>
      <c r="K194" s="98" t="s">
        <v>412</v>
      </c>
    </row>
    <row r="195" spans="3:11" x14ac:dyDescent="0.25">
      <c r="C195" s="141"/>
      <c r="D195" s="158"/>
      <c r="E195" s="123"/>
      <c r="F195" s="97">
        <f t="shared" si="10"/>
        <v>0</v>
      </c>
      <c r="G195" s="161"/>
      <c r="H195" s="142"/>
      <c r="I195" s="130" t="e">
        <f>VLOOKUP(H195,Presupuesto!$B$11:$C$565,2,0)</f>
        <v>#N/A</v>
      </c>
      <c r="J195" s="98" t="str">
        <f t="shared" ref="J195:J227" si="11">$J$193</f>
        <v>Desarrollo del Sistema de Educación Superior</v>
      </c>
      <c r="K195" s="98" t="s">
        <v>412</v>
      </c>
    </row>
    <row r="196" spans="3:11" x14ac:dyDescent="0.25">
      <c r="C196" s="141"/>
      <c r="D196" s="158"/>
      <c r="E196" s="123"/>
      <c r="F196" s="97">
        <f t="shared" si="10"/>
        <v>0</v>
      </c>
      <c r="G196" s="161"/>
      <c r="H196" s="142"/>
      <c r="I196" s="130" t="e">
        <f>VLOOKUP(H196,Presupuesto!$B$11:$C$565,2,0)</f>
        <v>#N/A</v>
      </c>
      <c r="J196" s="98" t="str">
        <f t="shared" si="11"/>
        <v>Desarrollo del Sistema de Educación Superior</v>
      </c>
      <c r="K196" s="98" t="s">
        <v>412</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412</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401</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412</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412</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412</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412</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412</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412</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412</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412</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412</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412</v>
      </c>
    </row>
    <row r="209" spans="3:11" x14ac:dyDescent="0.25">
      <c r="C209" s="141"/>
      <c r="D209" s="158"/>
      <c r="E209" s="123"/>
      <c r="F209" s="97">
        <f t="shared" si="10"/>
        <v>0</v>
      </c>
      <c r="G209" s="161"/>
      <c r="H209" s="142"/>
      <c r="I209" s="130" t="e">
        <f>VLOOKUP(H209,Presupuesto!$B$11:$C$565,2,0)</f>
        <v>#N/A</v>
      </c>
      <c r="J209" s="98" t="str">
        <f t="shared" si="11"/>
        <v>Desarrollo del Sistema de Educación Superior</v>
      </c>
      <c r="K209" s="98" t="s">
        <v>412</v>
      </c>
    </row>
    <row r="210" spans="3:11" x14ac:dyDescent="0.25">
      <c r="C210" s="141"/>
      <c r="D210" s="158"/>
      <c r="E210" s="123"/>
      <c r="F210" s="97">
        <f t="shared" si="10"/>
        <v>0</v>
      </c>
      <c r="G210" s="161"/>
      <c r="H210" s="142"/>
      <c r="I210" s="130" t="e">
        <f>VLOOKUP(H210,Presupuesto!$B$11:$C$565,2,0)</f>
        <v>#N/A</v>
      </c>
      <c r="J210" s="98" t="str">
        <f t="shared" si="11"/>
        <v>Desarrollo del Sistema de Educación Superior</v>
      </c>
      <c r="K210" s="98" t="s">
        <v>412</v>
      </c>
    </row>
    <row r="211" spans="3:11" x14ac:dyDescent="0.25">
      <c r="C211" s="141"/>
      <c r="D211" s="158"/>
      <c r="E211" s="123"/>
      <c r="F211" s="97">
        <f t="shared" si="10"/>
        <v>0</v>
      </c>
      <c r="G211" s="161"/>
      <c r="H211" s="142"/>
      <c r="I211" s="130" t="e">
        <f>VLOOKUP(H211,Presupuesto!$B$11:$C$565,2,0)</f>
        <v>#N/A</v>
      </c>
      <c r="J211" s="98" t="str">
        <f t="shared" si="11"/>
        <v>Desarrollo del Sistema de Educación Superior</v>
      </c>
      <c r="K211" s="98" t="s">
        <v>412</v>
      </c>
    </row>
    <row r="212" spans="3:11" x14ac:dyDescent="0.25">
      <c r="C212" s="141"/>
      <c r="D212" s="158"/>
      <c r="E212" s="123"/>
      <c r="F212" s="97">
        <f t="shared" si="10"/>
        <v>0</v>
      </c>
      <c r="G212" s="161"/>
      <c r="H212" s="142"/>
      <c r="I212" s="130" t="e">
        <f>VLOOKUP(H212,Presupuesto!$B$11:$C$565,2,0)</f>
        <v>#N/A</v>
      </c>
      <c r="J212" s="98" t="str">
        <f t="shared" si="11"/>
        <v>Desarrollo del Sistema de Educación Superior</v>
      </c>
      <c r="K212" s="98" t="s">
        <v>412</v>
      </c>
    </row>
    <row r="213" spans="3:11" x14ac:dyDescent="0.25">
      <c r="C213" s="141"/>
      <c r="D213" s="158"/>
      <c r="E213" s="123"/>
      <c r="F213" s="97">
        <f t="shared" si="10"/>
        <v>0</v>
      </c>
      <c r="G213" s="161"/>
      <c r="H213" s="142"/>
      <c r="I213" s="130" t="e">
        <f>VLOOKUP(H213,Presupuesto!$B$11:$C$565,2,0)</f>
        <v>#N/A</v>
      </c>
      <c r="J213" s="98" t="str">
        <f t="shared" si="11"/>
        <v>Desarrollo del Sistema de Educación Superior</v>
      </c>
      <c r="K213" s="98" t="s">
        <v>412</v>
      </c>
    </row>
    <row r="214" spans="3:11" x14ac:dyDescent="0.25">
      <c r="C214" s="141"/>
      <c r="D214" s="158"/>
      <c r="E214" s="123"/>
      <c r="F214" s="97">
        <f t="shared" si="10"/>
        <v>0</v>
      </c>
      <c r="G214" s="161"/>
      <c r="H214" s="142"/>
      <c r="I214" s="130" t="e">
        <f>VLOOKUP(H214,Presupuesto!$B$11:$C$565,2,0)</f>
        <v>#N/A</v>
      </c>
      <c r="J214" s="98" t="str">
        <f t="shared" si="11"/>
        <v>Desarrollo del Sistema de Educación Superior</v>
      </c>
      <c r="K214" s="98" t="s">
        <v>412</v>
      </c>
    </row>
    <row r="215" spans="3:11" x14ac:dyDescent="0.25">
      <c r="C215" s="143"/>
      <c r="D215" s="151"/>
      <c r="E215" s="118"/>
      <c r="F215" s="97">
        <f t="shared" si="10"/>
        <v>0</v>
      </c>
      <c r="G215" s="161"/>
      <c r="H215" s="144"/>
      <c r="I215" s="130" t="e">
        <f>VLOOKUP(H215,Presupuesto!$B$11:$C$565,2,0)</f>
        <v>#N/A</v>
      </c>
      <c r="J215" s="98" t="str">
        <f t="shared" si="11"/>
        <v>Desarrollo del Sistema de Educación Superior</v>
      </c>
      <c r="K215" s="98" t="s">
        <v>412</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412</v>
      </c>
    </row>
    <row r="217" spans="3:11" x14ac:dyDescent="0.25">
      <c r="C217" s="143"/>
      <c r="D217" s="151"/>
      <c r="E217" s="118"/>
      <c r="F217" s="97">
        <f t="shared" si="10"/>
        <v>0</v>
      </c>
      <c r="G217" s="161"/>
      <c r="H217" s="144"/>
      <c r="I217" s="130" t="e">
        <f>VLOOKUP(H217,Presupuesto!$B$11:$C$565,2,0)</f>
        <v>#N/A</v>
      </c>
      <c r="J217" s="98" t="str">
        <f t="shared" si="11"/>
        <v>Desarrollo del Sistema de Educación Superior</v>
      </c>
      <c r="K217" s="98" t="s">
        <v>412</v>
      </c>
    </row>
    <row r="218" spans="3:11" x14ac:dyDescent="0.25">
      <c r="C218" s="143"/>
      <c r="D218" s="151"/>
      <c r="E218" s="118"/>
      <c r="F218" s="97">
        <f t="shared" si="10"/>
        <v>0</v>
      </c>
      <c r="G218" s="161"/>
      <c r="H218" s="144"/>
      <c r="I218" s="130" t="e">
        <f>VLOOKUP(H218,Presupuesto!$B$11:$C$565,2,0)</f>
        <v>#N/A</v>
      </c>
      <c r="J218" s="98" t="str">
        <f t="shared" si="11"/>
        <v>Desarrollo del Sistema de Educación Superior</v>
      </c>
      <c r="K218" s="98" t="s">
        <v>412</v>
      </c>
    </row>
    <row r="219" spans="3:11" x14ac:dyDescent="0.25">
      <c r="C219" s="143"/>
      <c r="D219" s="151"/>
      <c r="E219" s="118"/>
      <c r="F219" s="97">
        <f t="shared" si="10"/>
        <v>0</v>
      </c>
      <c r="G219" s="161"/>
      <c r="H219" s="144"/>
      <c r="I219" s="130" t="e">
        <f>VLOOKUP(H219,Presupuesto!$B$11:$C$565,2,0)</f>
        <v>#N/A</v>
      </c>
      <c r="J219" s="98" t="str">
        <f t="shared" si="11"/>
        <v>Desarrollo del Sistema de Educación Superior</v>
      </c>
      <c r="K219" s="98" t="s">
        <v>412</v>
      </c>
    </row>
    <row r="220" spans="3:11" x14ac:dyDescent="0.25">
      <c r="C220" s="143"/>
      <c r="D220" s="151"/>
      <c r="E220" s="118"/>
      <c r="F220" s="97">
        <f t="shared" si="10"/>
        <v>0</v>
      </c>
      <c r="G220" s="161"/>
      <c r="H220" s="144"/>
      <c r="I220" s="130" t="e">
        <f>VLOOKUP(H220,Presupuesto!$B$11:$C$565,2,0)</f>
        <v>#N/A</v>
      </c>
      <c r="J220" s="98" t="str">
        <f t="shared" si="11"/>
        <v>Desarrollo del Sistema de Educación Superior</v>
      </c>
      <c r="K220" s="98" t="s">
        <v>412</v>
      </c>
    </row>
    <row r="221" spans="3:11" x14ac:dyDescent="0.25">
      <c r="C221" s="143"/>
      <c r="D221" s="151"/>
      <c r="E221" s="118"/>
      <c r="F221" s="97">
        <f t="shared" si="10"/>
        <v>0</v>
      </c>
      <c r="G221" s="161"/>
      <c r="H221" s="144"/>
      <c r="I221" s="130" t="e">
        <f>VLOOKUP(H221,Presupuesto!$B$11:$C$565,2,0)</f>
        <v>#N/A</v>
      </c>
      <c r="J221" s="98" t="str">
        <f t="shared" si="11"/>
        <v>Desarrollo del Sistema de Educación Superior</v>
      </c>
      <c r="K221" s="98" t="s">
        <v>412</v>
      </c>
    </row>
    <row r="222" spans="3:11" x14ac:dyDescent="0.25">
      <c r="C222" s="143"/>
      <c r="D222" s="151"/>
      <c r="E222" s="118"/>
      <c r="F222" s="97">
        <f t="shared" si="10"/>
        <v>0</v>
      </c>
      <c r="G222" s="161"/>
      <c r="H222" s="144"/>
      <c r="I222" s="130" t="e">
        <f>VLOOKUP(H222,Presupuesto!$B$11:$C$565,2,0)</f>
        <v>#N/A</v>
      </c>
      <c r="J222" s="98" t="str">
        <f t="shared" si="11"/>
        <v>Desarrollo del Sistema de Educación Superior</v>
      </c>
      <c r="K222" s="98" t="s">
        <v>412</v>
      </c>
    </row>
    <row r="223" spans="3:11" x14ac:dyDescent="0.25">
      <c r="C223" s="145"/>
      <c r="D223" s="151"/>
      <c r="E223" s="118"/>
      <c r="F223" s="97">
        <f t="shared" si="10"/>
        <v>0</v>
      </c>
      <c r="G223" s="161"/>
      <c r="H223" s="146"/>
      <c r="I223" s="130" t="e">
        <f>VLOOKUP(H223,Presupuesto!$B$11:$C$565,2,0)</f>
        <v>#N/A</v>
      </c>
      <c r="J223" s="98" t="str">
        <f t="shared" si="11"/>
        <v>Desarrollo del Sistema de Educación Superior</v>
      </c>
      <c r="K223" s="98" t="s">
        <v>403</v>
      </c>
    </row>
    <row r="224" spans="3:11" x14ac:dyDescent="0.25">
      <c r="C224" s="145"/>
      <c r="D224" s="151"/>
      <c r="E224" s="118"/>
      <c r="F224" s="97">
        <f t="shared" si="10"/>
        <v>0</v>
      </c>
      <c r="G224" s="161"/>
      <c r="H224" s="146"/>
      <c r="I224" s="130" t="e">
        <f>VLOOKUP(H224,Presupuesto!$B$11:$C$565,2,0)</f>
        <v>#N/A</v>
      </c>
      <c r="J224" s="98" t="str">
        <f t="shared" si="11"/>
        <v>Desarrollo del Sistema de Educación Superior</v>
      </c>
      <c r="K224" s="98" t="s">
        <v>412</v>
      </c>
    </row>
    <row r="225" spans="3:11" x14ac:dyDescent="0.25">
      <c r="C225" s="145"/>
      <c r="D225" s="151"/>
      <c r="E225" s="118"/>
      <c r="F225" s="97">
        <f t="shared" si="10"/>
        <v>0</v>
      </c>
      <c r="G225" s="161"/>
      <c r="H225" s="146"/>
      <c r="I225" s="130" t="e">
        <f>VLOOKUP(H225,Presupuesto!$B$11:$C$565,2,0)</f>
        <v>#N/A</v>
      </c>
      <c r="J225" s="98" t="str">
        <f t="shared" si="11"/>
        <v>Desarrollo del Sistema de Educación Superior</v>
      </c>
      <c r="K225" s="98" t="s">
        <v>412</v>
      </c>
    </row>
    <row r="226" spans="3:11" x14ac:dyDescent="0.25">
      <c r="C226" s="145"/>
      <c r="D226" s="151"/>
      <c r="E226" s="118"/>
      <c r="F226" s="97">
        <f t="shared" si="10"/>
        <v>0</v>
      </c>
      <c r="G226" s="161"/>
      <c r="H226" s="146"/>
      <c r="I226" s="130" t="e">
        <f>VLOOKUP(H226,Presupuesto!$B$11:$C$565,2,0)</f>
        <v>#N/A</v>
      </c>
      <c r="J226" s="98" t="str">
        <f t="shared" si="11"/>
        <v>Desarrollo del Sistema de Educación Superior</v>
      </c>
      <c r="K226" s="98" t="s">
        <v>412</v>
      </c>
    </row>
    <row r="227" spans="3:11" ht="15.75"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394</v>
      </c>
    </row>
    <row r="229" spans="3:11" ht="15.75" thickBot="1" x14ac:dyDescent="0.3">
      <c r="F229" s="90"/>
      <c r="G229" s="89"/>
      <c r="H229" s="90"/>
      <c r="I229" s="90"/>
    </row>
    <row r="230" spans="3:11" ht="15.75" thickBot="1" x14ac:dyDescent="0.3">
      <c r="C230" s="157" t="s">
        <v>53</v>
      </c>
      <c r="D230" s="373">
        <f>SUM(F237:F271)</f>
        <v>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392</v>
      </c>
      <c r="D233" s="368"/>
      <c r="E233" s="93"/>
      <c r="F233" s="93"/>
      <c r="G233" s="93"/>
      <c r="H233" s="76"/>
      <c r="I233" s="76"/>
      <c r="J233" s="76"/>
      <c r="K233" s="112"/>
    </row>
    <row r="234" spans="3:11" ht="18.75" x14ac:dyDescent="0.25">
      <c r="C234" s="211" t="e">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#N/A</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131</v>
      </c>
      <c r="H236" s="136" t="s">
        <v>46</v>
      </c>
      <c r="I236" s="133" t="s">
        <v>132</v>
      </c>
      <c r="J236" s="133" t="s">
        <v>410</v>
      </c>
      <c r="K236" s="133" t="s">
        <v>411</v>
      </c>
    </row>
    <row r="237" spans="3:11" x14ac:dyDescent="0.25">
      <c r="C237" s="221" t="s">
        <v>432</v>
      </c>
      <c r="D237" s="222"/>
      <c r="E237" s="220">
        <f>HLOOKUP(C237,$AH$2:$BU$3,2,0)</f>
        <v>1750</v>
      </c>
      <c r="F237" s="97">
        <f t="shared" ref="F237:F271" si="12">D237*E237</f>
        <v>0</v>
      </c>
      <c r="G237" s="161"/>
      <c r="H237" s="142" t="s">
        <v>762</v>
      </c>
      <c r="I237" s="130" t="str">
        <f>VLOOKUP(H237,Presupuesto!$B$11:$C$565,2,0)</f>
        <v>VIATICOS NACIONALES</v>
      </c>
      <c r="J237" s="219" t="s">
        <v>1489</v>
      </c>
      <c r="K237" s="98" t="s">
        <v>394</v>
      </c>
    </row>
    <row r="238" spans="3:11" x14ac:dyDescent="0.25">
      <c r="C238" s="141"/>
      <c r="D238" s="158"/>
      <c r="E238" s="123"/>
      <c r="F238" s="97">
        <f t="shared" si="12"/>
        <v>0</v>
      </c>
      <c r="G238" s="161"/>
      <c r="H238" s="142"/>
      <c r="I238" s="130" t="e">
        <f>VLOOKUP(H238,Presupuesto!$B$11:$C$565,2,0)</f>
        <v>#N/A</v>
      </c>
      <c r="J238" s="98" t="str">
        <f>$J$237</f>
        <v>Desarrollo del Sistema de Educación Superior</v>
      </c>
      <c r="K238" s="98" t="s">
        <v>412</v>
      </c>
    </row>
    <row r="239" spans="3:11" x14ac:dyDescent="0.25">
      <c r="C239" s="141"/>
      <c r="D239" s="158"/>
      <c r="E239" s="123"/>
      <c r="F239" s="97">
        <f t="shared" si="12"/>
        <v>0</v>
      </c>
      <c r="G239" s="161"/>
      <c r="H239" s="142"/>
      <c r="I239" s="130" t="e">
        <f>VLOOKUP(H239,Presupuesto!$B$11:$C$565,2,0)</f>
        <v>#N/A</v>
      </c>
      <c r="J239" s="98" t="str">
        <f t="shared" ref="J239:J271" si="13">$J$237</f>
        <v>Desarrollo del Sistema de Educación Superior</v>
      </c>
      <c r="K239" s="98" t="s">
        <v>412</v>
      </c>
    </row>
    <row r="240" spans="3:11" x14ac:dyDescent="0.25">
      <c r="C240" s="141"/>
      <c r="D240" s="158"/>
      <c r="E240" s="123"/>
      <c r="F240" s="97">
        <f t="shared" si="12"/>
        <v>0</v>
      </c>
      <c r="G240" s="161"/>
      <c r="H240" s="142"/>
      <c r="I240" s="130" t="e">
        <f>VLOOKUP(H240,Presupuesto!$B$11:$C$565,2,0)</f>
        <v>#N/A</v>
      </c>
      <c r="J240" s="98" t="str">
        <f t="shared" si="13"/>
        <v>Desarrollo del Sistema de Educación Superior</v>
      </c>
      <c r="K240" s="98" t="s">
        <v>412</v>
      </c>
    </row>
    <row r="241" spans="3:11" x14ac:dyDescent="0.25">
      <c r="C241" s="141"/>
      <c r="D241" s="158"/>
      <c r="E241" s="123"/>
      <c r="F241" s="97">
        <f t="shared" si="12"/>
        <v>0</v>
      </c>
      <c r="G241" s="161"/>
      <c r="H241" s="142"/>
      <c r="I241" s="130" t="e">
        <f>VLOOKUP(H241,Presupuesto!$B$11:$C$565,2,0)</f>
        <v>#N/A</v>
      </c>
      <c r="J241" s="98" t="str">
        <f t="shared" si="13"/>
        <v>Desarrollo del Sistema de Educación Superior</v>
      </c>
      <c r="K241" s="98" t="s">
        <v>412</v>
      </c>
    </row>
    <row r="242" spans="3:11" x14ac:dyDescent="0.25">
      <c r="C242" s="141"/>
      <c r="D242" s="158"/>
      <c r="E242" s="123"/>
      <c r="F242" s="97">
        <f t="shared" si="12"/>
        <v>0</v>
      </c>
      <c r="G242" s="161"/>
      <c r="H242" s="142"/>
      <c r="I242" s="130" t="e">
        <f>VLOOKUP(H242,Presupuesto!$B$11:$C$565,2,0)</f>
        <v>#N/A</v>
      </c>
      <c r="J242" s="98" t="str">
        <f t="shared" si="13"/>
        <v>Desarrollo del Sistema de Educación Superior</v>
      </c>
      <c r="K242" s="98" t="s">
        <v>401</v>
      </c>
    </row>
    <row r="243" spans="3:11" x14ac:dyDescent="0.25">
      <c r="C243" s="141"/>
      <c r="D243" s="158"/>
      <c r="E243" s="123"/>
      <c r="F243" s="97">
        <f t="shared" si="12"/>
        <v>0</v>
      </c>
      <c r="G243" s="161"/>
      <c r="H243" s="142"/>
      <c r="I243" s="130" t="e">
        <f>VLOOKUP(H243,Presupuesto!$B$11:$C$565,2,0)</f>
        <v>#N/A</v>
      </c>
      <c r="J243" s="98" t="str">
        <f t="shared" si="13"/>
        <v>Desarrollo del Sistema de Educación Superior</v>
      </c>
      <c r="K243" s="98" t="s">
        <v>412</v>
      </c>
    </row>
    <row r="244" spans="3:11" x14ac:dyDescent="0.25">
      <c r="C244" s="141"/>
      <c r="D244" s="158"/>
      <c r="E244" s="123"/>
      <c r="F244" s="97">
        <f t="shared" si="12"/>
        <v>0</v>
      </c>
      <c r="G244" s="161"/>
      <c r="H244" s="142"/>
      <c r="I244" s="130" t="e">
        <f>VLOOKUP(H244,Presupuesto!$B$11:$C$565,2,0)</f>
        <v>#N/A</v>
      </c>
      <c r="J244" s="98" t="str">
        <f t="shared" si="13"/>
        <v>Desarrollo del Sistema de Educación Superior</v>
      </c>
      <c r="K244" s="98" t="s">
        <v>412</v>
      </c>
    </row>
    <row r="245" spans="3:11" x14ac:dyDescent="0.25">
      <c r="C245" s="141"/>
      <c r="D245" s="158"/>
      <c r="E245" s="123"/>
      <c r="F245" s="97">
        <f t="shared" si="12"/>
        <v>0</v>
      </c>
      <c r="G245" s="161"/>
      <c r="H245" s="142"/>
      <c r="I245" s="130" t="e">
        <f>VLOOKUP(H245,Presupuesto!$B$11:$C$565,2,0)</f>
        <v>#N/A</v>
      </c>
      <c r="J245" s="98" t="str">
        <f t="shared" si="13"/>
        <v>Desarrollo del Sistema de Educación Superior</v>
      </c>
      <c r="K245" s="98" t="s">
        <v>412</v>
      </c>
    </row>
    <row r="246" spans="3:11" x14ac:dyDescent="0.25">
      <c r="C246" s="141"/>
      <c r="D246" s="158"/>
      <c r="E246" s="123"/>
      <c r="F246" s="97">
        <f t="shared" si="12"/>
        <v>0</v>
      </c>
      <c r="G246" s="161"/>
      <c r="H246" s="142"/>
      <c r="I246" s="130" t="e">
        <f>VLOOKUP(H246,Presupuesto!$B$11:$C$565,2,0)</f>
        <v>#N/A</v>
      </c>
      <c r="J246" s="98" t="str">
        <f t="shared" si="13"/>
        <v>Desarrollo del Sistema de Educación Superior</v>
      </c>
      <c r="K246" s="98" t="s">
        <v>412</v>
      </c>
    </row>
    <row r="247" spans="3:11" x14ac:dyDescent="0.25">
      <c r="C247" s="141"/>
      <c r="D247" s="158"/>
      <c r="E247" s="123"/>
      <c r="F247" s="97">
        <f t="shared" si="12"/>
        <v>0</v>
      </c>
      <c r="G247" s="161"/>
      <c r="H247" s="142"/>
      <c r="I247" s="130" t="e">
        <f>VLOOKUP(H247,Presupuesto!$B$11:$C$565,2,0)</f>
        <v>#N/A</v>
      </c>
      <c r="J247" s="98" t="str">
        <f t="shared" si="13"/>
        <v>Desarrollo del Sistema de Educación Superior</v>
      </c>
      <c r="K247" s="98" t="s">
        <v>412</v>
      </c>
    </row>
    <row r="248" spans="3:11" x14ac:dyDescent="0.25">
      <c r="C248" s="141"/>
      <c r="D248" s="158"/>
      <c r="E248" s="123"/>
      <c r="F248" s="97">
        <f t="shared" si="12"/>
        <v>0</v>
      </c>
      <c r="G248" s="161"/>
      <c r="H248" s="142"/>
      <c r="I248" s="130" t="e">
        <f>VLOOKUP(H248,Presupuesto!$B$11:$C$565,2,0)</f>
        <v>#N/A</v>
      </c>
      <c r="J248" s="98" t="str">
        <f t="shared" si="13"/>
        <v>Desarrollo del Sistema de Educación Superior</v>
      </c>
      <c r="K248" s="98" t="s">
        <v>412</v>
      </c>
    </row>
    <row r="249" spans="3:11" x14ac:dyDescent="0.25">
      <c r="C249" s="141"/>
      <c r="D249" s="158"/>
      <c r="E249" s="123"/>
      <c r="F249" s="97">
        <f t="shared" si="12"/>
        <v>0</v>
      </c>
      <c r="G249" s="161"/>
      <c r="H249" s="142"/>
      <c r="I249" s="130" t="e">
        <f>VLOOKUP(H249,Presupuesto!$B$11:$C$565,2,0)</f>
        <v>#N/A</v>
      </c>
      <c r="J249" s="98" t="str">
        <f t="shared" si="13"/>
        <v>Desarrollo del Sistema de Educación Superior</v>
      </c>
      <c r="K249" s="98" t="s">
        <v>412</v>
      </c>
    </row>
    <row r="250" spans="3:11" x14ac:dyDescent="0.25">
      <c r="C250" s="141"/>
      <c r="D250" s="158"/>
      <c r="E250" s="123"/>
      <c r="F250" s="97">
        <f t="shared" si="12"/>
        <v>0</v>
      </c>
      <c r="G250" s="161"/>
      <c r="H250" s="142"/>
      <c r="I250" s="130" t="e">
        <f>VLOOKUP(H250,Presupuesto!$B$11:$C$565,2,0)</f>
        <v>#N/A</v>
      </c>
      <c r="J250" s="98" t="str">
        <f t="shared" si="13"/>
        <v>Desarrollo del Sistema de Educación Superior</v>
      </c>
      <c r="K250" s="98" t="s">
        <v>412</v>
      </c>
    </row>
    <row r="251" spans="3:11" x14ac:dyDescent="0.25">
      <c r="C251" s="141"/>
      <c r="D251" s="158"/>
      <c r="E251" s="123"/>
      <c r="F251" s="97">
        <f t="shared" si="12"/>
        <v>0</v>
      </c>
      <c r="G251" s="161"/>
      <c r="H251" s="142"/>
      <c r="I251" s="130" t="e">
        <f>VLOOKUP(H251,Presupuesto!$B$11:$C$565,2,0)</f>
        <v>#N/A</v>
      </c>
      <c r="J251" s="98" t="str">
        <f t="shared" si="13"/>
        <v>Desarrollo del Sistema de Educación Superior</v>
      </c>
      <c r="K251" s="98" t="s">
        <v>412</v>
      </c>
    </row>
    <row r="252" spans="3:11" x14ac:dyDescent="0.25">
      <c r="C252" s="141"/>
      <c r="D252" s="158"/>
      <c r="E252" s="123"/>
      <c r="F252" s="97">
        <f t="shared" si="12"/>
        <v>0</v>
      </c>
      <c r="G252" s="161"/>
      <c r="H252" s="142"/>
      <c r="I252" s="130" t="e">
        <f>VLOOKUP(H252,Presupuesto!$B$11:$C$565,2,0)</f>
        <v>#N/A</v>
      </c>
      <c r="J252" s="98" t="str">
        <f t="shared" si="13"/>
        <v>Desarrollo del Sistema de Educación Superior</v>
      </c>
      <c r="K252" s="98" t="s">
        <v>412</v>
      </c>
    </row>
    <row r="253" spans="3:11" x14ac:dyDescent="0.25">
      <c r="C253" s="141"/>
      <c r="D253" s="158"/>
      <c r="E253" s="123"/>
      <c r="F253" s="97">
        <f t="shared" si="12"/>
        <v>0</v>
      </c>
      <c r="G253" s="161"/>
      <c r="H253" s="142"/>
      <c r="I253" s="130" t="e">
        <f>VLOOKUP(H253,Presupuesto!$B$11:$C$565,2,0)</f>
        <v>#N/A</v>
      </c>
      <c r="J253" s="98" t="str">
        <f t="shared" si="13"/>
        <v>Desarrollo del Sistema de Educación Superior</v>
      </c>
      <c r="K253" s="98" t="s">
        <v>412</v>
      </c>
    </row>
    <row r="254" spans="3:11" x14ac:dyDescent="0.25">
      <c r="C254" s="141"/>
      <c r="D254" s="158"/>
      <c r="E254" s="123"/>
      <c r="F254" s="97">
        <f t="shared" si="12"/>
        <v>0</v>
      </c>
      <c r="G254" s="161"/>
      <c r="H254" s="142"/>
      <c r="I254" s="130" t="e">
        <f>VLOOKUP(H254,Presupuesto!$B$11:$C$565,2,0)</f>
        <v>#N/A</v>
      </c>
      <c r="J254" s="98" t="str">
        <f t="shared" si="13"/>
        <v>Desarrollo del Sistema de Educación Superior</v>
      </c>
      <c r="K254" s="98" t="s">
        <v>412</v>
      </c>
    </row>
    <row r="255" spans="3:11" x14ac:dyDescent="0.25">
      <c r="C255" s="141"/>
      <c r="D255" s="158"/>
      <c r="E255" s="123"/>
      <c r="F255" s="97">
        <f t="shared" si="12"/>
        <v>0</v>
      </c>
      <c r="G255" s="161"/>
      <c r="H255" s="142"/>
      <c r="I255" s="130" t="e">
        <f>VLOOKUP(H255,Presupuesto!$B$11:$C$565,2,0)</f>
        <v>#N/A</v>
      </c>
      <c r="J255" s="98" t="str">
        <f t="shared" si="13"/>
        <v>Desarrollo del Sistema de Educación Superior</v>
      </c>
      <c r="K255" s="98" t="s">
        <v>412</v>
      </c>
    </row>
    <row r="256" spans="3:11" x14ac:dyDescent="0.25">
      <c r="C256" s="141"/>
      <c r="D256" s="158"/>
      <c r="E256" s="123"/>
      <c r="F256" s="97">
        <f t="shared" si="12"/>
        <v>0</v>
      </c>
      <c r="G256" s="161"/>
      <c r="H256" s="142"/>
      <c r="I256" s="130" t="e">
        <f>VLOOKUP(H256,Presupuesto!$B$11:$C$565,2,0)</f>
        <v>#N/A</v>
      </c>
      <c r="J256" s="98" t="str">
        <f t="shared" si="13"/>
        <v>Desarrollo del Sistema de Educación Superior</v>
      </c>
      <c r="K256" s="98" t="s">
        <v>412</v>
      </c>
    </row>
    <row r="257" spans="3:11" x14ac:dyDescent="0.25">
      <c r="C257" s="141"/>
      <c r="D257" s="158"/>
      <c r="E257" s="123"/>
      <c r="F257" s="97">
        <f t="shared" si="12"/>
        <v>0</v>
      </c>
      <c r="G257" s="161"/>
      <c r="H257" s="142"/>
      <c r="I257" s="130" t="e">
        <f>VLOOKUP(H257,Presupuesto!$B$11:$C$565,2,0)</f>
        <v>#N/A</v>
      </c>
      <c r="J257" s="98" t="str">
        <f t="shared" si="13"/>
        <v>Desarrollo del Sistema de Educación Superior</v>
      </c>
      <c r="K257" s="98" t="s">
        <v>412</v>
      </c>
    </row>
    <row r="258" spans="3:11" x14ac:dyDescent="0.25">
      <c r="C258" s="141"/>
      <c r="D258" s="158"/>
      <c r="E258" s="123"/>
      <c r="F258" s="97">
        <f t="shared" si="12"/>
        <v>0</v>
      </c>
      <c r="G258" s="161"/>
      <c r="H258" s="142"/>
      <c r="I258" s="130" t="e">
        <f>VLOOKUP(H258,Presupuesto!$B$11:$C$565,2,0)</f>
        <v>#N/A</v>
      </c>
      <c r="J258" s="98" t="str">
        <f t="shared" si="13"/>
        <v>Desarrollo del Sistema de Educación Superior</v>
      </c>
      <c r="K258" s="98" t="s">
        <v>412</v>
      </c>
    </row>
    <row r="259" spans="3:11" x14ac:dyDescent="0.25">
      <c r="C259" s="143"/>
      <c r="D259" s="151"/>
      <c r="E259" s="118"/>
      <c r="F259" s="97">
        <f t="shared" si="12"/>
        <v>0</v>
      </c>
      <c r="G259" s="161"/>
      <c r="H259" s="144"/>
      <c r="I259" s="130" t="e">
        <f>VLOOKUP(H259,Presupuesto!$B$11:$C$565,2,0)</f>
        <v>#N/A</v>
      </c>
      <c r="J259" s="98" t="str">
        <f t="shared" si="13"/>
        <v>Desarrollo del Sistema de Educación Superior</v>
      </c>
      <c r="K259" s="98" t="s">
        <v>412</v>
      </c>
    </row>
    <row r="260" spans="3:11" x14ac:dyDescent="0.25">
      <c r="C260" s="143"/>
      <c r="D260" s="151"/>
      <c r="E260" s="118"/>
      <c r="F260" s="97">
        <f t="shared" si="12"/>
        <v>0</v>
      </c>
      <c r="G260" s="161"/>
      <c r="H260" s="144"/>
      <c r="I260" s="130" t="e">
        <f>VLOOKUP(H260,Presupuesto!$B$11:$C$565,2,0)</f>
        <v>#N/A</v>
      </c>
      <c r="J260" s="98" t="str">
        <f t="shared" si="13"/>
        <v>Desarrollo del Sistema de Educación Superior</v>
      </c>
      <c r="K260" s="98" t="s">
        <v>412</v>
      </c>
    </row>
    <row r="261" spans="3:11" x14ac:dyDescent="0.25">
      <c r="C261" s="143"/>
      <c r="D261" s="151"/>
      <c r="E261" s="118"/>
      <c r="F261" s="97">
        <f t="shared" si="12"/>
        <v>0</v>
      </c>
      <c r="G261" s="161"/>
      <c r="H261" s="144"/>
      <c r="I261" s="130" t="e">
        <f>VLOOKUP(H261,Presupuesto!$B$11:$C$565,2,0)</f>
        <v>#N/A</v>
      </c>
      <c r="J261" s="98" t="str">
        <f t="shared" si="13"/>
        <v>Desarrollo del Sistema de Educación Superior</v>
      </c>
      <c r="K261" s="98" t="s">
        <v>412</v>
      </c>
    </row>
    <row r="262" spans="3:11" x14ac:dyDescent="0.25">
      <c r="C262" s="143"/>
      <c r="D262" s="151"/>
      <c r="E262" s="118"/>
      <c r="F262" s="97">
        <f t="shared" si="12"/>
        <v>0</v>
      </c>
      <c r="G262" s="161"/>
      <c r="H262" s="144"/>
      <c r="I262" s="130" t="e">
        <f>VLOOKUP(H262,Presupuesto!$B$11:$C$565,2,0)</f>
        <v>#N/A</v>
      </c>
      <c r="J262" s="98" t="str">
        <f t="shared" si="13"/>
        <v>Desarrollo del Sistema de Educación Superior</v>
      </c>
      <c r="K262" s="98" t="s">
        <v>412</v>
      </c>
    </row>
    <row r="263" spans="3:11" x14ac:dyDescent="0.25">
      <c r="C263" s="143"/>
      <c r="D263" s="151"/>
      <c r="E263" s="118"/>
      <c r="F263" s="97">
        <f t="shared" si="12"/>
        <v>0</v>
      </c>
      <c r="G263" s="161"/>
      <c r="H263" s="144"/>
      <c r="I263" s="130" t="e">
        <f>VLOOKUP(H263,Presupuesto!$B$11:$C$565,2,0)</f>
        <v>#N/A</v>
      </c>
      <c r="J263" s="98" t="str">
        <f t="shared" si="13"/>
        <v>Desarrollo del Sistema de Educación Superior</v>
      </c>
      <c r="K263" s="98" t="s">
        <v>412</v>
      </c>
    </row>
    <row r="264" spans="3:11" x14ac:dyDescent="0.25">
      <c r="C264" s="143"/>
      <c r="D264" s="151"/>
      <c r="E264" s="118"/>
      <c r="F264" s="97">
        <f t="shared" si="12"/>
        <v>0</v>
      </c>
      <c r="G264" s="161"/>
      <c r="H264" s="144"/>
      <c r="I264" s="130" t="e">
        <f>VLOOKUP(H264,Presupuesto!$B$11:$C$565,2,0)</f>
        <v>#N/A</v>
      </c>
      <c r="J264" s="98" t="str">
        <f t="shared" si="13"/>
        <v>Desarrollo del Sistema de Educación Superior</v>
      </c>
      <c r="K264" s="98" t="s">
        <v>412</v>
      </c>
    </row>
    <row r="265" spans="3:11" x14ac:dyDescent="0.25">
      <c r="C265" s="143"/>
      <c r="D265" s="151"/>
      <c r="E265" s="118"/>
      <c r="F265" s="97">
        <f t="shared" si="12"/>
        <v>0</v>
      </c>
      <c r="G265" s="161"/>
      <c r="H265" s="144"/>
      <c r="I265" s="130" t="e">
        <f>VLOOKUP(H265,Presupuesto!$B$11:$C$565,2,0)</f>
        <v>#N/A</v>
      </c>
      <c r="J265" s="98" t="str">
        <f t="shared" si="13"/>
        <v>Desarrollo del Sistema de Educación Superior</v>
      </c>
      <c r="K265" s="98" t="s">
        <v>412</v>
      </c>
    </row>
    <row r="266" spans="3:11" x14ac:dyDescent="0.25">
      <c r="C266" s="143"/>
      <c r="D266" s="151"/>
      <c r="E266" s="118"/>
      <c r="F266" s="97">
        <f t="shared" si="12"/>
        <v>0</v>
      </c>
      <c r="G266" s="161"/>
      <c r="H266" s="144"/>
      <c r="I266" s="130" t="e">
        <f>VLOOKUP(H266,Presupuesto!$B$11:$C$565,2,0)</f>
        <v>#N/A</v>
      </c>
      <c r="J266" s="98" t="str">
        <f t="shared" si="13"/>
        <v>Desarrollo del Sistema de Educación Superior</v>
      </c>
      <c r="K266" s="98" t="s">
        <v>412</v>
      </c>
    </row>
    <row r="267" spans="3:11" x14ac:dyDescent="0.25">
      <c r="C267" s="145"/>
      <c r="D267" s="151"/>
      <c r="E267" s="118"/>
      <c r="F267" s="97">
        <f t="shared" si="12"/>
        <v>0</v>
      </c>
      <c r="G267" s="161"/>
      <c r="H267" s="146"/>
      <c r="I267" s="130" t="e">
        <f>VLOOKUP(H267,Presupuesto!$B$11:$C$565,2,0)</f>
        <v>#N/A</v>
      </c>
      <c r="J267" s="98" t="str">
        <f t="shared" si="13"/>
        <v>Desarrollo del Sistema de Educación Superior</v>
      </c>
      <c r="K267" s="98" t="s">
        <v>403</v>
      </c>
    </row>
    <row r="268" spans="3:11" x14ac:dyDescent="0.25">
      <c r="C268" s="145"/>
      <c r="D268" s="151"/>
      <c r="E268" s="118"/>
      <c r="F268" s="97">
        <f t="shared" si="12"/>
        <v>0</v>
      </c>
      <c r="G268" s="161"/>
      <c r="H268" s="146"/>
      <c r="I268" s="130" t="e">
        <f>VLOOKUP(H268,Presupuesto!$B$11:$C$565,2,0)</f>
        <v>#N/A</v>
      </c>
      <c r="J268" s="98" t="str">
        <f t="shared" si="13"/>
        <v>Desarrollo del Sistema de Educación Superior</v>
      </c>
      <c r="K268" s="98" t="s">
        <v>412</v>
      </c>
    </row>
    <row r="269" spans="3:11" x14ac:dyDescent="0.25">
      <c r="C269" s="145"/>
      <c r="D269" s="151"/>
      <c r="E269" s="118"/>
      <c r="F269" s="97">
        <f t="shared" si="12"/>
        <v>0</v>
      </c>
      <c r="G269" s="161"/>
      <c r="H269" s="146"/>
      <c r="I269" s="130" t="e">
        <f>VLOOKUP(H269,Presupuesto!$B$11:$C$565,2,0)</f>
        <v>#N/A</v>
      </c>
      <c r="J269" s="98" t="str">
        <f t="shared" si="13"/>
        <v>Desarrollo del Sistema de Educación Superior</v>
      </c>
      <c r="K269" s="98" t="s">
        <v>412</v>
      </c>
    </row>
    <row r="270" spans="3:11" x14ac:dyDescent="0.25">
      <c r="C270" s="145"/>
      <c r="D270" s="151"/>
      <c r="E270" s="118"/>
      <c r="F270" s="97">
        <f t="shared" si="12"/>
        <v>0</v>
      </c>
      <c r="G270" s="161"/>
      <c r="H270" s="146"/>
      <c r="I270" s="130" t="e">
        <f>VLOOKUP(H270,Presupuesto!$B$11:$C$565,2,0)</f>
        <v>#N/A</v>
      </c>
      <c r="J270" s="98" t="str">
        <f t="shared" si="13"/>
        <v>Desarrollo del Sistema de Educación Superior</v>
      </c>
      <c r="K270" s="98" t="s">
        <v>412</v>
      </c>
    </row>
    <row r="271" spans="3:11" ht="15.75" thickBot="1" x14ac:dyDescent="0.3">
      <c r="C271" s="147"/>
      <c r="D271" s="159"/>
      <c r="E271" s="103"/>
      <c r="F271" s="105">
        <f t="shared" si="12"/>
        <v>0</v>
      </c>
      <c r="G271" s="162"/>
      <c r="H271" s="148"/>
      <c r="I271" s="132" t="e">
        <f>VLOOKUP(H271,Presupuesto!$B$11:$C$565,2,0)</f>
        <v>#N/A</v>
      </c>
      <c r="J271" s="106" t="str">
        <f t="shared" si="13"/>
        <v>Desarrollo del Sistema de Educación Superior</v>
      </c>
      <c r="K271" s="124" t="s">
        <v>394</v>
      </c>
    </row>
    <row r="273" spans="3:11" ht="15.75" thickBot="1" x14ac:dyDescent="0.3"/>
    <row r="274" spans="3:11" ht="15.75" thickBot="1" x14ac:dyDescent="0.3">
      <c r="C274" s="157" t="s">
        <v>53</v>
      </c>
      <c r="D274" s="373">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392</v>
      </c>
      <c r="D277" s="368"/>
      <c r="E277" s="93"/>
      <c r="F277" s="93"/>
      <c r="G277" s="93"/>
      <c r="H277" s="76"/>
      <c r="I277" s="76"/>
      <c r="J277" s="76"/>
      <c r="K277" s="112"/>
    </row>
    <row r="278" spans="3:11" ht="18.75" x14ac:dyDescent="0.25">
      <c r="C278" s="211" t="e">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#N/A</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131</v>
      </c>
      <c r="H280" s="136" t="s">
        <v>46</v>
      </c>
      <c r="I280" s="133" t="s">
        <v>132</v>
      </c>
      <c r="J280" s="133" t="s">
        <v>410</v>
      </c>
      <c r="K280" s="133" t="s">
        <v>411</v>
      </c>
    </row>
    <row r="281" spans="3:11" x14ac:dyDescent="0.25">
      <c r="C281" s="221" t="s">
        <v>432</v>
      </c>
      <c r="D281" s="222"/>
      <c r="E281" s="220">
        <f>HLOOKUP(C281,$AH$2:$BU$3,2,0)</f>
        <v>1750</v>
      </c>
      <c r="F281" s="97">
        <f t="shared" ref="F281:F315" si="14">D281*E281</f>
        <v>0</v>
      </c>
      <c r="G281" s="161"/>
      <c r="H281" s="142" t="s">
        <v>762</v>
      </c>
      <c r="I281" s="130" t="str">
        <f>VLOOKUP(H281,Presupuesto!$B$11:$C$565,2,0)</f>
        <v>VIATICOS NACIONALES</v>
      </c>
      <c r="J281" s="219" t="s">
        <v>1489</v>
      </c>
      <c r="K281" s="98" t="s">
        <v>394</v>
      </c>
    </row>
    <row r="282" spans="3:11" x14ac:dyDescent="0.25">
      <c r="C282" s="141"/>
      <c r="D282" s="158"/>
      <c r="E282" s="123"/>
      <c r="F282" s="97">
        <f t="shared" si="14"/>
        <v>0</v>
      </c>
      <c r="G282" s="161"/>
      <c r="H282" s="142"/>
      <c r="I282" s="130" t="e">
        <f>VLOOKUP(H282,Presupuesto!$B$11:$C$565,2,0)</f>
        <v>#N/A</v>
      </c>
      <c r="J282" s="98" t="str">
        <f>$J$281</f>
        <v>Desarrollo del Sistema de Educación Superior</v>
      </c>
      <c r="K282" s="98" t="s">
        <v>412</v>
      </c>
    </row>
    <row r="283" spans="3:11" x14ac:dyDescent="0.25">
      <c r="C283" s="141"/>
      <c r="D283" s="158"/>
      <c r="E283" s="123"/>
      <c r="F283" s="97">
        <f t="shared" si="14"/>
        <v>0</v>
      </c>
      <c r="G283" s="161"/>
      <c r="H283" s="142"/>
      <c r="I283" s="130" t="e">
        <f>VLOOKUP(H283,Presupuesto!$B$11:$C$565,2,0)</f>
        <v>#N/A</v>
      </c>
      <c r="J283" s="98" t="str">
        <f t="shared" ref="J283:J315" si="15">$J$281</f>
        <v>Desarrollo del Sistema de Educación Superior</v>
      </c>
      <c r="K283" s="98" t="s">
        <v>412</v>
      </c>
    </row>
    <row r="284" spans="3:11" x14ac:dyDescent="0.25">
      <c r="C284" s="141"/>
      <c r="D284" s="158"/>
      <c r="E284" s="123"/>
      <c r="F284" s="97">
        <f t="shared" si="14"/>
        <v>0</v>
      </c>
      <c r="G284" s="161"/>
      <c r="H284" s="142"/>
      <c r="I284" s="130" t="e">
        <f>VLOOKUP(H284,Presupuesto!$B$11:$C$565,2,0)</f>
        <v>#N/A</v>
      </c>
      <c r="J284" s="98" t="str">
        <f t="shared" si="15"/>
        <v>Desarrollo del Sistema de Educación Superior</v>
      </c>
      <c r="K284" s="98" t="s">
        <v>412</v>
      </c>
    </row>
    <row r="285" spans="3:11" x14ac:dyDescent="0.25">
      <c r="C285" s="141"/>
      <c r="D285" s="158"/>
      <c r="E285" s="123"/>
      <c r="F285" s="97">
        <f t="shared" si="14"/>
        <v>0</v>
      </c>
      <c r="G285" s="161"/>
      <c r="H285" s="142"/>
      <c r="I285" s="130" t="e">
        <f>VLOOKUP(H285,Presupuesto!$B$11:$C$565,2,0)</f>
        <v>#N/A</v>
      </c>
      <c r="J285" s="98" t="str">
        <f t="shared" si="15"/>
        <v>Desarrollo del Sistema de Educación Superior</v>
      </c>
      <c r="K285" s="98" t="s">
        <v>412</v>
      </c>
    </row>
    <row r="286" spans="3:11" x14ac:dyDescent="0.25">
      <c r="C286" s="141"/>
      <c r="D286" s="158"/>
      <c r="E286" s="123"/>
      <c r="F286" s="97">
        <f t="shared" si="14"/>
        <v>0</v>
      </c>
      <c r="G286" s="161"/>
      <c r="H286" s="142"/>
      <c r="I286" s="130" t="e">
        <f>VLOOKUP(H286,Presupuesto!$B$11:$C$565,2,0)</f>
        <v>#N/A</v>
      </c>
      <c r="J286" s="98" t="str">
        <f t="shared" si="15"/>
        <v>Desarrollo del Sistema de Educación Superior</v>
      </c>
      <c r="K286" s="98" t="s">
        <v>401</v>
      </c>
    </row>
    <row r="287" spans="3:11" x14ac:dyDescent="0.25">
      <c r="C287" s="141"/>
      <c r="D287" s="158"/>
      <c r="E287" s="123"/>
      <c r="F287" s="97">
        <f t="shared" si="14"/>
        <v>0</v>
      </c>
      <c r="G287" s="161"/>
      <c r="H287" s="142"/>
      <c r="I287" s="130" t="e">
        <f>VLOOKUP(H287,Presupuesto!$B$11:$C$565,2,0)</f>
        <v>#N/A</v>
      </c>
      <c r="J287" s="98" t="str">
        <f t="shared" si="15"/>
        <v>Desarrollo del Sistema de Educación Superior</v>
      </c>
      <c r="K287" s="98" t="s">
        <v>412</v>
      </c>
    </row>
    <row r="288" spans="3:11" x14ac:dyDescent="0.25">
      <c r="C288" s="141"/>
      <c r="D288" s="158"/>
      <c r="E288" s="123"/>
      <c r="F288" s="97">
        <f t="shared" si="14"/>
        <v>0</v>
      </c>
      <c r="G288" s="161"/>
      <c r="H288" s="142"/>
      <c r="I288" s="130" t="e">
        <f>VLOOKUP(H288,Presupuesto!$B$11:$C$565,2,0)</f>
        <v>#N/A</v>
      </c>
      <c r="J288" s="98" t="str">
        <f t="shared" si="15"/>
        <v>Desarrollo del Sistema de Educación Superior</v>
      </c>
      <c r="K288" s="98" t="s">
        <v>412</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412</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412</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412</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412</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412</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412</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412</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412</v>
      </c>
    </row>
    <row r="297" spans="3:11" x14ac:dyDescent="0.25">
      <c r="C297" s="141"/>
      <c r="D297" s="158"/>
      <c r="E297" s="123"/>
      <c r="F297" s="97">
        <f t="shared" si="14"/>
        <v>0</v>
      </c>
      <c r="G297" s="161"/>
      <c r="H297" s="142"/>
      <c r="I297" s="130" t="e">
        <f>VLOOKUP(H297,Presupuesto!$B$11:$C$565,2,0)</f>
        <v>#N/A</v>
      </c>
      <c r="J297" s="98" t="str">
        <f t="shared" si="15"/>
        <v>Desarrollo del Sistema de Educación Superior</v>
      </c>
      <c r="K297" s="98" t="s">
        <v>412</v>
      </c>
    </row>
    <row r="298" spans="3:11" x14ac:dyDescent="0.25">
      <c r="C298" s="141"/>
      <c r="D298" s="158"/>
      <c r="E298" s="123"/>
      <c r="F298" s="97">
        <f t="shared" si="14"/>
        <v>0</v>
      </c>
      <c r="G298" s="161"/>
      <c r="H298" s="142"/>
      <c r="I298" s="130" t="e">
        <f>VLOOKUP(H298,Presupuesto!$B$11:$C$565,2,0)</f>
        <v>#N/A</v>
      </c>
      <c r="J298" s="98" t="str">
        <f t="shared" si="15"/>
        <v>Desarrollo del Sistema de Educación Superior</v>
      </c>
      <c r="K298" s="98" t="s">
        <v>412</v>
      </c>
    </row>
    <row r="299" spans="3:11" x14ac:dyDescent="0.25">
      <c r="C299" s="141"/>
      <c r="D299" s="158"/>
      <c r="E299" s="123"/>
      <c r="F299" s="97">
        <f t="shared" si="14"/>
        <v>0</v>
      </c>
      <c r="G299" s="161"/>
      <c r="H299" s="142"/>
      <c r="I299" s="130" t="e">
        <f>VLOOKUP(H299,Presupuesto!$B$11:$C$565,2,0)</f>
        <v>#N/A</v>
      </c>
      <c r="J299" s="98" t="str">
        <f t="shared" si="15"/>
        <v>Desarrollo del Sistema de Educación Superior</v>
      </c>
      <c r="K299" s="98" t="s">
        <v>412</v>
      </c>
    </row>
    <row r="300" spans="3:11" x14ac:dyDescent="0.25">
      <c r="C300" s="141"/>
      <c r="D300" s="158"/>
      <c r="E300" s="123"/>
      <c r="F300" s="97">
        <f t="shared" si="14"/>
        <v>0</v>
      </c>
      <c r="G300" s="161"/>
      <c r="H300" s="142"/>
      <c r="I300" s="130" t="e">
        <f>VLOOKUP(H300,Presupuesto!$B$11:$C$565,2,0)</f>
        <v>#N/A</v>
      </c>
      <c r="J300" s="98" t="str">
        <f t="shared" si="15"/>
        <v>Desarrollo del Sistema de Educación Superior</v>
      </c>
      <c r="K300" s="98" t="s">
        <v>412</v>
      </c>
    </row>
    <row r="301" spans="3:11" x14ac:dyDescent="0.25">
      <c r="C301" s="141"/>
      <c r="D301" s="158"/>
      <c r="E301" s="123"/>
      <c r="F301" s="97">
        <f t="shared" si="14"/>
        <v>0</v>
      </c>
      <c r="G301" s="161"/>
      <c r="H301" s="142"/>
      <c r="I301" s="130" t="e">
        <f>VLOOKUP(H301,Presupuesto!$B$11:$C$565,2,0)</f>
        <v>#N/A</v>
      </c>
      <c r="J301" s="98" t="str">
        <f t="shared" si="15"/>
        <v>Desarrollo del Sistema de Educación Superior</v>
      </c>
      <c r="K301" s="98" t="s">
        <v>412</v>
      </c>
    </row>
    <row r="302" spans="3:11" x14ac:dyDescent="0.25">
      <c r="C302" s="141"/>
      <c r="D302" s="158"/>
      <c r="E302" s="123"/>
      <c r="F302" s="97">
        <f t="shared" si="14"/>
        <v>0</v>
      </c>
      <c r="G302" s="161"/>
      <c r="H302" s="142"/>
      <c r="I302" s="130" t="e">
        <f>VLOOKUP(H302,Presupuesto!$B$11:$C$565,2,0)</f>
        <v>#N/A</v>
      </c>
      <c r="J302" s="98" t="str">
        <f t="shared" si="15"/>
        <v>Desarrollo del Sistema de Educación Superior</v>
      </c>
      <c r="K302" s="98" t="s">
        <v>412</v>
      </c>
    </row>
    <row r="303" spans="3:11" x14ac:dyDescent="0.25">
      <c r="C303" s="143"/>
      <c r="D303" s="151"/>
      <c r="E303" s="118"/>
      <c r="F303" s="97">
        <f t="shared" si="14"/>
        <v>0</v>
      </c>
      <c r="G303" s="161"/>
      <c r="H303" s="144"/>
      <c r="I303" s="130" t="e">
        <f>VLOOKUP(H303,Presupuesto!$B$11:$C$565,2,0)</f>
        <v>#N/A</v>
      </c>
      <c r="J303" s="98" t="str">
        <f t="shared" si="15"/>
        <v>Desarrollo del Sistema de Educación Superior</v>
      </c>
      <c r="K303" s="98" t="s">
        <v>412</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412</v>
      </c>
    </row>
    <row r="305" spans="3:11" x14ac:dyDescent="0.25">
      <c r="C305" s="143"/>
      <c r="D305" s="151"/>
      <c r="E305" s="118"/>
      <c r="F305" s="97">
        <f t="shared" si="14"/>
        <v>0</v>
      </c>
      <c r="G305" s="161"/>
      <c r="H305" s="144"/>
      <c r="I305" s="130" t="e">
        <f>VLOOKUP(H305,Presupuesto!$B$11:$C$565,2,0)</f>
        <v>#N/A</v>
      </c>
      <c r="J305" s="98" t="str">
        <f t="shared" si="15"/>
        <v>Desarrollo del Sistema de Educación Superior</v>
      </c>
      <c r="K305" s="98" t="s">
        <v>412</v>
      </c>
    </row>
    <row r="306" spans="3:11" x14ac:dyDescent="0.25">
      <c r="C306" s="143"/>
      <c r="D306" s="151"/>
      <c r="E306" s="118"/>
      <c r="F306" s="97">
        <f t="shared" si="14"/>
        <v>0</v>
      </c>
      <c r="G306" s="161"/>
      <c r="H306" s="144"/>
      <c r="I306" s="130" t="e">
        <f>VLOOKUP(H306,Presupuesto!$B$11:$C$565,2,0)</f>
        <v>#N/A</v>
      </c>
      <c r="J306" s="98" t="str">
        <f t="shared" si="15"/>
        <v>Desarrollo del Sistema de Educación Superior</v>
      </c>
      <c r="K306" s="98" t="s">
        <v>412</v>
      </c>
    </row>
    <row r="307" spans="3:11" x14ac:dyDescent="0.25">
      <c r="C307" s="143"/>
      <c r="D307" s="151"/>
      <c r="E307" s="118"/>
      <c r="F307" s="97">
        <f t="shared" si="14"/>
        <v>0</v>
      </c>
      <c r="G307" s="161"/>
      <c r="H307" s="144"/>
      <c r="I307" s="130" t="e">
        <f>VLOOKUP(H307,Presupuesto!$B$11:$C$565,2,0)</f>
        <v>#N/A</v>
      </c>
      <c r="J307" s="98" t="str">
        <f t="shared" si="15"/>
        <v>Desarrollo del Sistema de Educación Superior</v>
      </c>
      <c r="K307" s="98" t="s">
        <v>412</v>
      </c>
    </row>
    <row r="308" spans="3:11" x14ac:dyDescent="0.25">
      <c r="C308" s="143"/>
      <c r="D308" s="151"/>
      <c r="E308" s="118"/>
      <c r="F308" s="97">
        <f t="shared" si="14"/>
        <v>0</v>
      </c>
      <c r="G308" s="161"/>
      <c r="H308" s="144"/>
      <c r="I308" s="130" t="e">
        <f>VLOOKUP(H308,Presupuesto!$B$11:$C$565,2,0)</f>
        <v>#N/A</v>
      </c>
      <c r="J308" s="98" t="str">
        <f t="shared" si="15"/>
        <v>Desarrollo del Sistema de Educación Superior</v>
      </c>
      <c r="K308" s="98" t="s">
        <v>412</v>
      </c>
    </row>
    <row r="309" spans="3:11" x14ac:dyDescent="0.25">
      <c r="C309" s="143"/>
      <c r="D309" s="151"/>
      <c r="E309" s="118"/>
      <c r="F309" s="97">
        <f t="shared" si="14"/>
        <v>0</v>
      </c>
      <c r="G309" s="161"/>
      <c r="H309" s="144"/>
      <c r="I309" s="130" t="e">
        <f>VLOOKUP(H309,Presupuesto!$B$11:$C$565,2,0)</f>
        <v>#N/A</v>
      </c>
      <c r="J309" s="98" t="str">
        <f t="shared" si="15"/>
        <v>Desarrollo del Sistema de Educación Superior</v>
      </c>
      <c r="K309" s="98" t="s">
        <v>412</v>
      </c>
    </row>
    <row r="310" spans="3:11" x14ac:dyDescent="0.25">
      <c r="C310" s="143"/>
      <c r="D310" s="151"/>
      <c r="E310" s="118"/>
      <c r="F310" s="97">
        <f t="shared" si="14"/>
        <v>0</v>
      </c>
      <c r="G310" s="161"/>
      <c r="H310" s="144"/>
      <c r="I310" s="130" t="e">
        <f>VLOOKUP(H310,Presupuesto!$B$11:$C$565,2,0)</f>
        <v>#N/A</v>
      </c>
      <c r="J310" s="98" t="str">
        <f t="shared" si="15"/>
        <v>Desarrollo del Sistema de Educación Superior</v>
      </c>
      <c r="K310" s="98" t="s">
        <v>412</v>
      </c>
    </row>
    <row r="311" spans="3:11" x14ac:dyDescent="0.25">
      <c r="C311" s="145"/>
      <c r="D311" s="151"/>
      <c r="E311" s="118"/>
      <c r="F311" s="97">
        <f t="shared" si="14"/>
        <v>0</v>
      </c>
      <c r="G311" s="161"/>
      <c r="H311" s="146"/>
      <c r="I311" s="130" t="e">
        <f>VLOOKUP(H311,Presupuesto!$B$11:$C$565,2,0)</f>
        <v>#N/A</v>
      </c>
      <c r="J311" s="98" t="str">
        <f t="shared" si="15"/>
        <v>Desarrollo del Sistema de Educación Superior</v>
      </c>
      <c r="K311" s="98" t="s">
        <v>403</v>
      </c>
    </row>
    <row r="312" spans="3:11" x14ac:dyDescent="0.25">
      <c r="C312" s="145"/>
      <c r="D312" s="151"/>
      <c r="E312" s="118"/>
      <c r="F312" s="97">
        <f t="shared" si="14"/>
        <v>0</v>
      </c>
      <c r="G312" s="161"/>
      <c r="H312" s="146"/>
      <c r="I312" s="130" t="e">
        <f>VLOOKUP(H312,Presupuesto!$B$11:$C$565,2,0)</f>
        <v>#N/A</v>
      </c>
      <c r="J312" s="98" t="str">
        <f t="shared" si="15"/>
        <v>Desarrollo del Sistema de Educación Superior</v>
      </c>
      <c r="K312" s="98" t="s">
        <v>412</v>
      </c>
    </row>
    <row r="313" spans="3:11" x14ac:dyDescent="0.25">
      <c r="C313" s="145"/>
      <c r="D313" s="151"/>
      <c r="E313" s="118"/>
      <c r="F313" s="97">
        <f t="shared" si="14"/>
        <v>0</v>
      </c>
      <c r="G313" s="161"/>
      <c r="H313" s="146"/>
      <c r="I313" s="130" t="e">
        <f>VLOOKUP(H313,Presupuesto!$B$11:$C$565,2,0)</f>
        <v>#N/A</v>
      </c>
      <c r="J313" s="98" t="str">
        <f t="shared" si="15"/>
        <v>Desarrollo del Sistema de Educación Superior</v>
      </c>
      <c r="K313" s="98" t="s">
        <v>412</v>
      </c>
    </row>
    <row r="314" spans="3:11" x14ac:dyDescent="0.25">
      <c r="C314" s="145"/>
      <c r="D314" s="151"/>
      <c r="E314" s="118"/>
      <c r="F314" s="97">
        <f t="shared" si="14"/>
        <v>0</v>
      </c>
      <c r="G314" s="161"/>
      <c r="H314" s="146"/>
      <c r="I314" s="130" t="e">
        <f>VLOOKUP(H314,Presupuesto!$B$11:$C$565,2,0)</f>
        <v>#N/A</v>
      </c>
      <c r="J314" s="98" t="str">
        <f t="shared" si="15"/>
        <v>Desarrollo del Sistema de Educación Superior</v>
      </c>
      <c r="K314" s="98" t="s">
        <v>412</v>
      </c>
    </row>
    <row r="315" spans="3:11" ht="15.75"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394</v>
      </c>
    </row>
    <row r="317" spans="3:11" ht="15.75" thickBot="1" x14ac:dyDescent="0.3">
      <c r="F317" s="90"/>
      <c r="G317" s="89"/>
      <c r="H317" s="90"/>
      <c r="I317" s="90"/>
    </row>
    <row r="318" spans="3:11" ht="15.75" thickBot="1" x14ac:dyDescent="0.3">
      <c r="C318" s="157" t="s">
        <v>53</v>
      </c>
      <c r="D318" s="373">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392</v>
      </c>
      <c r="D321" s="368"/>
      <c r="E321" s="93"/>
      <c r="F321" s="93"/>
      <c r="G321" s="93"/>
      <c r="H321" s="76"/>
      <c r="I321" s="76"/>
      <c r="J321" s="76"/>
      <c r="K321" s="112"/>
    </row>
    <row r="322" spans="3:11" ht="18.75" x14ac:dyDescent="0.25">
      <c r="C322" s="211" t="e">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#N/A</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131</v>
      </c>
      <c r="H324" s="136" t="s">
        <v>46</v>
      </c>
      <c r="I324" s="133" t="s">
        <v>132</v>
      </c>
      <c r="J324" s="133" t="s">
        <v>410</v>
      </c>
      <c r="K324" s="133" t="s">
        <v>411</v>
      </c>
    </row>
    <row r="325" spans="3:11" x14ac:dyDescent="0.25">
      <c r="C325" s="221" t="s">
        <v>432</v>
      </c>
      <c r="D325" s="222"/>
      <c r="E325" s="220">
        <f>HLOOKUP(C325,$AH$2:$BU$3,2,0)</f>
        <v>1750</v>
      </c>
      <c r="F325" s="97">
        <f t="shared" ref="F325:F359" si="16">D325*E325</f>
        <v>0</v>
      </c>
      <c r="G325" s="161"/>
      <c r="H325" s="142" t="s">
        <v>762</v>
      </c>
      <c r="I325" s="130" t="str">
        <f>VLOOKUP(H325,Presupuesto!$B$11:$C$565,2,0)</f>
        <v>VIATICOS NACIONALES</v>
      </c>
      <c r="J325" s="219" t="s">
        <v>1489</v>
      </c>
      <c r="K325" s="98" t="s">
        <v>394</v>
      </c>
    </row>
    <row r="326" spans="3:11" x14ac:dyDescent="0.25">
      <c r="C326" s="141"/>
      <c r="D326" s="158"/>
      <c r="E326" s="123"/>
      <c r="F326" s="97">
        <f t="shared" si="16"/>
        <v>0</v>
      </c>
      <c r="G326" s="161"/>
      <c r="H326" s="142"/>
      <c r="I326" s="130" t="e">
        <f>VLOOKUP(H326,Presupuesto!$B$11:$C$565,2,0)</f>
        <v>#N/A</v>
      </c>
      <c r="J326" s="98" t="str">
        <f>$J$325</f>
        <v>Desarrollo del Sistema de Educación Superior</v>
      </c>
      <c r="K326" s="98" t="s">
        <v>412</v>
      </c>
    </row>
    <row r="327" spans="3:11" x14ac:dyDescent="0.25">
      <c r="C327" s="141"/>
      <c r="D327" s="158"/>
      <c r="E327" s="123"/>
      <c r="F327" s="97">
        <f t="shared" si="16"/>
        <v>0</v>
      </c>
      <c r="G327" s="161"/>
      <c r="H327" s="142"/>
      <c r="I327" s="130" t="e">
        <f>VLOOKUP(H327,Presupuesto!$B$11:$C$565,2,0)</f>
        <v>#N/A</v>
      </c>
      <c r="J327" s="98" t="str">
        <f t="shared" ref="J327:J359" si="17">$J$325</f>
        <v>Desarrollo del Sistema de Educación Superior</v>
      </c>
      <c r="K327" s="98" t="s">
        <v>412</v>
      </c>
    </row>
    <row r="328" spans="3:11" x14ac:dyDescent="0.25">
      <c r="C328" s="141"/>
      <c r="D328" s="158"/>
      <c r="E328" s="123"/>
      <c r="F328" s="97">
        <f t="shared" si="16"/>
        <v>0</v>
      </c>
      <c r="G328" s="161"/>
      <c r="H328" s="142"/>
      <c r="I328" s="130" t="e">
        <f>VLOOKUP(H328,Presupuesto!$B$11:$C$565,2,0)</f>
        <v>#N/A</v>
      </c>
      <c r="J328" s="98" t="str">
        <f t="shared" si="17"/>
        <v>Desarrollo del Sistema de Educación Superior</v>
      </c>
      <c r="K328" s="98" t="s">
        <v>412</v>
      </c>
    </row>
    <row r="329" spans="3:11" x14ac:dyDescent="0.25">
      <c r="C329" s="141"/>
      <c r="D329" s="158"/>
      <c r="E329" s="123"/>
      <c r="F329" s="97">
        <f t="shared" si="16"/>
        <v>0</v>
      </c>
      <c r="G329" s="161"/>
      <c r="H329" s="142"/>
      <c r="I329" s="130" t="e">
        <f>VLOOKUP(H329,Presupuesto!$B$11:$C$565,2,0)</f>
        <v>#N/A</v>
      </c>
      <c r="J329" s="98" t="str">
        <f t="shared" si="17"/>
        <v>Desarrollo del Sistema de Educación Superior</v>
      </c>
      <c r="K329" s="98" t="s">
        <v>412</v>
      </c>
    </row>
    <row r="330" spans="3:11" x14ac:dyDescent="0.25">
      <c r="C330" s="141"/>
      <c r="D330" s="158"/>
      <c r="E330" s="123"/>
      <c r="F330" s="97">
        <f t="shared" si="16"/>
        <v>0</v>
      </c>
      <c r="G330" s="161"/>
      <c r="H330" s="142"/>
      <c r="I330" s="130" t="e">
        <f>VLOOKUP(H330,Presupuesto!$B$11:$C$565,2,0)</f>
        <v>#N/A</v>
      </c>
      <c r="J330" s="98" t="str">
        <f t="shared" si="17"/>
        <v>Desarrollo del Sistema de Educación Superior</v>
      </c>
      <c r="K330" s="98" t="s">
        <v>401</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412</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412</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412</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412</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412</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412</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412</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412</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412</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412</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412</v>
      </c>
    </row>
    <row r="342" spans="3:11" x14ac:dyDescent="0.25">
      <c r="C342" s="141"/>
      <c r="D342" s="158"/>
      <c r="E342" s="123"/>
      <c r="F342" s="97">
        <f t="shared" si="16"/>
        <v>0</v>
      </c>
      <c r="G342" s="161"/>
      <c r="H342" s="142"/>
      <c r="I342" s="130" t="e">
        <f>VLOOKUP(H342,Presupuesto!$B$11:$C$565,2,0)</f>
        <v>#N/A</v>
      </c>
      <c r="J342" s="98" t="str">
        <f t="shared" si="17"/>
        <v>Desarrollo del Sistema de Educación Superior</v>
      </c>
      <c r="K342" s="98" t="s">
        <v>412</v>
      </c>
    </row>
    <row r="343" spans="3:11" x14ac:dyDescent="0.25">
      <c r="C343" s="141"/>
      <c r="D343" s="158"/>
      <c r="E343" s="123"/>
      <c r="F343" s="97">
        <f t="shared" si="16"/>
        <v>0</v>
      </c>
      <c r="G343" s="161"/>
      <c r="H343" s="142"/>
      <c r="I343" s="130" t="e">
        <f>VLOOKUP(H343,Presupuesto!$B$11:$C$565,2,0)</f>
        <v>#N/A</v>
      </c>
      <c r="J343" s="98" t="str">
        <f t="shared" si="17"/>
        <v>Desarrollo del Sistema de Educación Superior</v>
      </c>
      <c r="K343" s="98" t="s">
        <v>412</v>
      </c>
    </row>
    <row r="344" spans="3:11" x14ac:dyDescent="0.25">
      <c r="C344" s="141"/>
      <c r="D344" s="158"/>
      <c r="E344" s="123"/>
      <c r="F344" s="97">
        <f t="shared" si="16"/>
        <v>0</v>
      </c>
      <c r="G344" s="161"/>
      <c r="H344" s="142"/>
      <c r="I344" s="130" t="e">
        <f>VLOOKUP(H344,Presupuesto!$B$11:$C$565,2,0)</f>
        <v>#N/A</v>
      </c>
      <c r="J344" s="98" t="str">
        <f t="shared" si="17"/>
        <v>Desarrollo del Sistema de Educación Superior</v>
      </c>
      <c r="K344" s="98" t="s">
        <v>412</v>
      </c>
    </row>
    <row r="345" spans="3:11" x14ac:dyDescent="0.25">
      <c r="C345" s="141"/>
      <c r="D345" s="158"/>
      <c r="E345" s="123"/>
      <c r="F345" s="97">
        <f t="shared" si="16"/>
        <v>0</v>
      </c>
      <c r="G345" s="161"/>
      <c r="H345" s="142"/>
      <c r="I345" s="130" t="e">
        <f>VLOOKUP(H345,Presupuesto!$B$11:$C$565,2,0)</f>
        <v>#N/A</v>
      </c>
      <c r="J345" s="98" t="str">
        <f t="shared" si="17"/>
        <v>Desarrollo del Sistema de Educación Superior</v>
      </c>
      <c r="K345" s="98" t="s">
        <v>412</v>
      </c>
    </row>
    <row r="346" spans="3:11" x14ac:dyDescent="0.25">
      <c r="C346" s="141"/>
      <c r="D346" s="158"/>
      <c r="E346" s="123"/>
      <c r="F346" s="97">
        <f t="shared" si="16"/>
        <v>0</v>
      </c>
      <c r="G346" s="161"/>
      <c r="H346" s="142"/>
      <c r="I346" s="130" t="e">
        <f>VLOOKUP(H346,Presupuesto!$B$11:$C$565,2,0)</f>
        <v>#N/A</v>
      </c>
      <c r="J346" s="98" t="str">
        <f t="shared" si="17"/>
        <v>Desarrollo del Sistema de Educación Superior</v>
      </c>
      <c r="K346" s="98" t="s">
        <v>412</v>
      </c>
    </row>
    <row r="347" spans="3:11" x14ac:dyDescent="0.25">
      <c r="C347" s="143"/>
      <c r="D347" s="151"/>
      <c r="E347" s="118"/>
      <c r="F347" s="97">
        <f t="shared" si="16"/>
        <v>0</v>
      </c>
      <c r="G347" s="161"/>
      <c r="H347" s="144"/>
      <c r="I347" s="130" t="e">
        <f>VLOOKUP(H347,Presupuesto!$B$11:$C$565,2,0)</f>
        <v>#N/A</v>
      </c>
      <c r="J347" s="98" t="str">
        <f t="shared" si="17"/>
        <v>Desarrollo del Sistema de Educación Superior</v>
      </c>
      <c r="K347" s="98" t="s">
        <v>412</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412</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412</v>
      </c>
    </row>
    <row r="350" spans="3:11" x14ac:dyDescent="0.25">
      <c r="C350" s="143"/>
      <c r="D350" s="151"/>
      <c r="E350" s="118"/>
      <c r="F350" s="97">
        <f t="shared" si="16"/>
        <v>0</v>
      </c>
      <c r="G350" s="161"/>
      <c r="H350" s="144"/>
      <c r="I350" s="130" t="e">
        <f>VLOOKUP(H350,Presupuesto!$B$11:$C$565,2,0)</f>
        <v>#N/A</v>
      </c>
      <c r="J350" s="98" t="str">
        <f t="shared" si="17"/>
        <v>Desarrollo del Sistema de Educación Superior</v>
      </c>
      <c r="K350" s="98" t="s">
        <v>412</v>
      </c>
    </row>
    <row r="351" spans="3:11" x14ac:dyDescent="0.25">
      <c r="C351" s="143"/>
      <c r="D351" s="151"/>
      <c r="E351" s="118"/>
      <c r="F351" s="97">
        <f t="shared" si="16"/>
        <v>0</v>
      </c>
      <c r="G351" s="161"/>
      <c r="H351" s="144"/>
      <c r="I351" s="130" t="e">
        <f>VLOOKUP(H351,Presupuesto!$B$11:$C$565,2,0)</f>
        <v>#N/A</v>
      </c>
      <c r="J351" s="98" t="str">
        <f t="shared" si="17"/>
        <v>Desarrollo del Sistema de Educación Superior</v>
      </c>
      <c r="K351" s="98" t="s">
        <v>412</v>
      </c>
    </row>
    <row r="352" spans="3:11" x14ac:dyDescent="0.25">
      <c r="C352" s="143"/>
      <c r="D352" s="151"/>
      <c r="E352" s="118"/>
      <c r="F352" s="97">
        <f t="shared" si="16"/>
        <v>0</v>
      </c>
      <c r="G352" s="161"/>
      <c r="H352" s="144"/>
      <c r="I352" s="130" t="e">
        <f>VLOOKUP(H352,Presupuesto!$B$11:$C$565,2,0)</f>
        <v>#N/A</v>
      </c>
      <c r="J352" s="98" t="str">
        <f t="shared" si="17"/>
        <v>Desarrollo del Sistema de Educación Superior</v>
      </c>
      <c r="K352" s="98" t="s">
        <v>412</v>
      </c>
    </row>
    <row r="353" spans="3:11" x14ac:dyDescent="0.25">
      <c r="C353" s="143"/>
      <c r="D353" s="151"/>
      <c r="E353" s="118"/>
      <c r="F353" s="97">
        <f t="shared" si="16"/>
        <v>0</v>
      </c>
      <c r="G353" s="161"/>
      <c r="H353" s="144"/>
      <c r="I353" s="130" t="e">
        <f>VLOOKUP(H353,Presupuesto!$B$11:$C$565,2,0)</f>
        <v>#N/A</v>
      </c>
      <c r="J353" s="98" t="str">
        <f t="shared" si="17"/>
        <v>Desarrollo del Sistema de Educación Superior</v>
      </c>
      <c r="K353" s="98" t="s">
        <v>412</v>
      </c>
    </row>
    <row r="354" spans="3:11" x14ac:dyDescent="0.25">
      <c r="C354" s="143"/>
      <c r="D354" s="151"/>
      <c r="E354" s="118"/>
      <c r="F354" s="97">
        <f t="shared" si="16"/>
        <v>0</v>
      </c>
      <c r="G354" s="161"/>
      <c r="H354" s="144"/>
      <c r="I354" s="130" t="e">
        <f>VLOOKUP(H354,Presupuesto!$B$11:$C$565,2,0)</f>
        <v>#N/A</v>
      </c>
      <c r="J354" s="98" t="str">
        <f t="shared" si="17"/>
        <v>Desarrollo del Sistema de Educación Superior</v>
      </c>
      <c r="K354" s="98" t="s">
        <v>412</v>
      </c>
    </row>
    <row r="355" spans="3:11" x14ac:dyDescent="0.25">
      <c r="C355" s="145"/>
      <c r="D355" s="151"/>
      <c r="E355" s="118"/>
      <c r="F355" s="97">
        <f t="shared" si="16"/>
        <v>0</v>
      </c>
      <c r="G355" s="161"/>
      <c r="H355" s="146"/>
      <c r="I355" s="130" t="e">
        <f>VLOOKUP(H355,Presupuesto!$B$11:$C$565,2,0)</f>
        <v>#N/A</v>
      </c>
      <c r="J355" s="98" t="str">
        <f t="shared" si="17"/>
        <v>Desarrollo del Sistema de Educación Superior</v>
      </c>
      <c r="K355" s="98" t="s">
        <v>403</v>
      </c>
    </row>
    <row r="356" spans="3:11" x14ac:dyDescent="0.25">
      <c r="C356" s="145"/>
      <c r="D356" s="151"/>
      <c r="E356" s="118"/>
      <c r="F356" s="97">
        <f t="shared" si="16"/>
        <v>0</v>
      </c>
      <c r="G356" s="161"/>
      <c r="H356" s="146"/>
      <c r="I356" s="130" t="e">
        <f>VLOOKUP(H356,Presupuesto!$B$11:$C$565,2,0)</f>
        <v>#N/A</v>
      </c>
      <c r="J356" s="98" t="str">
        <f t="shared" si="17"/>
        <v>Desarrollo del Sistema de Educación Superior</v>
      </c>
      <c r="K356" s="98" t="s">
        <v>412</v>
      </c>
    </row>
    <row r="357" spans="3:11" x14ac:dyDescent="0.25">
      <c r="C357" s="145"/>
      <c r="D357" s="151"/>
      <c r="E357" s="118"/>
      <c r="F357" s="97">
        <f t="shared" si="16"/>
        <v>0</v>
      </c>
      <c r="G357" s="161"/>
      <c r="H357" s="146"/>
      <c r="I357" s="130" t="e">
        <f>VLOOKUP(H357,Presupuesto!$B$11:$C$565,2,0)</f>
        <v>#N/A</v>
      </c>
      <c r="J357" s="98" t="str">
        <f t="shared" si="17"/>
        <v>Desarrollo del Sistema de Educación Superior</v>
      </c>
      <c r="K357" s="98" t="s">
        <v>412</v>
      </c>
    </row>
    <row r="358" spans="3:11" x14ac:dyDescent="0.25">
      <c r="C358" s="145"/>
      <c r="D358" s="151"/>
      <c r="E358" s="118"/>
      <c r="F358" s="97">
        <f t="shared" si="16"/>
        <v>0</v>
      </c>
      <c r="G358" s="161"/>
      <c r="H358" s="146"/>
      <c r="I358" s="130" t="e">
        <f>VLOOKUP(H358,Presupuesto!$B$11:$C$565,2,0)</f>
        <v>#N/A</v>
      </c>
      <c r="J358" s="98" t="str">
        <f t="shared" si="17"/>
        <v>Desarrollo del Sistema de Educación Superior</v>
      </c>
      <c r="K358" s="98" t="s">
        <v>412</v>
      </c>
    </row>
    <row r="359" spans="3:11" ht="15.75"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394</v>
      </c>
    </row>
    <row r="362" spans="3:11" ht="15.75" thickBot="1" x14ac:dyDescent="0.3"/>
    <row r="363" spans="3:11" ht="15.75" thickBot="1" x14ac:dyDescent="0.3">
      <c r="C363" s="157" t="s">
        <v>53</v>
      </c>
      <c r="D363" s="373">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392</v>
      </c>
      <c r="D366" s="368"/>
      <c r="E366" s="93"/>
      <c r="F366" s="93"/>
      <c r="G366" s="93"/>
      <c r="H366" s="76"/>
      <c r="I366" s="76"/>
      <c r="J366" s="76"/>
      <c r="K366" s="112"/>
    </row>
    <row r="367" spans="3:11" ht="18.75" x14ac:dyDescent="0.25">
      <c r="C367" s="211" t="e">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#N/A</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131</v>
      </c>
      <c r="H369" s="136" t="s">
        <v>46</v>
      </c>
      <c r="I369" s="133" t="s">
        <v>132</v>
      </c>
      <c r="J369" s="133" t="s">
        <v>410</v>
      </c>
      <c r="K369" s="133" t="s">
        <v>411</v>
      </c>
    </row>
    <row r="370" spans="3:11" x14ac:dyDescent="0.25">
      <c r="C370" s="221" t="s">
        <v>432</v>
      </c>
      <c r="D370" s="222"/>
      <c r="E370" s="220">
        <f>HLOOKUP(C370,$AH$2:$BU$3,2,0)</f>
        <v>1750</v>
      </c>
      <c r="F370" s="97">
        <f t="shared" ref="F370:F404" si="18">D370*E370</f>
        <v>0</v>
      </c>
      <c r="G370" s="161"/>
      <c r="H370" s="142" t="s">
        <v>762</v>
      </c>
      <c r="I370" s="130" t="str">
        <f>VLOOKUP(H370,Presupuesto!$B$11:$C$565,2,0)</f>
        <v>VIATICOS NACIONALES</v>
      </c>
      <c r="J370" s="219" t="s">
        <v>1489</v>
      </c>
      <c r="K370" s="98" t="s">
        <v>394</v>
      </c>
    </row>
    <row r="371" spans="3:11" x14ac:dyDescent="0.25">
      <c r="C371" s="141"/>
      <c r="D371" s="158"/>
      <c r="E371" s="123"/>
      <c r="F371" s="97">
        <f t="shared" si="18"/>
        <v>0</v>
      </c>
      <c r="G371" s="161"/>
      <c r="H371" s="142"/>
      <c r="I371" s="130" t="e">
        <f>VLOOKUP(H371,Presupuesto!$B$11:$C$565,2,0)</f>
        <v>#N/A</v>
      </c>
      <c r="J371" s="98" t="str">
        <f>$J$370</f>
        <v>Desarrollo del Sistema de Educación Superior</v>
      </c>
      <c r="K371" s="98" t="s">
        <v>412</v>
      </c>
    </row>
    <row r="372" spans="3:11" x14ac:dyDescent="0.25">
      <c r="C372" s="141"/>
      <c r="D372" s="158"/>
      <c r="E372" s="123"/>
      <c r="F372" s="97">
        <f t="shared" si="18"/>
        <v>0</v>
      </c>
      <c r="G372" s="161"/>
      <c r="H372" s="142"/>
      <c r="I372" s="130" t="e">
        <f>VLOOKUP(H372,Presupuesto!$B$11:$C$565,2,0)</f>
        <v>#N/A</v>
      </c>
      <c r="J372" s="98" t="str">
        <f t="shared" ref="J372:J404" si="19">$J$370</f>
        <v>Desarrollo del Sistema de Educación Superior</v>
      </c>
      <c r="K372" s="98" t="s">
        <v>412</v>
      </c>
    </row>
    <row r="373" spans="3:11" x14ac:dyDescent="0.25">
      <c r="C373" s="141"/>
      <c r="D373" s="158"/>
      <c r="E373" s="123"/>
      <c r="F373" s="97">
        <f t="shared" si="18"/>
        <v>0</v>
      </c>
      <c r="G373" s="161"/>
      <c r="H373" s="142"/>
      <c r="I373" s="130" t="e">
        <f>VLOOKUP(H373,Presupuesto!$B$11:$C$565,2,0)</f>
        <v>#N/A</v>
      </c>
      <c r="J373" s="98" t="str">
        <f t="shared" si="19"/>
        <v>Desarrollo del Sistema de Educación Superior</v>
      </c>
      <c r="K373" s="98" t="s">
        <v>412</v>
      </c>
    </row>
    <row r="374" spans="3:11" x14ac:dyDescent="0.25">
      <c r="C374" s="141"/>
      <c r="D374" s="158"/>
      <c r="E374" s="123"/>
      <c r="F374" s="97">
        <f t="shared" si="18"/>
        <v>0</v>
      </c>
      <c r="G374" s="161"/>
      <c r="H374" s="142"/>
      <c r="I374" s="130" t="e">
        <f>VLOOKUP(H374,Presupuesto!$B$11:$C$565,2,0)</f>
        <v>#N/A</v>
      </c>
      <c r="J374" s="98" t="str">
        <f t="shared" si="19"/>
        <v>Desarrollo del Sistema de Educación Superior</v>
      </c>
      <c r="K374" s="98" t="s">
        <v>412</v>
      </c>
    </row>
    <row r="375" spans="3:11" x14ac:dyDescent="0.25">
      <c r="C375" s="141"/>
      <c r="D375" s="158"/>
      <c r="E375" s="123"/>
      <c r="F375" s="97">
        <f t="shared" si="18"/>
        <v>0</v>
      </c>
      <c r="G375" s="161"/>
      <c r="H375" s="142"/>
      <c r="I375" s="130" t="e">
        <f>VLOOKUP(H375,Presupuesto!$B$11:$C$565,2,0)</f>
        <v>#N/A</v>
      </c>
      <c r="J375" s="98" t="str">
        <f t="shared" si="19"/>
        <v>Desarrollo del Sistema de Educación Superior</v>
      </c>
      <c r="K375" s="98" t="s">
        <v>401</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412</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412</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412</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412</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412</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412</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412</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412</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412</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412</v>
      </c>
    </row>
    <row r="386" spans="3:11" x14ac:dyDescent="0.25">
      <c r="C386" s="141"/>
      <c r="D386" s="158"/>
      <c r="E386" s="123"/>
      <c r="F386" s="97">
        <f t="shared" si="18"/>
        <v>0</v>
      </c>
      <c r="G386" s="161"/>
      <c r="H386" s="142"/>
      <c r="I386" s="130" t="e">
        <f>VLOOKUP(H386,Presupuesto!$B$11:$C$565,2,0)</f>
        <v>#N/A</v>
      </c>
      <c r="J386" s="98" t="str">
        <f t="shared" si="19"/>
        <v>Desarrollo del Sistema de Educación Superior</v>
      </c>
      <c r="K386" s="98" t="s">
        <v>412</v>
      </c>
    </row>
    <row r="387" spans="3:11" x14ac:dyDescent="0.25">
      <c r="C387" s="141"/>
      <c r="D387" s="158"/>
      <c r="E387" s="123"/>
      <c r="F387" s="97">
        <f t="shared" si="18"/>
        <v>0</v>
      </c>
      <c r="G387" s="161"/>
      <c r="H387" s="142"/>
      <c r="I387" s="130" t="e">
        <f>VLOOKUP(H387,Presupuesto!$B$11:$C$565,2,0)</f>
        <v>#N/A</v>
      </c>
      <c r="J387" s="98" t="str">
        <f t="shared" si="19"/>
        <v>Desarrollo del Sistema de Educación Superior</v>
      </c>
      <c r="K387" s="98" t="s">
        <v>412</v>
      </c>
    </row>
    <row r="388" spans="3:11" x14ac:dyDescent="0.25">
      <c r="C388" s="141"/>
      <c r="D388" s="158"/>
      <c r="E388" s="123"/>
      <c r="F388" s="97">
        <f t="shared" si="18"/>
        <v>0</v>
      </c>
      <c r="G388" s="161"/>
      <c r="H388" s="142"/>
      <c r="I388" s="130" t="e">
        <f>VLOOKUP(H388,Presupuesto!$B$11:$C$565,2,0)</f>
        <v>#N/A</v>
      </c>
      <c r="J388" s="98" t="str">
        <f t="shared" si="19"/>
        <v>Desarrollo del Sistema de Educación Superior</v>
      </c>
      <c r="K388" s="98" t="s">
        <v>412</v>
      </c>
    </row>
    <row r="389" spans="3:11" x14ac:dyDescent="0.25">
      <c r="C389" s="141"/>
      <c r="D389" s="158"/>
      <c r="E389" s="123"/>
      <c r="F389" s="97">
        <f t="shared" si="18"/>
        <v>0</v>
      </c>
      <c r="G389" s="161"/>
      <c r="H389" s="142"/>
      <c r="I389" s="130" t="e">
        <f>VLOOKUP(H389,Presupuesto!$B$11:$C$565,2,0)</f>
        <v>#N/A</v>
      </c>
      <c r="J389" s="98" t="str">
        <f t="shared" si="19"/>
        <v>Desarrollo del Sistema de Educación Superior</v>
      </c>
      <c r="K389" s="98" t="s">
        <v>412</v>
      </c>
    </row>
    <row r="390" spans="3:11" x14ac:dyDescent="0.25">
      <c r="C390" s="141"/>
      <c r="D390" s="158"/>
      <c r="E390" s="123"/>
      <c r="F390" s="97">
        <f t="shared" si="18"/>
        <v>0</v>
      </c>
      <c r="G390" s="161"/>
      <c r="H390" s="142"/>
      <c r="I390" s="130" t="e">
        <f>VLOOKUP(H390,Presupuesto!$B$11:$C$565,2,0)</f>
        <v>#N/A</v>
      </c>
      <c r="J390" s="98" t="str">
        <f t="shared" si="19"/>
        <v>Desarrollo del Sistema de Educación Superior</v>
      </c>
      <c r="K390" s="98" t="s">
        <v>412</v>
      </c>
    </row>
    <row r="391" spans="3:11" x14ac:dyDescent="0.25">
      <c r="C391" s="141"/>
      <c r="D391" s="158"/>
      <c r="E391" s="123"/>
      <c r="F391" s="97">
        <f t="shared" si="18"/>
        <v>0</v>
      </c>
      <c r="G391" s="161"/>
      <c r="H391" s="142"/>
      <c r="I391" s="130" t="e">
        <f>VLOOKUP(H391,Presupuesto!$B$11:$C$565,2,0)</f>
        <v>#N/A</v>
      </c>
      <c r="J391" s="98" t="str">
        <f t="shared" si="19"/>
        <v>Desarrollo del Sistema de Educación Superior</v>
      </c>
      <c r="K391" s="98" t="s">
        <v>412</v>
      </c>
    </row>
    <row r="392" spans="3:11" x14ac:dyDescent="0.25">
      <c r="C392" s="143"/>
      <c r="D392" s="151"/>
      <c r="E392" s="118"/>
      <c r="F392" s="97">
        <f t="shared" si="18"/>
        <v>0</v>
      </c>
      <c r="G392" s="161"/>
      <c r="H392" s="144"/>
      <c r="I392" s="130" t="e">
        <f>VLOOKUP(H392,Presupuesto!$B$11:$C$565,2,0)</f>
        <v>#N/A</v>
      </c>
      <c r="J392" s="98" t="str">
        <f t="shared" si="19"/>
        <v>Desarrollo del Sistema de Educación Superior</v>
      </c>
      <c r="K392" s="98" t="s">
        <v>412</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412</v>
      </c>
    </row>
    <row r="394" spans="3:11" x14ac:dyDescent="0.25">
      <c r="C394" s="143"/>
      <c r="D394" s="151"/>
      <c r="E394" s="118"/>
      <c r="F394" s="97">
        <f t="shared" si="18"/>
        <v>0</v>
      </c>
      <c r="G394" s="161"/>
      <c r="H394" s="144"/>
      <c r="I394" s="130" t="e">
        <f>VLOOKUP(H394,Presupuesto!$B$11:$C$565,2,0)</f>
        <v>#N/A</v>
      </c>
      <c r="J394" s="98" t="str">
        <f t="shared" si="19"/>
        <v>Desarrollo del Sistema de Educación Superior</v>
      </c>
      <c r="K394" s="98" t="s">
        <v>412</v>
      </c>
    </row>
    <row r="395" spans="3:11" x14ac:dyDescent="0.25">
      <c r="C395" s="143"/>
      <c r="D395" s="151"/>
      <c r="E395" s="118"/>
      <c r="F395" s="97">
        <f t="shared" si="18"/>
        <v>0</v>
      </c>
      <c r="G395" s="161"/>
      <c r="H395" s="144"/>
      <c r="I395" s="130" t="e">
        <f>VLOOKUP(H395,Presupuesto!$B$11:$C$565,2,0)</f>
        <v>#N/A</v>
      </c>
      <c r="J395" s="98" t="str">
        <f t="shared" si="19"/>
        <v>Desarrollo del Sistema de Educación Superior</v>
      </c>
      <c r="K395" s="98" t="s">
        <v>412</v>
      </c>
    </row>
    <row r="396" spans="3:11" x14ac:dyDescent="0.25">
      <c r="C396" s="143"/>
      <c r="D396" s="151"/>
      <c r="E396" s="118"/>
      <c r="F396" s="97">
        <f t="shared" si="18"/>
        <v>0</v>
      </c>
      <c r="G396" s="161"/>
      <c r="H396" s="144"/>
      <c r="I396" s="130" t="e">
        <f>VLOOKUP(H396,Presupuesto!$B$11:$C$565,2,0)</f>
        <v>#N/A</v>
      </c>
      <c r="J396" s="98" t="str">
        <f t="shared" si="19"/>
        <v>Desarrollo del Sistema de Educación Superior</v>
      </c>
      <c r="K396" s="98" t="s">
        <v>412</v>
      </c>
    </row>
    <row r="397" spans="3:11" x14ac:dyDescent="0.25">
      <c r="C397" s="143"/>
      <c r="D397" s="151"/>
      <c r="E397" s="118"/>
      <c r="F397" s="97">
        <f t="shared" si="18"/>
        <v>0</v>
      </c>
      <c r="G397" s="161"/>
      <c r="H397" s="144"/>
      <c r="I397" s="130" t="e">
        <f>VLOOKUP(H397,Presupuesto!$B$11:$C$565,2,0)</f>
        <v>#N/A</v>
      </c>
      <c r="J397" s="98" t="str">
        <f t="shared" si="19"/>
        <v>Desarrollo del Sistema de Educación Superior</v>
      </c>
      <c r="K397" s="98" t="s">
        <v>412</v>
      </c>
    </row>
    <row r="398" spans="3:11" x14ac:dyDescent="0.25">
      <c r="C398" s="143"/>
      <c r="D398" s="151"/>
      <c r="E398" s="118"/>
      <c r="F398" s="97">
        <f t="shared" si="18"/>
        <v>0</v>
      </c>
      <c r="G398" s="161"/>
      <c r="H398" s="144"/>
      <c r="I398" s="130" t="e">
        <f>VLOOKUP(H398,Presupuesto!$B$11:$C$565,2,0)</f>
        <v>#N/A</v>
      </c>
      <c r="J398" s="98" t="str">
        <f t="shared" si="19"/>
        <v>Desarrollo del Sistema de Educación Superior</v>
      </c>
      <c r="K398" s="98" t="s">
        <v>412</v>
      </c>
    </row>
    <row r="399" spans="3:11" x14ac:dyDescent="0.25">
      <c r="C399" s="143"/>
      <c r="D399" s="151"/>
      <c r="E399" s="118"/>
      <c r="F399" s="97">
        <f t="shared" si="18"/>
        <v>0</v>
      </c>
      <c r="G399" s="161"/>
      <c r="H399" s="144"/>
      <c r="I399" s="130" t="e">
        <f>VLOOKUP(H399,Presupuesto!$B$11:$C$565,2,0)</f>
        <v>#N/A</v>
      </c>
      <c r="J399" s="98" t="str">
        <f t="shared" si="19"/>
        <v>Desarrollo del Sistema de Educación Superior</v>
      </c>
      <c r="K399" s="98" t="s">
        <v>412</v>
      </c>
    </row>
    <row r="400" spans="3:11" x14ac:dyDescent="0.25">
      <c r="C400" s="145"/>
      <c r="D400" s="151"/>
      <c r="E400" s="118"/>
      <c r="F400" s="97">
        <f t="shared" si="18"/>
        <v>0</v>
      </c>
      <c r="G400" s="161"/>
      <c r="H400" s="146"/>
      <c r="I400" s="130" t="e">
        <f>VLOOKUP(H400,Presupuesto!$B$11:$C$565,2,0)</f>
        <v>#N/A</v>
      </c>
      <c r="J400" s="98" t="str">
        <f t="shared" si="19"/>
        <v>Desarrollo del Sistema de Educación Superior</v>
      </c>
      <c r="K400" s="98" t="s">
        <v>403</v>
      </c>
    </row>
    <row r="401" spans="3:11" x14ac:dyDescent="0.25">
      <c r="C401" s="145"/>
      <c r="D401" s="151"/>
      <c r="E401" s="118"/>
      <c r="F401" s="97">
        <f t="shared" si="18"/>
        <v>0</v>
      </c>
      <c r="G401" s="161"/>
      <c r="H401" s="146"/>
      <c r="I401" s="130" t="e">
        <f>VLOOKUP(H401,Presupuesto!$B$11:$C$565,2,0)</f>
        <v>#N/A</v>
      </c>
      <c r="J401" s="98" t="str">
        <f t="shared" si="19"/>
        <v>Desarrollo del Sistema de Educación Superior</v>
      </c>
      <c r="K401" s="98" t="s">
        <v>412</v>
      </c>
    </row>
    <row r="402" spans="3:11" x14ac:dyDescent="0.25">
      <c r="C402" s="145"/>
      <c r="D402" s="151"/>
      <c r="E402" s="118"/>
      <c r="F402" s="97">
        <f t="shared" si="18"/>
        <v>0</v>
      </c>
      <c r="G402" s="161"/>
      <c r="H402" s="146"/>
      <c r="I402" s="130" t="e">
        <f>VLOOKUP(H402,Presupuesto!$B$11:$C$565,2,0)</f>
        <v>#N/A</v>
      </c>
      <c r="J402" s="98" t="str">
        <f t="shared" si="19"/>
        <v>Desarrollo del Sistema de Educación Superior</v>
      </c>
      <c r="K402" s="98" t="s">
        <v>412</v>
      </c>
    </row>
    <row r="403" spans="3:11" x14ac:dyDescent="0.25">
      <c r="C403" s="145"/>
      <c r="D403" s="151"/>
      <c r="E403" s="118"/>
      <c r="F403" s="97">
        <f t="shared" si="18"/>
        <v>0</v>
      </c>
      <c r="G403" s="161"/>
      <c r="H403" s="146"/>
      <c r="I403" s="130" t="e">
        <f>VLOOKUP(H403,Presupuesto!$B$11:$C$565,2,0)</f>
        <v>#N/A</v>
      </c>
      <c r="J403" s="98" t="str">
        <f t="shared" si="19"/>
        <v>Desarrollo del Sistema de Educación Superior</v>
      </c>
      <c r="K403" s="98" t="s">
        <v>412</v>
      </c>
    </row>
    <row r="404" spans="3:11" ht="15.75"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394</v>
      </c>
    </row>
    <row r="406" spans="3:11" ht="15.75" thickBot="1" x14ac:dyDescent="0.3">
      <c r="F406" s="90"/>
      <c r="G406" s="89"/>
      <c r="H406" s="90"/>
      <c r="I406" s="90"/>
    </row>
    <row r="407" spans="3:11" ht="15.75" thickBot="1" x14ac:dyDescent="0.3">
      <c r="C407" s="157" t="s">
        <v>53</v>
      </c>
      <c r="D407" s="373">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392</v>
      </c>
      <c r="D410" s="368"/>
      <c r="E410" s="93"/>
      <c r="F410" s="93"/>
      <c r="G410" s="93"/>
      <c r="H410" s="76"/>
      <c r="I410" s="76"/>
      <c r="J410" s="76"/>
      <c r="K410" s="112"/>
    </row>
    <row r="411" spans="3:11" ht="18.75" x14ac:dyDescent="0.25">
      <c r="C411" s="211" t="e">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#N/A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131</v>
      </c>
      <c r="H413" s="136" t="s">
        <v>46</v>
      </c>
      <c r="I413" s="133" t="s">
        <v>132</v>
      </c>
      <c r="J413" s="133" t="s">
        <v>410</v>
      </c>
      <c r="K413" s="133" t="s">
        <v>411</v>
      </c>
    </row>
    <row r="414" spans="3:11" x14ac:dyDescent="0.25">
      <c r="C414" s="221" t="s">
        <v>432</v>
      </c>
      <c r="D414" s="222"/>
      <c r="E414" s="220">
        <f>HLOOKUP(C414,$AH$2:$BU$3,2,0)</f>
        <v>1750</v>
      </c>
      <c r="F414" s="97">
        <f t="shared" ref="F414:F448" si="20">D414*E414</f>
        <v>0</v>
      </c>
      <c r="G414" s="161"/>
      <c r="H414" s="142" t="s">
        <v>762</v>
      </c>
      <c r="I414" s="130" t="str">
        <f>VLOOKUP(H414,Presupuesto!$B$11:$C$565,2,0)</f>
        <v>VIATICOS NACIONALES</v>
      </c>
      <c r="J414" s="219" t="s">
        <v>1489</v>
      </c>
      <c r="K414" s="98" t="s">
        <v>394</v>
      </c>
    </row>
    <row r="415" spans="3:11" x14ac:dyDescent="0.25">
      <c r="C415" s="141"/>
      <c r="D415" s="158"/>
      <c r="E415" s="123"/>
      <c r="F415" s="97">
        <f t="shared" si="20"/>
        <v>0</v>
      </c>
      <c r="G415" s="161"/>
      <c r="H415" s="142"/>
      <c r="I415" s="130" t="e">
        <f>VLOOKUP(H415,Presupuesto!$B$11:$C$565,2,0)</f>
        <v>#N/A</v>
      </c>
      <c r="J415" s="98" t="str">
        <f>$J$414</f>
        <v>Desarrollo del Sistema de Educación Superior</v>
      </c>
      <c r="K415" s="98" t="s">
        <v>412</v>
      </c>
    </row>
    <row r="416" spans="3:11" x14ac:dyDescent="0.25">
      <c r="C416" s="141"/>
      <c r="D416" s="158"/>
      <c r="E416" s="123"/>
      <c r="F416" s="97">
        <f t="shared" si="20"/>
        <v>0</v>
      </c>
      <c r="G416" s="161"/>
      <c r="H416" s="142"/>
      <c r="I416" s="130" t="e">
        <f>VLOOKUP(H416,Presupuesto!$B$11:$C$565,2,0)</f>
        <v>#N/A</v>
      </c>
      <c r="J416" s="98" t="str">
        <f t="shared" ref="J416:J448" si="21">$J$414</f>
        <v>Desarrollo del Sistema de Educación Superior</v>
      </c>
      <c r="K416" s="98" t="s">
        <v>412</v>
      </c>
    </row>
    <row r="417" spans="3:11" x14ac:dyDescent="0.25">
      <c r="C417" s="141"/>
      <c r="D417" s="158"/>
      <c r="E417" s="123"/>
      <c r="F417" s="97">
        <f t="shared" si="20"/>
        <v>0</v>
      </c>
      <c r="G417" s="161"/>
      <c r="H417" s="142"/>
      <c r="I417" s="130" t="e">
        <f>VLOOKUP(H417,Presupuesto!$B$11:$C$565,2,0)</f>
        <v>#N/A</v>
      </c>
      <c r="J417" s="98" t="str">
        <f t="shared" si="21"/>
        <v>Desarrollo del Sistema de Educación Superior</v>
      </c>
      <c r="K417" s="98" t="s">
        <v>412</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412</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401</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412</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412</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412</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412</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412</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412</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412</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412</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412</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412</v>
      </c>
    </row>
    <row r="430" spans="3:11" x14ac:dyDescent="0.25">
      <c r="C430" s="141"/>
      <c r="D430" s="158"/>
      <c r="E430" s="123"/>
      <c r="F430" s="97">
        <f t="shared" si="20"/>
        <v>0</v>
      </c>
      <c r="G430" s="161"/>
      <c r="H430" s="142"/>
      <c r="I430" s="130" t="e">
        <f>VLOOKUP(H430,Presupuesto!$B$11:$C$565,2,0)</f>
        <v>#N/A</v>
      </c>
      <c r="J430" s="98" t="str">
        <f t="shared" si="21"/>
        <v>Desarrollo del Sistema de Educación Superior</v>
      </c>
      <c r="K430" s="98" t="s">
        <v>412</v>
      </c>
    </row>
    <row r="431" spans="3:11" x14ac:dyDescent="0.25">
      <c r="C431" s="141"/>
      <c r="D431" s="158"/>
      <c r="E431" s="123"/>
      <c r="F431" s="97">
        <f t="shared" si="20"/>
        <v>0</v>
      </c>
      <c r="G431" s="161"/>
      <c r="H431" s="142"/>
      <c r="I431" s="130" t="e">
        <f>VLOOKUP(H431,Presupuesto!$B$11:$C$565,2,0)</f>
        <v>#N/A</v>
      </c>
      <c r="J431" s="98" t="str">
        <f t="shared" si="21"/>
        <v>Desarrollo del Sistema de Educación Superior</v>
      </c>
      <c r="K431" s="98" t="s">
        <v>412</v>
      </c>
    </row>
    <row r="432" spans="3:11" x14ac:dyDescent="0.25">
      <c r="C432" s="141"/>
      <c r="D432" s="158"/>
      <c r="E432" s="123"/>
      <c r="F432" s="97">
        <f t="shared" si="20"/>
        <v>0</v>
      </c>
      <c r="G432" s="161"/>
      <c r="H432" s="142"/>
      <c r="I432" s="130" t="e">
        <f>VLOOKUP(H432,Presupuesto!$B$11:$C$565,2,0)</f>
        <v>#N/A</v>
      </c>
      <c r="J432" s="98" t="str">
        <f t="shared" si="21"/>
        <v>Desarrollo del Sistema de Educación Superior</v>
      </c>
      <c r="K432" s="98" t="s">
        <v>412</v>
      </c>
    </row>
    <row r="433" spans="3:11" x14ac:dyDescent="0.25">
      <c r="C433" s="141"/>
      <c r="D433" s="158"/>
      <c r="E433" s="123"/>
      <c r="F433" s="97">
        <f t="shared" si="20"/>
        <v>0</v>
      </c>
      <c r="G433" s="161"/>
      <c r="H433" s="142"/>
      <c r="I433" s="130" t="e">
        <f>VLOOKUP(H433,Presupuesto!$B$11:$C$565,2,0)</f>
        <v>#N/A</v>
      </c>
      <c r="J433" s="98" t="str">
        <f t="shared" si="21"/>
        <v>Desarrollo del Sistema de Educación Superior</v>
      </c>
      <c r="K433" s="98" t="s">
        <v>412</v>
      </c>
    </row>
    <row r="434" spans="3:11" x14ac:dyDescent="0.25">
      <c r="C434" s="141"/>
      <c r="D434" s="158"/>
      <c r="E434" s="123"/>
      <c r="F434" s="97">
        <f t="shared" si="20"/>
        <v>0</v>
      </c>
      <c r="G434" s="161"/>
      <c r="H434" s="142"/>
      <c r="I434" s="130" t="e">
        <f>VLOOKUP(H434,Presupuesto!$B$11:$C$565,2,0)</f>
        <v>#N/A</v>
      </c>
      <c r="J434" s="98" t="str">
        <f t="shared" si="21"/>
        <v>Desarrollo del Sistema de Educación Superior</v>
      </c>
      <c r="K434" s="98" t="s">
        <v>412</v>
      </c>
    </row>
    <row r="435" spans="3:11" x14ac:dyDescent="0.25">
      <c r="C435" s="141"/>
      <c r="D435" s="158"/>
      <c r="E435" s="123"/>
      <c r="F435" s="97">
        <f t="shared" si="20"/>
        <v>0</v>
      </c>
      <c r="G435" s="161"/>
      <c r="H435" s="142"/>
      <c r="I435" s="130" t="e">
        <f>VLOOKUP(H435,Presupuesto!$B$11:$C$565,2,0)</f>
        <v>#N/A</v>
      </c>
      <c r="J435" s="98" t="str">
        <f t="shared" si="21"/>
        <v>Desarrollo del Sistema de Educación Superior</v>
      </c>
      <c r="K435" s="98" t="s">
        <v>412</v>
      </c>
    </row>
    <row r="436" spans="3:11" x14ac:dyDescent="0.25">
      <c r="C436" s="143"/>
      <c r="D436" s="151"/>
      <c r="E436" s="118"/>
      <c r="F436" s="97">
        <f t="shared" si="20"/>
        <v>0</v>
      </c>
      <c r="G436" s="161"/>
      <c r="H436" s="144"/>
      <c r="I436" s="130" t="e">
        <f>VLOOKUP(H436,Presupuesto!$B$11:$C$565,2,0)</f>
        <v>#N/A</v>
      </c>
      <c r="J436" s="98" t="str">
        <f t="shared" si="21"/>
        <v>Desarrollo del Sistema de Educación Superior</v>
      </c>
      <c r="K436" s="98" t="s">
        <v>412</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412</v>
      </c>
    </row>
    <row r="438" spans="3:11" x14ac:dyDescent="0.25">
      <c r="C438" s="143"/>
      <c r="D438" s="151"/>
      <c r="E438" s="118"/>
      <c r="F438" s="97">
        <f t="shared" si="20"/>
        <v>0</v>
      </c>
      <c r="G438" s="161"/>
      <c r="H438" s="144"/>
      <c r="I438" s="130" t="e">
        <f>VLOOKUP(H438,Presupuesto!$B$11:$C$565,2,0)</f>
        <v>#N/A</v>
      </c>
      <c r="J438" s="98" t="str">
        <f t="shared" si="21"/>
        <v>Desarrollo del Sistema de Educación Superior</v>
      </c>
      <c r="K438" s="98" t="s">
        <v>412</v>
      </c>
    </row>
    <row r="439" spans="3:11" x14ac:dyDescent="0.25">
      <c r="C439" s="143"/>
      <c r="D439" s="151"/>
      <c r="E439" s="118"/>
      <c r="F439" s="97">
        <f t="shared" si="20"/>
        <v>0</v>
      </c>
      <c r="G439" s="161"/>
      <c r="H439" s="144"/>
      <c r="I439" s="130" t="e">
        <f>VLOOKUP(H439,Presupuesto!$B$11:$C$565,2,0)</f>
        <v>#N/A</v>
      </c>
      <c r="J439" s="98" t="str">
        <f t="shared" si="21"/>
        <v>Desarrollo del Sistema de Educación Superior</v>
      </c>
      <c r="K439" s="98" t="s">
        <v>412</v>
      </c>
    </row>
    <row r="440" spans="3:11" x14ac:dyDescent="0.25">
      <c r="C440" s="143"/>
      <c r="D440" s="151"/>
      <c r="E440" s="118"/>
      <c r="F440" s="97">
        <f t="shared" si="20"/>
        <v>0</v>
      </c>
      <c r="G440" s="161"/>
      <c r="H440" s="144"/>
      <c r="I440" s="130" t="e">
        <f>VLOOKUP(H440,Presupuesto!$B$11:$C$565,2,0)</f>
        <v>#N/A</v>
      </c>
      <c r="J440" s="98" t="str">
        <f t="shared" si="21"/>
        <v>Desarrollo del Sistema de Educación Superior</v>
      </c>
      <c r="K440" s="98" t="s">
        <v>412</v>
      </c>
    </row>
    <row r="441" spans="3:11" x14ac:dyDescent="0.25">
      <c r="C441" s="143"/>
      <c r="D441" s="151"/>
      <c r="E441" s="118"/>
      <c r="F441" s="97">
        <f t="shared" si="20"/>
        <v>0</v>
      </c>
      <c r="G441" s="161"/>
      <c r="H441" s="144"/>
      <c r="I441" s="130" t="e">
        <f>VLOOKUP(H441,Presupuesto!$B$11:$C$565,2,0)</f>
        <v>#N/A</v>
      </c>
      <c r="J441" s="98" t="str">
        <f t="shared" si="21"/>
        <v>Desarrollo del Sistema de Educación Superior</v>
      </c>
      <c r="K441" s="98" t="s">
        <v>412</v>
      </c>
    </row>
    <row r="442" spans="3:11" x14ac:dyDescent="0.25">
      <c r="C442" s="143"/>
      <c r="D442" s="151"/>
      <c r="E442" s="118"/>
      <c r="F442" s="97">
        <f t="shared" si="20"/>
        <v>0</v>
      </c>
      <c r="G442" s="161"/>
      <c r="H442" s="144"/>
      <c r="I442" s="130" t="e">
        <f>VLOOKUP(H442,Presupuesto!$B$11:$C$565,2,0)</f>
        <v>#N/A</v>
      </c>
      <c r="J442" s="98" t="str">
        <f t="shared" si="21"/>
        <v>Desarrollo del Sistema de Educación Superior</v>
      </c>
      <c r="K442" s="98" t="s">
        <v>412</v>
      </c>
    </row>
    <row r="443" spans="3:11" x14ac:dyDescent="0.25">
      <c r="C443" s="143"/>
      <c r="D443" s="151"/>
      <c r="E443" s="118"/>
      <c r="F443" s="97">
        <f t="shared" si="20"/>
        <v>0</v>
      </c>
      <c r="G443" s="161"/>
      <c r="H443" s="144"/>
      <c r="I443" s="130" t="e">
        <f>VLOOKUP(H443,Presupuesto!$B$11:$C$565,2,0)</f>
        <v>#N/A</v>
      </c>
      <c r="J443" s="98" t="str">
        <f t="shared" si="21"/>
        <v>Desarrollo del Sistema de Educación Superior</v>
      </c>
      <c r="K443" s="98" t="s">
        <v>412</v>
      </c>
    </row>
    <row r="444" spans="3:11" x14ac:dyDescent="0.25">
      <c r="C444" s="145"/>
      <c r="D444" s="151"/>
      <c r="E444" s="118"/>
      <c r="F444" s="97">
        <f t="shared" si="20"/>
        <v>0</v>
      </c>
      <c r="G444" s="161"/>
      <c r="H444" s="146"/>
      <c r="I444" s="130" t="e">
        <f>VLOOKUP(H444,Presupuesto!$B$11:$C$565,2,0)</f>
        <v>#N/A</v>
      </c>
      <c r="J444" s="98" t="str">
        <f t="shared" si="21"/>
        <v>Desarrollo del Sistema de Educación Superior</v>
      </c>
      <c r="K444" s="98" t="s">
        <v>403</v>
      </c>
    </row>
    <row r="445" spans="3:11" x14ac:dyDescent="0.25">
      <c r="C445" s="145"/>
      <c r="D445" s="151"/>
      <c r="E445" s="118"/>
      <c r="F445" s="97">
        <f t="shared" si="20"/>
        <v>0</v>
      </c>
      <c r="G445" s="161"/>
      <c r="H445" s="146"/>
      <c r="I445" s="130" t="e">
        <f>VLOOKUP(H445,Presupuesto!$B$11:$C$565,2,0)</f>
        <v>#N/A</v>
      </c>
      <c r="J445" s="98" t="str">
        <f t="shared" si="21"/>
        <v>Desarrollo del Sistema de Educación Superior</v>
      </c>
      <c r="K445" s="98" t="s">
        <v>412</v>
      </c>
    </row>
    <row r="446" spans="3:11" x14ac:dyDescent="0.25">
      <c r="C446" s="145"/>
      <c r="D446" s="151"/>
      <c r="E446" s="118"/>
      <c r="F446" s="97">
        <f t="shared" si="20"/>
        <v>0</v>
      </c>
      <c r="G446" s="161"/>
      <c r="H446" s="146"/>
      <c r="I446" s="130" t="e">
        <f>VLOOKUP(H446,Presupuesto!$B$11:$C$565,2,0)</f>
        <v>#N/A</v>
      </c>
      <c r="J446" s="98" t="str">
        <f t="shared" si="21"/>
        <v>Desarrollo del Sistema de Educación Superior</v>
      </c>
      <c r="K446" s="98" t="s">
        <v>412</v>
      </c>
    </row>
    <row r="447" spans="3:11" x14ac:dyDescent="0.25">
      <c r="C447" s="145"/>
      <c r="D447" s="151"/>
      <c r="E447" s="118"/>
      <c r="F447" s="97">
        <f t="shared" si="20"/>
        <v>0</v>
      </c>
      <c r="G447" s="161"/>
      <c r="H447" s="146"/>
      <c r="I447" s="130" t="e">
        <f>VLOOKUP(H447,Presupuesto!$B$11:$C$565,2,0)</f>
        <v>#N/A</v>
      </c>
      <c r="J447" s="98" t="str">
        <f t="shared" si="21"/>
        <v>Desarrollo del Sistema de Educación Superior</v>
      </c>
      <c r="K447" s="98" t="s">
        <v>412</v>
      </c>
    </row>
    <row r="448" spans="3:11" ht="15.75"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394</v>
      </c>
    </row>
    <row r="450" spans="3:11" ht="15.75" thickBot="1" x14ac:dyDescent="0.3"/>
    <row r="451" spans="3:11" ht="15.75" thickBot="1" x14ac:dyDescent="0.3">
      <c r="C451" s="157" t="s">
        <v>53</v>
      </c>
      <c r="D451" s="373">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392</v>
      </c>
      <c r="D454" s="368"/>
      <c r="E454" s="93"/>
      <c r="F454" s="93"/>
      <c r="G454" s="93"/>
      <c r="H454" s="76"/>
      <c r="I454" s="76"/>
      <c r="J454" s="76"/>
      <c r="K454" s="112"/>
    </row>
    <row r="455" spans="3:11" ht="18.75" x14ac:dyDescent="0.25">
      <c r="C455" s="211" t="e">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#N/A</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131</v>
      </c>
      <c r="H457" s="136" t="s">
        <v>46</v>
      </c>
      <c r="I457" s="133" t="s">
        <v>132</v>
      </c>
      <c r="J457" s="133" t="s">
        <v>410</v>
      </c>
      <c r="K457" s="133" t="s">
        <v>411</v>
      </c>
    </row>
    <row r="458" spans="3:11" x14ac:dyDescent="0.25">
      <c r="C458" s="221" t="s">
        <v>439</v>
      </c>
      <c r="D458" s="222"/>
      <c r="E458" s="220">
        <f>HLOOKUP(C458,$AH$2:$BU$3,2,0)</f>
        <v>620</v>
      </c>
      <c r="F458" s="97">
        <f t="shared" ref="F458:F492" si="22">D458*E458</f>
        <v>0</v>
      </c>
      <c r="G458" s="161"/>
      <c r="H458" s="142" t="s">
        <v>762</v>
      </c>
      <c r="I458" s="130" t="str">
        <f>VLOOKUP(H458,Presupuesto!$B$11:$C$565,2,0)</f>
        <v>VIATICOS NACIONALES</v>
      </c>
      <c r="J458" s="219" t="s">
        <v>1489</v>
      </c>
      <c r="K458" s="98" t="s">
        <v>394</v>
      </c>
    </row>
    <row r="459" spans="3:11" x14ac:dyDescent="0.25">
      <c r="C459" s="141"/>
      <c r="D459" s="158"/>
      <c r="E459" s="123"/>
      <c r="F459" s="97">
        <f t="shared" si="22"/>
        <v>0</v>
      </c>
      <c r="G459" s="161"/>
      <c r="H459" s="142"/>
      <c r="I459" s="130" t="e">
        <f>VLOOKUP(H459,Presupuesto!$B$11:$C$565,2,0)</f>
        <v>#N/A</v>
      </c>
      <c r="J459" s="98" t="str">
        <f>$J$458</f>
        <v>Desarrollo del Sistema de Educación Superior</v>
      </c>
      <c r="K459" s="98" t="s">
        <v>412</v>
      </c>
    </row>
    <row r="460" spans="3:1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412</v>
      </c>
    </row>
    <row r="461" spans="3:11" x14ac:dyDescent="0.25">
      <c r="C461" s="141"/>
      <c r="D461" s="158"/>
      <c r="E461" s="123"/>
      <c r="F461" s="97">
        <f t="shared" si="22"/>
        <v>0</v>
      </c>
      <c r="G461" s="161"/>
      <c r="H461" s="142"/>
      <c r="I461" s="130" t="e">
        <f>VLOOKUP(H461,Presupuesto!$B$11:$C$565,2,0)</f>
        <v>#N/A</v>
      </c>
      <c r="J461" s="98" t="str">
        <f t="shared" si="23"/>
        <v>Desarrollo del Sistema de Educación Superior</v>
      </c>
      <c r="K461" s="98" t="s">
        <v>412</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412</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401</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412</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412</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412</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412</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412</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412</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412</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412</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412</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412</v>
      </c>
    </row>
    <row r="474" spans="3:11" x14ac:dyDescent="0.25">
      <c r="C474" s="141"/>
      <c r="D474" s="158"/>
      <c r="E474" s="123"/>
      <c r="F474" s="97">
        <f t="shared" si="22"/>
        <v>0</v>
      </c>
      <c r="G474" s="161"/>
      <c r="H474" s="142"/>
      <c r="I474" s="130" t="e">
        <f>VLOOKUP(H474,Presupuesto!$B$11:$C$565,2,0)</f>
        <v>#N/A</v>
      </c>
      <c r="J474" s="98" t="str">
        <f t="shared" si="23"/>
        <v>Desarrollo del Sistema de Educación Superior</v>
      </c>
      <c r="K474" s="98" t="s">
        <v>412</v>
      </c>
    </row>
    <row r="475" spans="3:11" x14ac:dyDescent="0.25">
      <c r="C475" s="141"/>
      <c r="D475" s="158"/>
      <c r="E475" s="123"/>
      <c r="F475" s="97">
        <f t="shared" si="22"/>
        <v>0</v>
      </c>
      <c r="G475" s="161"/>
      <c r="H475" s="142"/>
      <c r="I475" s="130" t="e">
        <f>VLOOKUP(H475,Presupuesto!$B$11:$C$565,2,0)</f>
        <v>#N/A</v>
      </c>
      <c r="J475" s="98" t="str">
        <f t="shared" si="23"/>
        <v>Desarrollo del Sistema de Educación Superior</v>
      </c>
      <c r="K475" s="98" t="s">
        <v>412</v>
      </c>
    </row>
    <row r="476" spans="3:11" x14ac:dyDescent="0.25">
      <c r="C476" s="141"/>
      <c r="D476" s="158"/>
      <c r="E476" s="123"/>
      <c r="F476" s="97">
        <f t="shared" si="22"/>
        <v>0</v>
      </c>
      <c r="G476" s="161"/>
      <c r="H476" s="142"/>
      <c r="I476" s="130" t="e">
        <f>VLOOKUP(H476,Presupuesto!$B$11:$C$565,2,0)</f>
        <v>#N/A</v>
      </c>
      <c r="J476" s="98" t="str">
        <f t="shared" si="23"/>
        <v>Desarrollo del Sistema de Educación Superior</v>
      </c>
      <c r="K476" s="98" t="s">
        <v>412</v>
      </c>
    </row>
    <row r="477" spans="3:11" x14ac:dyDescent="0.25">
      <c r="C477" s="141"/>
      <c r="D477" s="158"/>
      <c r="E477" s="123"/>
      <c r="F477" s="97">
        <f t="shared" si="22"/>
        <v>0</v>
      </c>
      <c r="G477" s="161"/>
      <c r="H477" s="142"/>
      <c r="I477" s="130" t="e">
        <f>VLOOKUP(H477,Presupuesto!$B$11:$C$565,2,0)</f>
        <v>#N/A</v>
      </c>
      <c r="J477" s="98" t="str">
        <f t="shared" si="23"/>
        <v>Desarrollo del Sistema de Educación Superior</v>
      </c>
      <c r="K477" s="98" t="s">
        <v>412</v>
      </c>
    </row>
    <row r="478" spans="3:11" x14ac:dyDescent="0.25">
      <c r="C478" s="141"/>
      <c r="D478" s="158"/>
      <c r="E478" s="123"/>
      <c r="F478" s="97">
        <f t="shared" si="22"/>
        <v>0</v>
      </c>
      <c r="G478" s="161"/>
      <c r="H478" s="142"/>
      <c r="I478" s="130" t="e">
        <f>VLOOKUP(H478,Presupuesto!$B$11:$C$565,2,0)</f>
        <v>#N/A</v>
      </c>
      <c r="J478" s="98" t="str">
        <f t="shared" si="23"/>
        <v>Desarrollo del Sistema de Educación Superior</v>
      </c>
      <c r="K478" s="98" t="s">
        <v>412</v>
      </c>
    </row>
    <row r="479" spans="3:11" x14ac:dyDescent="0.25">
      <c r="C479" s="141"/>
      <c r="D479" s="158"/>
      <c r="E479" s="123"/>
      <c r="F479" s="97">
        <f t="shared" si="22"/>
        <v>0</v>
      </c>
      <c r="G479" s="161"/>
      <c r="H479" s="142"/>
      <c r="I479" s="130" t="e">
        <f>VLOOKUP(H479,Presupuesto!$B$11:$C$565,2,0)</f>
        <v>#N/A</v>
      </c>
      <c r="J479" s="98" t="str">
        <f t="shared" si="23"/>
        <v>Desarrollo del Sistema de Educación Superior</v>
      </c>
      <c r="K479" s="98" t="s">
        <v>412</v>
      </c>
    </row>
    <row r="480" spans="3:11" x14ac:dyDescent="0.25">
      <c r="C480" s="143"/>
      <c r="D480" s="151"/>
      <c r="E480" s="118"/>
      <c r="F480" s="97">
        <f t="shared" si="22"/>
        <v>0</v>
      </c>
      <c r="G480" s="161"/>
      <c r="H480" s="144"/>
      <c r="I480" s="130" t="e">
        <f>VLOOKUP(H480,Presupuesto!$B$11:$C$565,2,0)</f>
        <v>#N/A</v>
      </c>
      <c r="J480" s="98" t="str">
        <f t="shared" si="23"/>
        <v>Desarrollo del Sistema de Educación Superior</v>
      </c>
      <c r="K480" s="98" t="s">
        <v>412</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412</v>
      </c>
    </row>
    <row r="482" spans="3:11" x14ac:dyDescent="0.25">
      <c r="C482" s="143"/>
      <c r="D482" s="151"/>
      <c r="E482" s="118"/>
      <c r="F482" s="97">
        <f t="shared" si="22"/>
        <v>0</v>
      </c>
      <c r="G482" s="161"/>
      <c r="H482" s="144"/>
      <c r="I482" s="130" t="e">
        <f>VLOOKUP(H482,Presupuesto!$B$11:$C$565,2,0)</f>
        <v>#N/A</v>
      </c>
      <c r="J482" s="98" t="str">
        <f t="shared" si="23"/>
        <v>Desarrollo del Sistema de Educación Superior</v>
      </c>
      <c r="K482" s="98" t="s">
        <v>412</v>
      </c>
    </row>
    <row r="483" spans="3:11" x14ac:dyDescent="0.25">
      <c r="C483" s="143"/>
      <c r="D483" s="151"/>
      <c r="E483" s="118"/>
      <c r="F483" s="97">
        <f t="shared" si="22"/>
        <v>0</v>
      </c>
      <c r="G483" s="161"/>
      <c r="H483" s="144"/>
      <c r="I483" s="130" t="e">
        <f>VLOOKUP(H483,Presupuesto!$B$11:$C$565,2,0)</f>
        <v>#N/A</v>
      </c>
      <c r="J483" s="98" t="str">
        <f t="shared" si="23"/>
        <v>Desarrollo del Sistema de Educación Superior</v>
      </c>
      <c r="K483" s="98" t="s">
        <v>412</v>
      </c>
    </row>
    <row r="484" spans="3:11" x14ac:dyDescent="0.25">
      <c r="C484" s="143"/>
      <c r="D484" s="151"/>
      <c r="E484" s="118"/>
      <c r="F484" s="97">
        <f t="shared" si="22"/>
        <v>0</v>
      </c>
      <c r="G484" s="161"/>
      <c r="H484" s="144"/>
      <c r="I484" s="130" t="e">
        <f>VLOOKUP(H484,Presupuesto!$B$11:$C$565,2,0)</f>
        <v>#N/A</v>
      </c>
      <c r="J484" s="98" t="str">
        <f t="shared" si="23"/>
        <v>Desarrollo del Sistema de Educación Superior</v>
      </c>
      <c r="K484" s="98" t="s">
        <v>412</v>
      </c>
    </row>
    <row r="485" spans="3:11" x14ac:dyDescent="0.25">
      <c r="C485" s="143"/>
      <c r="D485" s="151"/>
      <c r="E485" s="118"/>
      <c r="F485" s="97">
        <f t="shared" si="22"/>
        <v>0</v>
      </c>
      <c r="G485" s="161"/>
      <c r="H485" s="144"/>
      <c r="I485" s="130" t="e">
        <f>VLOOKUP(H485,Presupuesto!$B$11:$C$565,2,0)</f>
        <v>#N/A</v>
      </c>
      <c r="J485" s="98" t="str">
        <f t="shared" si="23"/>
        <v>Desarrollo del Sistema de Educación Superior</v>
      </c>
      <c r="K485" s="98" t="s">
        <v>412</v>
      </c>
    </row>
    <row r="486" spans="3:11" x14ac:dyDescent="0.25">
      <c r="C486" s="143"/>
      <c r="D486" s="151"/>
      <c r="E486" s="118"/>
      <c r="F486" s="97">
        <f t="shared" si="22"/>
        <v>0</v>
      </c>
      <c r="G486" s="161"/>
      <c r="H486" s="144"/>
      <c r="I486" s="130" t="e">
        <f>VLOOKUP(H486,Presupuesto!$B$11:$C$565,2,0)</f>
        <v>#N/A</v>
      </c>
      <c r="J486" s="98" t="str">
        <f t="shared" si="23"/>
        <v>Desarrollo del Sistema de Educación Superior</v>
      </c>
      <c r="K486" s="98" t="s">
        <v>412</v>
      </c>
    </row>
    <row r="487" spans="3:11" x14ac:dyDescent="0.25">
      <c r="C487" s="143"/>
      <c r="D487" s="151"/>
      <c r="E487" s="118"/>
      <c r="F487" s="97">
        <f t="shared" si="22"/>
        <v>0</v>
      </c>
      <c r="G487" s="161"/>
      <c r="H487" s="144"/>
      <c r="I487" s="130" t="e">
        <f>VLOOKUP(H487,Presupuesto!$B$11:$C$565,2,0)</f>
        <v>#N/A</v>
      </c>
      <c r="J487" s="98" t="str">
        <f t="shared" si="23"/>
        <v>Desarrollo del Sistema de Educación Superior</v>
      </c>
      <c r="K487" s="98" t="s">
        <v>412</v>
      </c>
    </row>
    <row r="488" spans="3:11" x14ac:dyDescent="0.25">
      <c r="C488" s="145"/>
      <c r="D488" s="151"/>
      <c r="E488" s="118"/>
      <c r="F488" s="97">
        <f t="shared" si="22"/>
        <v>0</v>
      </c>
      <c r="G488" s="161"/>
      <c r="H488" s="146"/>
      <c r="I488" s="130" t="e">
        <f>VLOOKUP(H488,Presupuesto!$B$11:$C$565,2,0)</f>
        <v>#N/A</v>
      </c>
      <c r="J488" s="98" t="str">
        <f t="shared" si="23"/>
        <v>Desarrollo del Sistema de Educación Superior</v>
      </c>
      <c r="K488" s="98" t="s">
        <v>403</v>
      </c>
    </row>
    <row r="489" spans="3:11" x14ac:dyDescent="0.25">
      <c r="C489" s="145"/>
      <c r="D489" s="151"/>
      <c r="E489" s="118"/>
      <c r="F489" s="97">
        <f t="shared" si="22"/>
        <v>0</v>
      </c>
      <c r="G489" s="161"/>
      <c r="H489" s="146"/>
      <c r="I489" s="130" t="e">
        <f>VLOOKUP(H489,Presupuesto!$B$11:$C$565,2,0)</f>
        <v>#N/A</v>
      </c>
      <c r="J489" s="98" t="str">
        <f t="shared" si="23"/>
        <v>Desarrollo del Sistema de Educación Superior</v>
      </c>
      <c r="K489" s="98" t="s">
        <v>412</v>
      </c>
    </row>
    <row r="490" spans="3:11" x14ac:dyDescent="0.25">
      <c r="C490" s="145"/>
      <c r="D490" s="151"/>
      <c r="E490" s="118"/>
      <c r="F490" s="97">
        <f t="shared" si="22"/>
        <v>0</v>
      </c>
      <c r="G490" s="161"/>
      <c r="H490" s="146"/>
      <c r="I490" s="130" t="e">
        <f>VLOOKUP(H490,Presupuesto!$B$11:$C$565,2,0)</f>
        <v>#N/A</v>
      </c>
      <c r="J490" s="98" t="str">
        <f t="shared" si="23"/>
        <v>Desarrollo del Sistema de Educación Superior</v>
      </c>
      <c r="K490" s="98" t="s">
        <v>412</v>
      </c>
    </row>
    <row r="491" spans="3:11" x14ac:dyDescent="0.25">
      <c r="C491" s="145"/>
      <c r="D491" s="151"/>
      <c r="E491" s="118"/>
      <c r="F491" s="97">
        <f t="shared" si="22"/>
        <v>0</v>
      </c>
      <c r="G491" s="161"/>
      <c r="H491" s="146"/>
      <c r="I491" s="130" t="e">
        <f>VLOOKUP(H491,Presupuesto!$B$11:$C$565,2,0)</f>
        <v>#N/A</v>
      </c>
      <c r="J491" s="98" t="str">
        <f t="shared" si="23"/>
        <v>Desarrollo del Sistema de Educación Superior</v>
      </c>
      <c r="K491" s="98" t="s">
        <v>412</v>
      </c>
    </row>
    <row r="492" spans="3:11" ht="15.75"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394</v>
      </c>
    </row>
    <row r="494" spans="3:11" ht="15.75" thickBot="1" x14ac:dyDescent="0.3">
      <c r="F494" s="90"/>
      <c r="G494" s="89"/>
      <c r="H494" s="90"/>
      <c r="I494" s="90"/>
    </row>
    <row r="495" spans="3:11" ht="15.75" thickBot="1" x14ac:dyDescent="0.3">
      <c r="C495" s="157" t="s">
        <v>53</v>
      </c>
      <c r="D495" s="373">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392</v>
      </c>
      <c r="D498" s="368"/>
      <c r="E498" s="93"/>
      <c r="F498" s="93"/>
      <c r="G498" s="93"/>
      <c r="H498" s="76"/>
      <c r="I498" s="76"/>
      <c r="J498" s="76"/>
      <c r="K498" s="112"/>
    </row>
    <row r="499" spans="3:11" ht="18.75" x14ac:dyDescent="0.25">
      <c r="C499" s="211"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131</v>
      </c>
      <c r="H501" s="136" t="s">
        <v>46</v>
      </c>
      <c r="I501" s="133" t="s">
        <v>132</v>
      </c>
      <c r="J501" s="133" t="s">
        <v>410</v>
      </c>
      <c r="K501" s="133" t="s">
        <v>411</v>
      </c>
    </row>
    <row r="502" spans="3:11" x14ac:dyDescent="0.25">
      <c r="C502" s="221" t="s">
        <v>439</v>
      </c>
      <c r="D502" s="222"/>
      <c r="E502" s="220">
        <f>HLOOKUP(C502,$AH$2:$BU$3,2,0)</f>
        <v>620</v>
      </c>
      <c r="F502" s="97">
        <f t="shared" ref="F502:F536" si="24">D502*E502</f>
        <v>0</v>
      </c>
      <c r="G502" s="161"/>
      <c r="H502" s="142"/>
      <c r="I502" s="130" t="e">
        <f>VLOOKUP(H502,Presupuesto!$B$11:$C$565,2,0)</f>
        <v>#N/A</v>
      </c>
      <c r="J502" s="219" t="s">
        <v>1489</v>
      </c>
      <c r="K502" s="98" t="s">
        <v>394</v>
      </c>
    </row>
    <row r="503" spans="3:11" x14ac:dyDescent="0.25">
      <c r="C503" s="141"/>
      <c r="D503" s="158"/>
      <c r="E503" s="123"/>
      <c r="F503" s="97">
        <f t="shared" si="24"/>
        <v>0</v>
      </c>
      <c r="G503" s="161"/>
      <c r="H503" s="142"/>
      <c r="I503" s="130" t="e">
        <f>VLOOKUP(H503,Presupuesto!$B$11:$C$565,2,0)</f>
        <v>#N/A</v>
      </c>
      <c r="J503" s="98" t="str">
        <f>$J$502</f>
        <v>Desarrollo del Sistema de Educación Superior</v>
      </c>
      <c r="K503" s="98" t="s">
        <v>412</v>
      </c>
    </row>
    <row r="504" spans="3:1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412</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412</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412</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401</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412</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412</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412</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412</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412</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412</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412</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412</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412</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412</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412</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412</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412</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412</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412</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412</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412</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412</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412</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412</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412</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412</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412</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412</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403</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412</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412</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412</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394</v>
      </c>
    </row>
    <row r="538" spans="3:11" ht="15.75" thickBot="1" x14ac:dyDescent="0.3"/>
    <row r="539" spans="3:11" ht="15.75" thickBot="1" x14ac:dyDescent="0.3">
      <c r="C539" s="157" t="s">
        <v>53</v>
      </c>
      <c r="D539" s="373">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392</v>
      </c>
      <c r="D542" s="368"/>
      <c r="E542" s="93"/>
      <c r="F542" s="93"/>
      <c r="G542" s="93"/>
      <c r="H542" s="76"/>
      <c r="I542" s="76"/>
      <c r="J542" s="76"/>
      <c r="K542" s="112"/>
    </row>
    <row r="543" spans="3:11" ht="18.75" x14ac:dyDescent="0.25">
      <c r="C543" s="211" t="e">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131</v>
      </c>
      <c r="H545" s="136" t="s">
        <v>46</v>
      </c>
      <c r="I545" s="133" t="s">
        <v>132</v>
      </c>
      <c r="J545" s="133" t="s">
        <v>410</v>
      </c>
      <c r="K545" s="133" t="s">
        <v>411</v>
      </c>
    </row>
    <row r="546" spans="3:11" x14ac:dyDescent="0.25">
      <c r="C546" s="221" t="s">
        <v>439</v>
      </c>
      <c r="D546" s="222"/>
      <c r="E546" s="220">
        <f>HLOOKUP(C546,$AH$2:$BU$3,2,0)</f>
        <v>620</v>
      </c>
      <c r="F546" s="97">
        <f t="shared" ref="F546:F580" si="26">D546*E546</f>
        <v>0</v>
      </c>
      <c r="G546" s="161"/>
      <c r="H546" s="142"/>
      <c r="I546" s="130" t="e">
        <f>VLOOKUP(H546,Presupuesto!$B$11:$C$565,2,0)</f>
        <v>#N/A</v>
      </c>
      <c r="J546" s="219" t="s">
        <v>1489</v>
      </c>
      <c r="K546" s="98" t="s">
        <v>394</v>
      </c>
    </row>
    <row r="547" spans="3:11" x14ac:dyDescent="0.25">
      <c r="C547" s="141"/>
      <c r="D547" s="158"/>
      <c r="E547" s="123"/>
      <c r="F547" s="97">
        <f t="shared" si="26"/>
        <v>0</v>
      </c>
      <c r="G547" s="161"/>
      <c r="H547" s="142"/>
      <c r="I547" s="130" t="e">
        <f>VLOOKUP(H547,Presupuesto!$B$11:$C$565,2,0)</f>
        <v>#N/A</v>
      </c>
      <c r="J547" s="98" t="str">
        <f>$J$546</f>
        <v>Desarrollo del Sistema de Educación Superior</v>
      </c>
      <c r="K547" s="98" t="s">
        <v>412</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412</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412</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412</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401</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412</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412</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412</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412</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412</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412</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412</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412</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412</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412</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412</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412</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412</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412</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412</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412</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412</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412</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412</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412</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412</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412</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412</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412</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403</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412</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412</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412</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394</v>
      </c>
    </row>
    <row r="582" spans="3:11" ht="15.75" thickBot="1" x14ac:dyDescent="0.3">
      <c r="F582" s="90"/>
      <c r="G582" s="89"/>
      <c r="H582" s="90"/>
      <c r="I582" s="90"/>
    </row>
    <row r="583" spans="3:11" ht="15.75" thickBot="1" x14ac:dyDescent="0.3">
      <c r="C583" s="157" t="s">
        <v>53</v>
      </c>
      <c r="D583" s="373">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392</v>
      </c>
      <c r="D586" s="368"/>
      <c r="E586" s="93"/>
      <c r="F586" s="93"/>
      <c r="G586" s="93"/>
      <c r="H586" s="76"/>
      <c r="I586" s="76"/>
      <c r="J586" s="76"/>
      <c r="K586" s="112"/>
    </row>
    <row r="587" spans="3:11" ht="18.75" x14ac:dyDescent="0.25">
      <c r="C587" s="211"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131</v>
      </c>
      <c r="H589" s="136" t="s">
        <v>46</v>
      </c>
      <c r="I589" s="133" t="s">
        <v>132</v>
      </c>
      <c r="J589" s="133" t="s">
        <v>410</v>
      </c>
      <c r="K589" s="133" t="s">
        <v>411</v>
      </c>
    </row>
    <row r="590" spans="3:11" x14ac:dyDescent="0.25">
      <c r="C590" s="221" t="s">
        <v>439</v>
      </c>
      <c r="D590" s="222"/>
      <c r="E590" s="220">
        <f>HLOOKUP(C590,$AH$2:$BU$3,2,0)</f>
        <v>620</v>
      </c>
      <c r="F590" s="97">
        <f t="shared" ref="F590:F624" si="28">D590*E590</f>
        <v>0</v>
      </c>
      <c r="G590" s="161"/>
      <c r="H590" s="142"/>
      <c r="I590" s="130" t="e">
        <f>VLOOKUP(H590,Presupuesto!$B$11:$C$565,2,0)</f>
        <v>#N/A</v>
      </c>
      <c r="J590" s="219" t="s">
        <v>1489</v>
      </c>
      <c r="K590" s="98" t="s">
        <v>394</v>
      </c>
    </row>
    <row r="591" spans="3:11" x14ac:dyDescent="0.25">
      <c r="C591" s="141"/>
      <c r="D591" s="158"/>
      <c r="E591" s="123"/>
      <c r="F591" s="97">
        <f t="shared" si="28"/>
        <v>0</v>
      </c>
      <c r="G591" s="161"/>
      <c r="H591" s="142"/>
      <c r="I591" s="130" t="e">
        <f>VLOOKUP(H591,Presupuesto!$B$11:$C$565,2,0)</f>
        <v>#N/A</v>
      </c>
      <c r="J591" s="98" t="str">
        <f>$J$590</f>
        <v>Desarrollo del Sistema de Educación Superior</v>
      </c>
      <c r="K591" s="98" t="s">
        <v>412</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412</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412</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412</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401</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412</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412</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412</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412</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412</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412</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412</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412</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412</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412</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412</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412</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403</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412</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412</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412</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394</v>
      </c>
    </row>
    <row r="626" spans="3:11" ht="15.75" thickBot="1" x14ac:dyDescent="0.3"/>
    <row r="627" spans="3:11" ht="15.75" thickBot="1" x14ac:dyDescent="0.3">
      <c r="C627" s="157" t="s">
        <v>53</v>
      </c>
      <c r="D627" s="373">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392</v>
      </c>
      <c r="D630" s="368"/>
      <c r="E630" s="93"/>
      <c r="F630" s="93"/>
      <c r="G630" s="93"/>
      <c r="H630" s="76"/>
      <c r="I630" s="76"/>
      <c r="J630" s="76"/>
      <c r="K630" s="112"/>
    </row>
    <row r="631" spans="3:11" ht="18.75" x14ac:dyDescent="0.25">
      <c r="C631" s="211"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131</v>
      </c>
      <c r="H633" s="136" t="s">
        <v>46</v>
      </c>
      <c r="I633" s="133" t="s">
        <v>132</v>
      </c>
      <c r="J633" s="133" t="s">
        <v>410</v>
      </c>
      <c r="K633" s="133" t="s">
        <v>411</v>
      </c>
    </row>
    <row r="634" spans="3:11" x14ac:dyDescent="0.25">
      <c r="C634" s="221" t="s">
        <v>439</v>
      </c>
      <c r="D634" s="222"/>
      <c r="E634" s="220">
        <f>HLOOKUP(C634,$AH$2:$BU$3,2,0)</f>
        <v>620</v>
      </c>
      <c r="F634" s="97">
        <f t="shared" ref="F634:F668" si="30">D634*E634</f>
        <v>0</v>
      </c>
      <c r="G634" s="161"/>
      <c r="H634" s="142"/>
      <c r="I634" s="130" t="e">
        <f>VLOOKUP(H634,Presupuesto!$B$11:$C$565,2,0)</f>
        <v>#N/A</v>
      </c>
      <c r="J634" s="219" t="s">
        <v>1489</v>
      </c>
      <c r="K634" s="98" t="s">
        <v>394</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412</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412</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412</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412</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401</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412</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412</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412</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412</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412</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412</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412</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412</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412</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412</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412</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412</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403</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412</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412</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412</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394</v>
      </c>
    </row>
    <row r="670" spans="3:11" ht="15.75" thickBot="1" x14ac:dyDescent="0.3">
      <c r="F670" s="90"/>
      <c r="G670" s="89"/>
      <c r="H670" s="90"/>
      <c r="I670" s="90"/>
    </row>
    <row r="671" spans="3:11" ht="15.75" thickBot="1" x14ac:dyDescent="0.3">
      <c r="C671" s="157" t="s">
        <v>53</v>
      </c>
      <c r="D671" s="373">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392</v>
      </c>
      <c r="D674" s="368"/>
      <c r="E674" s="93"/>
      <c r="F674" s="93"/>
      <c r="G674" s="93"/>
      <c r="H674" s="76"/>
      <c r="I674" s="76"/>
      <c r="J674" s="76"/>
      <c r="K674" s="112"/>
    </row>
    <row r="675" spans="3:11" ht="18.75" x14ac:dyDescent="0.25">
      <c r="C675" s="211"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131</v>
      </c>
      <c r="H677" s="136" t="s">
        <v>46</v>
      </c>
      <c r="I677" s="133" t="s">
        <v>132</v>
      </c>
      <c r="J677" s="133" t="s">
        <v>410</v>
      </c>
      <c r="K677" s="133" t="s">
        <v>411</v>
      </c>
    </row>
    <row r="678" spans="3:11" x14ac:dyDescent="0.25">
      <c r="C678" s="221" t="s">
        <v>439</v>
      </c>
      <c r="D678" s="222"/>
      <c r="E678" s="220">
        <f>HLOOKUP(C678,$AH$2:$BU$3,2,0)</f>
        <v>620</v>
      </c>
      <c r="F678" s="97">
        <f t="shared" ref="F678:F712" si="32">D678*E678</f>
        <v>0</v>
      </c>
      <c r="G678" s="161"/>
      <c r="H678" s="142"/>
      <c r="I678" s="130" t="e">
        <f>VLOOKUP(H678,Presupuesto!$B$11:$C$565,2,0)</f>
        <v>#N/A</v>
      </c>
      <c r="J678" s="219" t="s">
        <v>1489</v>
      </c>
      <c r="K678" s="98" t="s">
        <v>394</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412</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412</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412</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412</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401</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412</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412</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412</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412</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412</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412</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412</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412</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412</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412</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412</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412</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403</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412</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412</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412</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394</v>
      </c>
    </row>
    <row r="714" spans="3:11" ht="15.75" thickBot="1" x14ac:dyDescent="0.3"/>
    <row r="715" spans="3:11" ht="15.75" thickBot="1" x14ac:dyDescent="0.3">
      <c r="C715" s="157" t="s">
        <v>53</v>
      </c>
      <c r="D715" s="373">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392</v>
      </c>
      <c r="D718" s="368"/>
      <c r="E718" s="93"/>
      <c r="F718" s="93"/>
      <c r="G718" s="93"/>
      <c r="H718" s="76"/>
      <c r="I718" s="76"/>
      <c r="J718" s="76"/>
      <c r="K718" s="112"/>
    </row>
    <row r="719" spans="3:11" ht="18.75" x14ac:dyDescent="0.25">
      <c r="C719" s="211"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131</v>
      </c>
      <c r="H721" s="136" t="s">
        <v>46</v>
      </c>
      <c r="I721" s="133" t="s">
        <v>132</v>
      </c>
      <c r="J721" s="133" t="s">
        <v>410</v>
      </c>
      <c r="K721" s="133" t="s">
        <v>411</v>
      </c>
    </row>
    <row r="722" spans="3:11" x14ac:dyDescent="0.25">
      <c r="C722" s="221" t="s">
        <v>439</v>
      </c>
      <c r="D722" s="222"/>
      <c r="E722" s="220">
        <f>HLOOKUP(C722,$AH$2:$BU$3,2,0)</f>
        <v>620</v>
      </c>
      <c r="F722" s="97">
        <f t="shared" ref="F722:F756" si="34">D722*E722</f>
        <v>0</v>
      </c>
      <c r="G722" s="161"/>
      <c r="H722" s="142"/>
      <c r="I722" s="130" t="e">
        <f>VLOOKUP(H722,Presupuesto!$B$11:$C$565,2,0)</f>
        <v>#N/A</v>
      </c>
      <c r="J722" s="219" t="s">
        <v>1489</v>
      </c>
      <c r="K722" s="98" t="s">
        <v>394</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412</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412</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412</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412</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401</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412</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412</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412</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412</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412</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412</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412</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412</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412</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412</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412</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412</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412</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412</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412</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412</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412</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412</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412</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412</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412</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412</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412</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412</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403</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412</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412</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412</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394</v>
      </c>
    </row>
    <row r="758" spans="3:11" ht="15.75" thickBot="1" x14ac:dyDescent="0.3">
      <c r="F758" s="90"/>
      <c r="G758" s="89"/>
      <c r="H758" s="90"/>
      <c r="I758" s="90"/>
    </row>
    <row r="759" spans="3:11" ht="15.75" thickBot="1" x14ac:dyDescent="0.3">
      <c r="C759" s="157" t="s">
        <v>53</v>
      </c>
      <c r="D759" s="373">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392</v>
      </c>
      <c r="D762" s="368"/>
      <c r="E762" s="93"/>
      <c r="F762" s="93"/>
      <c r="G762" s="93"/>
      <c r="H762" s="76"/>
      <c r="I762" s="76"/>
      <c r="J762" s="76"/>
      <c r="K762" s="112"/>
    </row>
    <row r="763" spans="3:11" ht="18.75" x14ac:dyDescent="0.25">
      <c r="C763" s="211"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131</v>
      </c>
      <c r="H765" s="136" t="s">
        <v>46</v>
      </c>
      <c r="I765" s="133" t="s">
        <v>132</v>
      </c>
      <c r="J765" s="133" t="s">
        <v>410</v>
      </c>
      <c r="K765" s="133" t="s">
        <v>411</v>
      </c>
    </row>
    <row r="766" spans="3:11" x14ac:dyDescent="0.25">
      <c r="C766" s="221" t="s">
        <v>439</v>
      </c>
      <c r="D766" s="222"/>
      <c r="E766" s="220">
        <f>HLOOKUP(C766,$AH$2:$BU$3,2,0)</f>
        <v>620</v>
      </c>
      <c r="F766" s="97">
        <f t="shared" ref="F766:F800" si="36">D766*E766</f>
        <v>0</v>
      </c>
      <c r="G766" s="161"/>
      <c r="H766" s="142"/>
      <c r="I766" s="130" t="e">
        <f>VLOOKUP(H766,Presupuesto!$B$11:$C$565,2,0)</f>
        <v>#N/A</v>
      </c>
      <c r="J766" s="219" t="s">
        <v>1489</v>
      </c>
      <c r="K766" s="98" t="s">
        <v>394</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412</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412</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412</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412</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401</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412</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412</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412</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412</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412</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412</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412</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412</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412</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412</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412</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412</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403</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412</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412</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412</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394</v>
      </c>
    </row>
    <row r="802" spans="3:11" ht="15.75" thickBot="1" x14ac:dyDescent="0.3"/>
    <row r="803" spans="3:11" ht="15.75" thickBot="1" x14ac:dyDescent="0.3">
      <c r="C803" s="157" t="s">
        <v>53</v>
      </c>
      <c r="D803" s="373">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392</v>
      </c>
      <c r="D806" s="368"/>
      <c r="E806" s="93"/>
      <c r="F806" s="93"/>
      <c r="G806" s="93"/>
      <c r="H806" s="76"/>
      <c r="I806" s="76"/>
      <c r="J806" s="76"/>
      <c r="K806" s="112"/>
    </row>
    <row r="807" spans="3:11" ht="18.75" x14ac:dyDescent="0.25">
      <c r="C807" s="211"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131</v>
      </c>
      <c r="H809" s="136" t="s">
        <v>46</v>
      </c>
      <c r="I809" s="133" t="s">
        <v>132</v>
      </c>
      <c r="J809" s="133" t="s">
        <v>410</v>
      </c>
      <c r="K809" s="133" t="s">
        <v>411</v>
      </c>
    </row>
    <row r="810" spans="3:11" x14ac:dyDescent="0.25">
      <c r="C810" s="221" t="s">
        <v>439</v>
      </c>
      <c r="D810" s="222"/>
      <c r="E810" s="220">
        <f>HLOOKUP(C810,$AH$2:$BU$3,2,0)</f>
        <v>620</v>
      </c>
      <c r="F810" s="97">
        <f t="shared" ref="F810:F844" si="38">D810*E810</f>
        <v>0</v>
      </c>
      <c r="G810" s="161"/>
      <c r="H810" s="142"/>
      <c r="I810" s="130" t="e">
        <f>VLOOKUP(H810,Presupuesto!$B$11:$C$565,2,0)</f>
        <v>#N/A</v>
      </c>
      <c r="J810" s="219" t="s">
        <v>1489</v>
      </c>
      <c r="K810" s="98" t="s">
        <v>394</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412</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412</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412</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412</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401</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412</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412</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412</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412</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412</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412</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412</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412</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412</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412</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412</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412</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403</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412</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412</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412</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394</v>
      </c>
    </row>
    <row r="846" spans="3:11" ht="15.75" thickBot="1" x14ac:dyDescent="0.3">
      <c r="F846" s="90"/>
      <c r="G846" s="89"/>
      <c r="H846" s="90"/>
      <c r="I846" s="90"/>
    </row>
    <row r="847" spans="3:11" ht="15.75" thickBot="1" x14ac:dyDescent="0.3">
      <c r="C847" s="157" t="s">
        <v>53</v>
      </c>
      <c r="D847" s="373">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392</v>
      </c>
      <c r="D850" s="368"/>
      <c r="E850" s="93"/>
      <c r="F850" s="93"/>
      <c r="G850" s="93"/>
      <c r="H850" s="76"/>
      <c r="I850" s="76"/>
      <c r="J850" s="76"/>
      <c r="K850" s="112"/>
    </row>
    <row r="851" spans="3:11" ht="18.75" x14ac:dyDescent="0.25">
      <c r="C851" s="211"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131</v>
      </c>
      <c r="H853" s="136" t="s">
        <v>46</v>
      </c>
      <c r="I853" s="133" t="s">
        <v>132</v>
      </c>
      <c r="J853" s="133" t="s">
        <v>410</v>
      </c>
      <c r="K853" s="133" t="s">
        <v>411</v>
      </c>
    </row>
    <row r="854" spans="3:11" x14ac:dyDescent="0.25">
      <c r="C854" s="221" t="s">
        <v>439</v>
      </c>
      <c r="D854" s="222"/>
      <c r="E854" s="220">
        <f>HLOOKUP(C854,$AH$2:$BU$3,2,0)</f>
        <v>620</v>
      </c>
      <c r="F854" s="97">
        <f t="shared" ref="F854:F888" si="40">D854*E854</f>
        <v>0</v>
      </c>
      <c r="G854" s="161"/>
      <c r="H854" s="142"/>
      <c r="I854" s="130" t="e">
        <f>VLOOKUP(H854,Presupuesto!$B$11:$C$565,2,0)</f>
        <v>#N/A</v>
      </c>
      <c r="J854" s="219" t="s">
        <v>1489</v>
      </c>
      <c r="K854" s="98" t="s">
        <v>394</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412</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412</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412</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412</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401</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412</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412</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412</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412</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412</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412</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412</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412</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412</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412</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412</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412</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403</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412</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412</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412</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854:G888 G61:G95 G105:G139 G149:G183 G193:G227 G237:G271 G281:G315 G325:G359 G370:G404 G414:G448 G458:G492 G502:G536 G546:G580 G590:G624 G634:G668 G678:G712 G722:G756 G766:G800 G810:G844 G17:G51">
      <formula1>$R$2:$S$2</formula1>
    </dataValidation>
    <dataValidation type="list" allowBlank="1" showInputMessage="1" showErrorMessage="1" errorTitle="¡Ingreso Inválido!" error="Seleccione una opción de la lista" promptTitle="Mes Requerido" prompt="Seleccione el mes en el que requiere el recurso." sqref="K854:K888 K61:K95 K105:K139 K149:K183 K193:K227 K237:K271 K281:K315 K325:K359 K370:K404 K414:K448 K458:K492 K502:K536 K546:K580 K590:K624 K634:K668 K678:K712 K722:K756 K766:K800 K810:K844 K17:K51">
      <formula1>$U$2:$AF$2</formula1>
    </dataValidation>
    <dataValidation type="list" allowBlank="1" showInputMessage="1" showErrorMessage="1" errorTitle="¡Ingreso Invalido!" error="Seleccione una opción de la lista." promptTitle="Categoria/Zona de Viáticos" prompt="Seleccione una opción de la lista" sqref="C17:C34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854:H888 H61:H95 H105:H139 H149:H183 H193:H227 H237:H271 H281:H315 H325:H359 H370:H404 H414:H448 H458:H492 H502:H536 H546:H580 H590:H624 H634:H668 H678:H712 H722:H756 H766:H800 H810:H844 H17:H51">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B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x14ac:dyDescent="0.25">
      <c r="A2" s="122" t="s">
        <v>1358</v>
      </c>
      <c r="B2" s="122" t="s">
        <v>1360</v>
      </c>
      <c r="C2" s="122" t="s">
        <v>471</v>
      </c>
      <c r="D2" s="122" t="s">
        <v>1359</v>
      </c>
      <c r="E2" s="122" t="s">
        <v>1361</v>
      </c>
      <c r="F2" s="122" t="s">
        <v>472</v>
      </c>
      <c r="G2" s="160" t="s">
        <v>1362</v>
      </c>
      <c r="H2" s="122" t="s">
        <v>1363</v>
      </c>
      <c r="I2" s="122" t="s">
        <v>1364</v>
      </c>
      <c r="J2" s="122" t="s">
        <v>1459</v>
      </c>
      <c r="K2" s="122" t="s">
        <v>1365</v>
      </c>
      <c r="L2" s="122" t="s">
        <v>1366</v>
      </c>
      <c r="M2" s="122" t="s">
        <v>1367</v>
      </c>
      <c r="N2" s="122" t="s">
        <v>1368</v>
      </c>
      <c r="O2" s="122" t="s">
        <v>1369</v>
      </c>
      <c r="P2" s="122" t="s">
        <v>1489</v>
      </c>
      <c r="Q2" s="122" t="s">
        <v>1531</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7" t="s">
        <v>420</v>
      </c>
      <c r="AI2" s="457" t="s">
        <v>421</v>
      </c>
      <c r="AJ2" s="457" t="s">
        <v>422</v>
      </c>
      <c r="AK2" s="457" t="s">
        <v>423</v>
      </c>
      <c r="AL2" s="457" t="s">
        <v>424</v>
      </c>
      <c r="AM2" s="457" t="s">
        <v>427</v>
      </c>
      <c r="AN2" s="457" t="s">
        <v>425</v>
      </c>
      <c r="AO2" s="457" t="s">
        <v>426</v>
      </c>
      <c r="AP2" s="457" t="s">
        <v>428</v>
      </c>
      <c r="AQ2" s="457" t="s">
        <v>429</v>
      </c>
      <c r="AR2" s="457" t="s">
        <v>430</v>
      </c>
      <c r="AS2" s="457" t="s">
        <v>431</v>
      </c>
      <c r="AT2" s="457" t="s">
        <v>432</v>
      </c>
      <c r="AU2" s="457" t="s">
        <v>433</v>
      </c>
      <c r="AV2" s="457" t="s">
        <v>434</v>
      </c>
      <c r="AW2" s="457" t="s">
        <v>435</v>
      </c>
      <c r="AX2" s="457" t="s">
        <v>436</v>
      </c>
      <c r="AY2" s="457" t="s">
        <v>437</v>
      </c>
      <c r="AZ2" s="457" t="s">
        <v>438</v>
      </c>
      <c r="BA2" s="457" t="s">
        <v>439</v>
      </c>
      <c r="BB2" s="457" t="s">
        <v>440</v>
      </c>
      <c r="BC2" s="457" t="s">
        <v>441</v>
      </c>
      <c r="BD2" s="457" t="s">
        <v>442</v>
      </c>
      <c r="BE2" s="457" t="s">
        <v>443</v>
      </c>
      <c r="BF2" s="457" t="s">
        <v>444</v>
      </c>
      <c r="BG2" s="457" t="s">
        <v>445</v>
      </c>
      <c r="BH2" s="457" t="s">
        <v>446</v>
      </c>
      <c r="BI2" s="457" t="s">
        <v>447</v>
      </c>
      <c r="BJ2" s="457" t="s">
        <v>448</v>
      </c>
      <c r="BK2" s="457" t="s">
        <v>449</v>
      </c>
      <c r="BL2" s="457" t="s">
        <v>450</v>
      </c>
      <c r="BM2" s="457" t="s">
        <v>451</v>
      </c>
      <c r="BN2" s="457" t="s">
        <v>452</v>
      </c>
      <c r="BO2" s="457" t="s">
        <v>453</v>
      </c>
      <c r="BP2" s="457" t="s">
        <v>454</v>
      </c>
      <c r="BQ2" s="457" t="s">
        <v>455</v>
      </c>
      <c r="BR2" s="457" t="s">
        <v>456</v>
      </c>
      <c r="BS2" s="457" t="s">
        <v>457</v>
      </c>
      <c r="BT2" s="457" t="s">
        <v>458</v>
      </c>
      <c r="BU2" s="457" t="s">
        <v>459</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5605.2314999999999</v>
      </c>
      <c r="BC3" s="458">
        <f>+'Cuadro Resumen'!D213</f>
        <v>5165.6055000000006</v>
      </c>
      <c r="BD3" s="458">
        <f>+'Cuadro Resumen'!E213</f>
        <v>6594.39</v>
      </c>
      <c r="BE3" s="458">
        <f>+'Cuadro Resumen'!F213</f>
        <v>6154.7640000000001</v>
      </c>
      <c r="BF3" s="458">
        <f>+'Cuadro Resumen'!C214</f>
        <v>4945.7925000000005</v>
      </c>
      <c r="BG3" s="458">
        <f>+'Cuadro Resumen'!D214</f>
        <v>4506.1665000000003</v>
      </c>
      <c r="BH3" s="458">
        <f>+'Cuadro Resumen'!E214</f>
        <v>5934.951</v>
      </c>
      <c r="BI3" s="458">
        <f>+'Cuadro Resumen'!F214</f>
        <v>5495.3249999999998</v>
      </c>
      <c r="BJ3" s="459">
        <f>+'Cuadro Resumen'!C215</f>
        <v>4286.3535000000002</v>
      </c>
      <c r="BK3" s="459">
        <f>+'Cuadro Resumen'!D215</f>
        <v>3956.634</v>
      </c>
      <c r="BL3" s="459">
        <f>+'Cuadro Resumen'!E215</f>
        <v>5275.5120000000006</v>
      </c>
      <c r="BM3" s="459">
        <f>+'Cuadro Resumen'!F215</f>
        <v>4835.8860000000004</v>
      </c>
      <c r="BN3" s="459">
        <f>+'Cuadro Resumen'!C216</f>
        <v>3626.9145000000003</v>
      </c>
      <c r="BO3" s="459">
        <f>+'Cuadro Resumen'!D216</f>
        <v>3297.1950000000002</v>
      </c>
      <c r="BP3" s="459">
        <f>+'Cuadro Resumen'!E216</f>
        <v>4616.0730000000003</v>
      </c>
      <c r="BQ3" s="459">
        <f>+'Cuadro Resumen'!F216</f>
        <v>4286.3535000000002</v>
      </c>
      <c r="BR3" s="459">
        <f>+'Cuadro Resumen'!C217</f>
        <v>3187.2885000000001</v>
      </c>
      <c r="BS3" s="459">
        <f>+'Cuadro Resumen'!D217</f>
        <v>2967.4755</v>
      </c>
      <c r="BT3" s="459">
        <f>+'Cuadro Resumen'!E217</f>
        <v>4066.5405000000001</v>
      </c>
      <c r="BU3" s="459">
        <f>+'Cuadro Resumen'!F217</f>
        <v>3736.8210000000004</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68"/>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c r="D17" s="158"/>
      <c r="E17" s="115"/>
      <c r="F17" s="97">
        <f t="shared" ref="F17:F38" si="0">D17*E17</f>
        <v>0</v>
      </c>
      <c r="G17" s="161"/>
      <c r="H17" s="142" t="s">
        <v>1067</v>
      </c>
      <c r="I17" s="130" t="str">
        <f>VLOOKUP(H17,Presupuesto!$B$11:$C$565,2,0)</f>
        <v>BECAS</v>
      </c>
      <c r="J17" s="219" t="s">
        <v>1459</v>
      </c>
      <c r="K17" s="98" t="s">
        <v>394</v>
      </c>
      <c r="L17" s="98"/>
    </row>
    <row r="18" spans="3:12" x14ac:dyDescent="0.25">
      <c r="C18" s="141"/>
      <c r="D18" s="158"/>
      <c r="E18" s="123"/>
      <c r="F18" s="97">
        <f t="shared" si="0"/>
        <v>0</v>
      </c>
      <c r="G18" s="161"/>
      <c r="H18" s="142" t="s">
        <v>1069</v>
      </c>
      <c r="I18" s="130" t="str">
        <f>VLOOKUP(H18,Presupuesto!$B$11:$C$565,2,0)</f>
        <v>BECAS ESTUDIANTES DE PREGRADO (PLAN REFORMA)</v>
      </c>
      <c r="J18" s="98" t="str">
        <f>$J$17</f>
        <v>Posgrado</v>
      </c>
      <c r="K18" s="98" t="s">
        <v>412</v>
      </c>
      <c r="L18" s="98"/>
    </row>
    <row r="19" spans="3:12" x14ac:dyDescent="0.25">
      <c r="C19" s="141"/>
      <c r="D19" s="158"/>
      <c r="E19" s="123"/>
      <c r="F19" s="97">
        <f t="shared" si="0"/>
        <v>0</v>
      </c>
      <c r="G19" s="161"/>
      <c r="H19" s="142" t="s">
        <v>1071</v>
      </c>
      <c r="I19" s="130" t="str">
        <f>VLOOKUP(H19,Presupuesto!$B$11:$C$565,2,0)</f>
        <v>BECAS CONVENIO MINISTERIO SALUD -IHSS-UNAH</v>
      </c>
      <c r="J19" s="98" t="str">
        <f t="shared" ref="J19:J37" si="1">$J$17</f>
        <v>Posgrado</v>
      </c>
      <c r="K19" s="98" t="s">
        <v>412</v>
      </c>
      <c r="L19" s="98"/>
    </row>
    <row r="20" spans="3:12" x14ac:dyDescent="0.25">
      <c r="C20" s="141"/>
      <c r="D20" s="158"/>
      <c r="E20" s="123"/>
      <c r="F20" s="97">
        <f t="shared" si="0"/>
        <v>0</v>
      </c>
      <c r="G20" s="161"/>
      <c r="H20" s="142" t="s">
        <v>1073</v>
      </c>
      <c r="I20" s="130" t="str">
        <f>VLOOKUP(H20,Presupuesto!$B$11:$C$565,2,0)</f>
        <v>BECAS DE ACTUALIZACION Y CAPACITACION DOCENTE</v>
      </c>
      <c r="J20" s="98" t="str">
        <f t="shared" si="1"/>
        <v>Posgrado</v>
      </c>
      <c r="K20" s="98" t="s">
        <v>412</v>
      </c>
      <c r="L20" s="98"/>
    </row>
    <row r="21" spans="3:12" x14ac:dyDescent="0.25">
      <c r="C21" s="141"/>
      <c r="D21" s="158"/>
      <c r="E21" s="123"/>
      <c r="F21" s="97">
        <f t="shared" si="0"/>
        <v>0</v>
      </c>
      <c r="G21" s="161"/>
      <c r="H21" s="142" t="s">
        <v>1075</v>
      </c>
      <c r="I21" s="130" t="str">
        <f>VLOOKUP(H21,Presupuesto!$B$11:$C$565,2,0)</f>
        <v>BECAS EXCELENCIA ACADEMICA</v>
      </c>
      <c r="J21" s="98" t="str">
        <f t="shared" si="1"/>
        <v>Posgrado</v>
      </c>
      <c r="K21" s="98" t="s">
        <v>412</v>
      </c>
      <c r="L21" s="98"/>
    </row>
    <row r="22" spans="3:12" x14ac:dyDescent="0.25">
      <c r="C22" s="141"/>
      <c r="D22" s="158"/>
      <c r="E22" s="123"/>
      <c r="F22" s="97">
        <f t="shared" si="0"/>
        <v>0</v>
      </c>
      <c r="G22" s="161"/>
      <c r="H22" s="142" t="s">
        <v>1077</v>
      </c>
      <c r="I22" s="130" t="str">
        <f>VLOOKUP(H22,Presupuesto!$B$11:$C$565,2,0)</f>
        <v>BECAS PARA HIJOS DE LOS TRABAJADORES</v>
      </c>
      <c r="J22" s="98" t="str">
        <f t="shared" si="1"/>
        <v>Posgrado</v>
      </c>
      <c r="K22" s="98" t="s">
        <v>401</v>
      </c>
      <c r="L22" s="98"/>
    </row>
    <row r="23" spans="3:12" x14ac:dyDescent="0.25">
      <c r="C23" s="141"/>
      <c r="D23" s="158"/>
      <c r="E23" s="123"/>
      <c r="F23" s="97">
        <f t="shared" si="0"/>
        <v>0</v>
      </c>
      <c r="G23" s="161"/>
      <c r="H23" s="142" t="s">
        <v>1079</v>
      </c>
      <c r="I23" s="130" t="str">
        <f>VLOOKUP(H23,Presupuesto!$B$11:$C$565,2,0)</f>
        <v>BECAS POST GRADO ECONOMIA</v>
      </c>
      <c r="J23" s="98" t="str">
        <f t="shared" si="1"/>
        <v>Posgrado</v>
      </c>
      <c r="K23" s="98" t="s">
        <v>412</v>
      </c>
      <c r="L23" s="98"/>
    </row>
    <row r="24" spans="3:12" x14ac:dyDescent="0.25">
      <c r="C24" s="141"/>
      <c r="D24" s="158"/>
      <c r="E24" s="123"/>
      <c r="F24" s="97">
        <f t="shared" si="0"/>
        <v>0</v>
      </c>
      <c r="G24" s="161"/>
      <c r="H24" s="142" t="s">
        <v>1081</v>
      </c>
      <c r="I24" s="130" t="str">
        <f>VLOOKUP(H24,Presupuesto!$B$11:$C$565,2,0)</f>
        <v>BECAS POST-GRADO DE TRABAJO SOCIAL</v>
      </c>
      <c r="J24" s="98" t="str">
        <f t="shared" si="1"/>
        <v>Posgrado</v>
      </c>
      <c r="K24" s="98" t="s">
        <v>412</v>
      </c>
      <c r="L24" s="98"/>
    </row>
    <row r="25" spans="3:12" x14ac:dyDescent="0.25">
      <c r="C25" s="141"/>
      <c r="D25" s="158"/>
      <c r="E25" s="123"/>
      <c r="F25" s="97">
        <f t="shared" si="0"/>
        <v>0</v>
      </c>
      <c r="G25" s="161"/>
      <c r="H25" s="142" t="s">
        <v>1083</v>
      </c>
      <c r="I25" s="130" t="str">
        <f>VLOOKUP(H25,Presupuesto!$B$11:$C$565,2,0)</f>
        <v>BECAS PROFESIONALIZANTES DOCENTE (PLAN DE REFORMA)</v>
      </c>
      <c r="J25" s="98" t="str">
        <f t="shared" si="1"/>
        <v>Posgrado</v>
      </c>
      <c r="K25" s="98" t="s">
        <v>412</v>
      </c>
      <c r="L25" s="98"/>
    </row>
    <row r="26" spans="3:12" x14ac:dyDescent="0.25">
      <c r="C26" s="141"/>
      <c r="D26" s="158"/>
      <c r="E26" s="123"/>
      <c r="F26" s="97">
        <f t="shared" si="0"/>
        <v>0</v>
      </c>
      <c r="G26" s="161"/>
      <c r="H26" s="142" t="s">
        <v>1085</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1087</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1089</v>
      </c>
      <c r="I28" s="130" t="str">
        <f>VLOOKUP(H28,Presupuesto!$B$11:$C$565,2,0)</f>
        <v>BECAS EXTERNAS DE INVESTIGACION</v>
      </c>
      <c r="J28" s="98" t="str">
        <f t="shared" si="1"/>
        <v>Posgrado</v>
      </c>
      <c r="K28" s="98" t="s">
        <v>412</v>
      </c>
      <c r="L28" s="98"/>
    </row>
    <row r="29" spans="3:12" x14ac:dyDescent="0.25">
      <c r="C29" s="141"/>
      <c r="D29" s="158"/>
      <c r="E29" s="123"/>
      <c r="F29" s="97">
        <f t="shared" si="0"/>
        <v>0</v>
      </c>
      <c r="G29" s="161"/>
      <c r="H29" s="142" t="s">
        <v>1091</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1093</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1095</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1097</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1099</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1101</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1103</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1105</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1107</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3">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68"/>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1067</v>
      </c>
      <c r="I48" s="130" t="str">
        <f>VLOOKUP(H48,Presupuesto!$B$11:$C$565,2,0)</f>
        <v>BECAS</v>
      </c>
      <c r="J48" s="219" t="s">
        <v>1459</v>
      </c>
      <c r="K48" s="98" t="s">
        <v>394</v>
      </c>
      <c r="L48" s="98"/>
    </row>
    <row r="49" spans="3:12" x14ac:dyDescent="0.25">
      <c r="C49" s="141"/>
      <c r="D49" s="158"/>
      <c r="E49" s="123"/>
      <c r="F49" s="97">
        <f t="shared" si="3"/>
        <v>0</v>
      </c>
      <c r="G49" s="161"/>
      <c r="H49" s="142" t="s">
        <v>1069</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1071</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1073</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1075</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1077</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1079</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1081</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1083</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1085</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1087</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1089</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1091</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1093</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1095</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1097</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1099</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1101</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1103</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1105</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1107</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3">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68"/>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1067</v>
      </c>
      <c r="I79" s="130" t="str">
        <f>VLOOKUP(H79,Presupuesto!$B$11:$C$565,2,0)</f>
        <v>BECAS</v>
      </c>
      <c r="J79" s="219" t="s">
        <v>1459</v>
      </c>
      <c r="K79" s="98" t="s">
        <v>394</v>
      </c>
      <c r="L79" s="98"/>
    </row>
    <row r="80" spans="3:12" x14ac:dyDescent="0.25">
      <c r="C80" s="141"/>
      <c r="D80" s="158"/>
      <c r="E80" s="123"/>
      <c r="F80" s="97">
        <f t="shared" si="5"/>
        <v>0</v>
      </c>
      <c r="G80" s="161"/>
      <c r="H80" s="142" t="s">
        <v>1069</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1071</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1073</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1075</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1077</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1079</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1081</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1083</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1085</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1087</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1089</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1091</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1093</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1095</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1097</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1099</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1101</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1103</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1105</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1107</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3">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68"/>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1067</v>
      </c>
      <c r="I110" s="130" t="str">
        <f>VLOOKUP(H110,Presupuesto!$B$11:$C$565,2,0)</f>
        <v>BECAS</v>
      </c>
      <c r="J110" s="219" t="s">
        <v>1459</v>
      </c>
      <c r="K110" s="98" t="s">
        <v>394</v>
      </c>
      <c r="L110" s="98"/>
    </row>
    <row r="111" spans="3:12" x14ac:dyDescent="0.25">
      <c r="C111" s="141"/>
      <c r="D111" s="158"/>
      <c r="E111" s="123"/>
      <c r="F111" s="97">
        <f t="shared" si="7"/>
        <v>0</v>
      </c>
      <c r="G111" s="161"/>
      <c r="H111" s="142" t="s">
        <v>1069</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1071</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1073</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1075</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1077</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1079</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1081</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1083</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1085</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1087</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1089</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1091</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1093</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1095</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1097</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1099</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1101</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1103</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1105</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1107</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4</vt:i4>
      </vt:variant>
    </vt:vector>
  </HeadingPairs>
  <TitlesOfParts>
    <vt:vector size="33"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Referencia</vt:lpstr>
      <vt:lpstr>'11. Gestion Administrativa'!Área_de_impresión</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mario.ordonez</cp:lastModifiedBy>
  <cp:lastPrinted>2015-10-03T17:40:07Z</cp:lastPrinted>
  <dcterms:created xsi:type="dcterms:W3CDTF">2010-05-02T01:28:32Z</dcterms:created>
  <dcterms:modified xsi:type="dcterms:W3CDTF">2015-10-03T21:38:50Z</dcterms:modified>
</cp:coreProperties>
</file>