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540" windowWidth="11880" windowHeight="3435" tabRatio="767" firstSheet="1" activeTab="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4525"/>
</workbook>
</file>

<file path=xl/calcChain.xml><?xml version="1.0" encoding="utf-8"?>
<calcChain xmlns="http://schemas.openxmlformats.org/spreadsheetml/2006/main">
  <c r="E62" i="12" l="1"/>
  <c r="P37" i="24"/>
  <c r="P36" i="24"/>
  <c r="O36" i="24" l="1"/>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5" i="24"/>
  <c r="P15" i="24"/>
  <c r="O17" i="24"/>
  <c r="P17" i="24"/>
  <c r="O19" i="24"/>
  <c r="P19" i="24"/>
  <c r="O21" i="24"/>
  <c r="P21" i="24"/>
  <c r="O23" i="24"/>
  <c r="P23" i="24"/>
  <c r="O25" i="24"/>
  <c r="P25" i="24"/>
  <c r="O27" i="24"/>
  <c r="P27" i="24"/>
  <c r="O29" i="24"/>
  <c r="P29" i="24"/>
  <c r="O31" i="24"/>
  <c r="P31" i="24"/>
  <c r="O33" i="24"/>
  <c r="P33" i="24"/>
  <c r="O34" i="24"/>
  <c r="P34"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37" i="24" l="1"/>
  <c r="O179" i="43"/>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F546"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F502"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s="1"/>
  <c r="I216" i="9"/>
  <c r="F216" i="9"/>
  <c r="I215" i="9"/>
  <c r="F215" i="9"/>
  <c r="I214" i="9"/>
  <c r="F214" i="9"/>
  <c r="I213" i="9"/>
  <c r="F213" i="9"/>
  <c r="I212" i="9"/>
  <c r="F212" i="9"/>
  <c r="I211" i="9"/>
  <c r="F211" i="9"/>
  <c r="I210" i="9"/>
  <c r="F210" i="9"/>
  <c r="I209" i="9"/>
  <c r="F209" i="9"/>
  <c r="I208" i="9"/>
  <c r="F208" i="9"/>
  <c r="I207" i="9"/>
  <c r="F207" i="9"/>
  <c r="D200" i="9" s="1"/>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s="1"/>
  <c r="I140" i="9"/>
  <c r="F140" i="9"/>
  <c r="I139" i="9"/>
  <c r="F139" i="9"/>
  <c r="I138" i="9"/>
  <c r="F138" i="9"/>
  <c r="I137" i="9"/>
  <c r="F137" i="9"/>
  <c r="I136" i="9"/>
  <c r="F136" i="9"/>
  <c r="I135" i="9"/>
  <c r="F135" i="9"/>
  <c r="I134" i="9"/>
  <c r="F134" i="9"/>
  <c r="I133" i="9"/>
  <c r="F133" i="9"/>
  <c r="I132" i="9"/>
  <c r="F132" i="9"/>
  <c r="I131" i="9"/>
  <c r="F131" i="9"/>
  <c r="D124"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s="1"/>
  <c r="I83" i="9"/>
  <c r="F83" i="9"/>
  <c r="I82" i="9"/>
  <c r="F82" i="9"/>
  <c r="I81" i="9"/>
  <c r="F81" i="9"/>
  <c r="I80" i="9"/>
  <c r="F80" i="9"/>
  <c r="I79" i="9"/>
  <c r="F79" i="9"/>
  <c r="I78" i="9"/>
  <c r="F78" i="9"/>
  <c r="I77" i="9"/>
  <c r="F77" i="9"/>
  <c r="I76" i="9"/>
  <c r="F76" i="9"/>
  <c r="I75" i="9"/>
  <c r="F75" i="9"/>
  <c r="I74" i="9"/>
  <c r="F74" i="9"/>
  <c r="D67" i="9" s="1"/>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180" i="8" l="1"/>
  <c r="G180" i="8" s="1"/>
  <c r="F420" i="8"/>
  <c r="G420" i="8" s="1"/>
  <c r="Q89" i="43"/>
  <c r="P90" i="43"/>
  <c r="Q91" i="43"/>
  <c r="P92" i="43"/>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E202" i="38"/>
  <c r="D203" i="38"/>
  <c r="E203" i="38"/>
  <c r="D204" i="38"/>
  <c r="E204" i="38"/>
  <c r="D205" i="38"/>
  <c r="E205" i="38"/>
  <c r="D206" i="38"/>
  <c r="E206" i="38"/>
  <c r="E193" i="38"/>
  <c r="D194" i="38"/>
  <c r="E194" i="38"/>
  <c r="D195" i="38"/>
  <c r="E195" i="38"/>
  <c r="D196" i="38"/>
  <c r="E196" i="38"/>
  <c r="D197" i="38"/>
  <c r="E197" i="38"/>
  <c r="D198" i="38"/>
  <c r="E198" i="38"/>
  <c r="D166" i="38"/>
  <c r="E166"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I18" i="27"/>
  <c r="O43" i="30"/>
  <c r="P4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7" i="24"/>
  <c r="M37" i="24"/>
  <c r="L37" i="24"/>
  <c r="K37" i="24"/>
  <c r="J37" i="24"/>
  <c r="I37" i="24"/>
  <c r="H37" i="24"/>
  <c r="G37"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H277" i="38"/>
  <c r="AG277" i="38"/>
  <c r="AF277" i="38"/>
  <c r="AD277" i="38"/>
  <c r="AC277" i="38"/>
  <c r="AB277" i="38"/>
  <c r="E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AM203" i="38"/>
  <c r="AE204" i="38"/>
  <c r="AQ201" i="38"/>
  <c r="AQ204" i="38"/>
  <c r="AM201" i="38"/>
  <c r="AM204" i="38"/>
  <c r="AI201" i="38"/>
  <c r="AI204"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E166" i="38"/>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309" i="38"/>
  <c r="H273" i="38"/>
  <c r="J273" i="38"/>
  <c r="H265" i="38"/>
  <c r="AR300" i="38"/>
  <c r="H285" i="38"/>
  <c r="J285" i="38"/>
  <c r="AR272" i="38"/>
  <c r="H269" i="38"/>
  <c r="J269" i="38"/>
  <c r="H263" i="38"/>
  <c r="AR288" i="38"/>
  <c r="AR284" i="38"/>
  <c r="H281" i="38"/>
  <c r="J281" i="38"/>
  <c r="H238" i="38"/>
  <c r="AR292" i="38"/>
  <c r="AR280"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J205" i="38"/>
  <c r="AR209" i="38"/>
  <c r="J208" i="38"/>
  <c r="H201" i="38"/>
  <c r="H212" i="38"/>
  <c r="AR212" i="38"/>
  <c r="H204" i="38"/>
  <c r="AR211" i="38"/>
  <c r="H194" i="38"/>
  <c r="AR208" i="38"/>
  <c r="AR204" i="38"/>
  <c r="H203" i="38"/>
  <c r="AR203" i="38"/>
  <c r="AR192" i="38"/>
  <c r="AR205" i="38"/>
  <c r="J195" i="38"/>
  <c r="J192" i="38"/>
  <c r="H171"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Q207" i="38"/>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AQ235" i="38"/>
  <c r="D527" i="38"/>
  <c r="D389" i="38"/>
  <c r="AE235" i="38"/>
  <c r="AL13" i="38"/>
  <c r="F467" i="38"/>
  <c r="D133" i="38"/>
  <c r="D223" i="38"/>
  <c r="F489" i="38"/>
  <c r="AI383" i="38"/>
  <c r="G327" i="38"/>
  <c r="AF526" i="38"/>
  <c r="AJ499" i="38"/>
  <c r="AB499" i="38"/>
  <c r="F485" i="38"/>
  <c r="AQ459" i="38"/>
  <c r="AM459" i="38"/>
  <c r="AI459" i="38"/>
  <c r="AE459" i="38"/>
  <c r="G222" i="38"/>
  <c r="D118" i="38"/>
  <c r="D96" i="38"/>
  <c r="I327" i="38"/>
  <c r="AI235" i="38"/>
  <c r="F207" i="38"/>
  <c r="AH13" i="38"/>
  <c r="E267" i="38"/>
  <c r="AM235" i="38"/>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I199"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F389" i="38"/>
  <c r="J389" i="38" s="1"/>
  <c r="AQ243" i="38"/>
  <c r="AK222" i="38"/>
  <c r="AQ190" i="38"/>
  <c r="AI389" i="38"/>
  <c r="AI398" i="38"/>
  <c r="AG499" i="38"/>
  <c r="AI499" i="38" s="1"/>
  <c r="AM243" i="38"/>
  <c r="H44" i="38"/>
  <c r="AH106" i="38"/>
  <c r="AR488" i="38"/>
  <c r="F312" i="38"/>
  <c r="H312" i="38" s="1"/>
  <c r="AQ267" i="38"/>
  <c r="AG222" i="38"/>
  <c r="AR467" i="38"/>
  <c r="AE389" i="38"/>
  <c r="AR132" i="38"/>
  <c r="AE89" i="38"/>
  <c r="AQ527" i="38"/>
  <c r="AR346" i="38"/>
  <c r="AI83" i="38"/>
  <c r="AR390" i="38"/>
  <c r="AK106" i="38"/>
  <c r="AR150" i="38"/>
  <c r="AE83" i="38"/>
  <c r="AI133"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R330" i="38"/>
  <c r="AI243" i="38"/>
  <c r="AR165" i="38"/>
  <c r="AM149" i="38"/>
  <c r="AD106" i="38"/>
  <c r="F118" i="38"/>
  <c r="J118" i="38" s="1"/>
  <c r="J383" i="38"/>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AN12" i="38"/>
  <c r="F223" i="38"/>
  <c r="F107"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H383" i="38"/>
  <c r="AR118" i="38"/>
  <c r="AI327" i="38"/>
  <c r="AR527" i="38"/>
  <c r="AR500" i="38"/>
  <c r="J133" i="38"/>
  <c r="AR89" i="38"/>
  <c r="AQ106" i="38"/>
  <c r="AR133" i="38"/>
  <c r="AR83" i="38"/>
  <c r="H389" i="38"/>
  <c r="AR389" i="38"/>
  <c r="J312" i="38"/>
  <c r="AQ397" i="38"/>
  <c r="H118" i="38"/>
  <c r="AR96" i="38"/>
  <c r="AR526" i="38"/>
  <c r="AR499" i="38"/>
  <c r="AI12" i="38"/>
  <c r="J328" i="38"/>
  <c r="H328" i="38"/>
  <c r="H223" i="38"/>
  <c r="J223" i="38"/>
  <c r="H499" i="38"/>
  <c r="J499" i="38"/>
  <c r="H527" i="38"/>
  <c r="J527"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E199" i="38"/>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J20" i="7"/>
  <c r="G21" i="7"/>
  <c r="D248" i="38" s="1"/>
  <c r="J21" i="7"/>
  <c r="E22" i="7"/>
  <c r="G22" i="7" s="1"/>
  <c r="J22" i="7"/>
  <c r="E23" i="7"/>
  <c r="G23" i="7" s="1"/>
  <c r="J23" i="7"/>
  <c r="E24" i="7"/>
  <c r="G24" i="7" s="1"/>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F243" i="38" l="1"/>
  <c r="J248" i="38"/>
  <c r="H248" i="38"/>
  <c r="AF560" i="38"/>
  <c r="AC164" i="38"/>
  <c r="AE164" i="38" s="1"/>
  <c r="AC243" i="38"/>
  <c r="AE243" i="38" s="1"/>
  <c r="AR243" i="38" s="1"/>
  <c r="F158" i="38"/>
  <c r="D149" i="38"/>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6" i="9"/>
  <c r="F25" i="9"/>
  <c r="F24" i="9"/>
  <c r="F23" i="9"/>
  <c r="F22" i="9"/>
  <c r="D74" i="27" s="1"/>
  <c r="F21" i="9"/>
  <c r="D73" i="27" s="1"/>
  <c r="F20" i="9"/>
  <c r="F19" i="9"/>
  <c r="F18" i="9"/>
  <c r="F17" i="9"/>
  <c r="F66" i="8"/>
  <c r="G66" i="8" s="1"/>
  <c r="AB28" i="38" s="1"/>
  <c r="G64" i="8"/>
  <c r="G63" i="8"/>
  <c r="G61" i="8"/>
  <c r="AJ64" i="38" s="1"/>
  <c r="T10" i="4"/>
  <c r="T31" i="4" s="1"/>
  <c r="D193" i="38" l="1"/>
  <c r="AJ193" i="38"/>
  <c r="D167" i="38"/>
  <c r="AJ167" i="38"/>
  <c r="AJ277" i="38"/>
  <c r="D277" i="38"/>
  <c r="D202" i="38"/>
  <c r="AJ202" i="38"/>
  <c r="I25" i="27"/>
  <c r="I27" i="27" s="1"/>
  <c r="I22" i="27"/>
  <c r="Y162" i="38"/>
  <c r="Y149" i="38" s="1"/>
  <c r="Y106" i="38" s="1"/>
  <c r="J243" i="38"/>
  <c r="H243" i="38"/>
  <c r="AD317" i="38"/>
  <c r="AE317" i="38" s="1"/>
  <c r="AR317" i="38" s="1"/>
  <c r="D99" i="27"/>
  <c r="AP348" i="38"/>
  <c r="AQ348" i="38" s="1"/>
  <c r="E348" i="38"/>
  <c r="F348" i="38" s="1"/>
  <c r="F366" i="38"/>
  <c r="AB366" i="38"/>
  <c r="AC106" i="38"/>
  <c r="O29" i="34"/>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D312" i="38" l="1"/>
  <c r="AD222" i="38" s="1"/>
  <c r="AM167" i="38"/>
  <c r="AR167" i="38" s="1"/>
  <c r="AJ164" i="38"/>
  <c r="AM164" i="38" s="1"/>
  <c r="AR164" i="38" s="1"/>
  <c r="AM193" i="38"/>
  <c r="AR193" i="38" s="1"/>
  <c r="AJ191" i="38"/>
  <c r="AM191" i="38" s="1"/>
  <c r="AR191" i="38" s="1"/>
  <c r="F167" i="38"/>
  <c r="D164" i="38"/>
  <c r="F164" i="38" s="1"/>
  <c r="D191" i="38"/>
  <c r="F191" i="38" s="1"/>
  <c r="F193" i="38"/>
  <c r="AM277" i="38"/>
  <c r="AR277" i="38" s="1"/>
  <c r="AJ267" i="38"/>
  <c r="F277" i="38"/>
  <c r="D267" i="38"/>
  <c r="F202" i="38"/>
  <c r="D199" i="38"/>
  <c r="AM202" i="38"/>
  <c r="AR202" i="38" s="1"/>
  <c r="AJ199" i="38"/>
  <c r="AB64" i="38"/>
  <c r="AE64" i="38" s="1"/>
  <c r="AR64" i="38" s="1"/>
  <c r="Y64" i="38"/>
  <c r="Y47" i="38" s="1"/>
  <c r="AP345" i="38"/>
  <c r="AP327" i="38" s="1"/>
  <c r="E345" i="38"/>
  <c r="E327" i="38" s="1"/>
  <c r="F327" i="38" s="1"/>
  <c r="J348" i="38"/>
  <c r="H348" i="38"/>
  <c r="J366" i="38"/>
  <c r="H366" i="38"/>
  <c r="D12" i="38"/>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J193" i="38" l="1"/>
  <c r="H193" i="38"/>
  <c r="J164" i="38"/>
  <c r="H164" i="38"/>
  <c r="J191" i="38"/>
  <c r="H191" i="38"/>
  <c r="J167" i="38"/>
  <c r="H167" i="38"/>
  <c r="H277" i="38"/>
  <c r="J277" i="38"/>
  <c r="F267" i="38"/>
  <c r="D222" i="38"/>
  <c r="F222" i="38" s="1"/>
  <c r="AM267" i="38"/>
  <c r="AR267" i="38" s="1"/>
  <c r="AJ222" i="38"/>
  <c r="AM222" i="38" s="1"/>
  <c r="J202" i="38"/>
  <c r="H202" i="38"/>
  <c r="AJ190" i="38"/>
  <c r="AM199" i="38"/>
  <c r="AR199" i="38" s="1"/>
  <c r="D190" i="38"/>
  <c r="F199"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M12" i="38"/>
  <c r="AP12" i="38"/>
  <c r="AP566" i="38" s="1"/>
  <c r="AQ13" i="38"/>
  <c r="J267" i="38" l="1"/>
  <c r="H267" i="38"/>
  <c r="J222" i="38"/>
  <c r="H222" i="38"/>
  <c r="J199" i="38"/>
  <c r="H199" i="38"/>
  <c r="F190" i="38"/>
  <c r="D106" i="38"/>
  <c r="AM190" i="38"/>
  <c r="AR190" i="38" s="1"/>
  <c r="AJ106" i="38"/>
  <c r="AM106" i="38" s="1"/>
  <c r="AR106" i="38" s="1"/>
  <c r="AB12" i="38"/>
  <c r="AB566" i="38" s="1"/>
  <c r="H345" i="38"/>
  <c r="AR345" i="38"/>
  <c r="AQ327" i="38"/>
  <c r="AR327" i="38" s="1"/>
  <c r="AQ12" i="38"/>
  <c r="D5" i="9"/>
  <c r="C6" i="27" s="1"/>
  <c r="C80" i="27"/>
  <c r="AJ566" i="38" l="1"/>
  <c r="F106" i="38"/>
  <c r="D566" i="38"/>
  <c r="F8" i="27" s="1"/>
  <c r="J190" i="38"/>
  <c r="H190" i="38"/>
  <c r="D40" i="27"/>
  <c r="D57" i="27" s="1"/>
  <c r="F19" i="8"/>
  <c r="G19" i="8" s="1"/>
  <c r="F18" i="8"/>
  <c r="G18" i="8" s="1"/>
  <c r="Y28" i="38" s="1"/>
  <c r="J106" i="38" l="1"/>
  <c r="H106" i="38"/>
  <c r="AD29" i="38"/>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<sst xmlns="http://schemas.openxmlformats.org/spreadsheetml/2006/main" count="14283" uniqueCount="1638">
  <si>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</si>
  <si>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</si>
  <si>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</si>
  <si>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</si>
  <si>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</si>
  <si>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</si>
  <si>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</si>
  <si>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</si>
  <si>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</si>
  <si>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</si>
  <si>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</si>
  <si>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</si>
  <si>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</si>
  <si>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</si>
  <si>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</si>
  <si>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</si>
  <si>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</si>
  <si>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</si>
  <si>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</si>
  <si>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</si>
  <si>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</si>
  <si>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</si>
  <si>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</si>
  <si>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</si>
  <si>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</si>
  <si>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</si>
  <si>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</si>
  <si>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</si>
  <si>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</si>
  <si>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</si>
  <si>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</si>
  <si>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</si>
  <si>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</si>
  <si>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</si>
  <si>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</si>
  <si>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</si>
  <si>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</si>
  <si>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</si>
  <si>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</si>
  <si>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</si>
  <si>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</si>
  <si>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</si>
  <si>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</si>
  <si>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</si>
  <si>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</si>
  <si>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</si>
  <si>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</si>
  <si>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</si>
  <si>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</si>
  <si>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</si>
  <si>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</si>
  <si>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</si>
  <si>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</si>
  <si>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</si>
  <si>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</si>
  <si>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</si>
  <si>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</si>
  <si>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</si>
  <si>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</si>
  <si>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</si>
  <si>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</si>
  <si>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</si>
  <si>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</si>
  <si>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</si>
  <si>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</si>
  <si>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</si>
  <si>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</si>
  <si>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</si>
  <si>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</si>
  <si>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</si>
  <si>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</si>
  <si>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</si>
  <si>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</si>
  <si>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</si>
  <si>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</si>
  <si>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</si>
  <si>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</si>
  <si>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</si>
  <si>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</si>
  <si>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</si>
  <si>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</si>
  <si>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</si>
  <si>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</si>
  <si>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</si>
  <si>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</si>
  <si>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</si>
  <si>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</si>
  <si>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</si>
  <si>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</si>
  <si>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</si>
  <si>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</si>
  <si>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</si>
  <si>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</si>
  <si>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</si>
  <si>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</si>
  <si>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</si>
  <si>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</si>
  <si>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</si>
  <si>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</si>
  <si>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</si>
  <si>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</si>
  <si>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</si>
  <si>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</si>
  <si>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</si>
  <si>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</si>
  <si>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</si>
  <si>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</si>
  <si>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</si>
  <si>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</si>
  <si>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</si>
  <si>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</si>
  <si>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</si>
  <si>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</si>
  <si>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</si>
  <si>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</si>
  <si>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</si>
  <si>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</si>
  <si>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</si>
  <si>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</si>
  <si>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</si>
  <si>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</si>
  <si>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</si>
  <si>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</si>
  <si>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</si>
  <si>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</si>
  <si>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</si>
  <si>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</si>
  <si>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</si>
  <si>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</si>
  <si>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</si>
  <si>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</si>
  <si>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</si>
  <si>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</si>
  <si>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</si>
  <si>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</si>
  <si>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</si>
  <si>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</si>
  <si>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</si>
  <si>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</si>
  <si>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</si>
  <si>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</si>
  <si>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</si>
  <si>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</si>
  <si>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</si>
  <si>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</si>
  <si>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</si>
  <si>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</si>
  <si>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</si>
  <si>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</si>
  <si>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</si>
  <si>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</si>
  <si>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</si>
  <si>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</si>
  <si>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</si>
  <si>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</si>
  <si>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</si>
  <si>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</si>
  <si>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</si>
  <si>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</si>
  <si>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</si>
  <si>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</si>
  <si>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</si>
  <si>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</si>
  <si>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</si>
  <si>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</si>
  <si>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</si>
  <si>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</si>
  <si>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</si>
  <si>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</si>
  <si>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</si>
  <si>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</si>
  <si>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</si>
  <si>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</si>
  <si>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</si>
  <si>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</si>
  <si>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</si>
  <si>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</si>
  <si>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</si>
  <si>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</si>
  <si>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</si>
  <si>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</si>
  <si>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</si>
  <si>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</si>
  <si>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</si>
  <si>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</si>
  <si>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</si>
  <si>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</si>
  <si>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</si>
  <si>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</si>
  <si>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</si>
  <si>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</si>
  <si>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</si>
  <si>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</si>
  <si>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</si>
  <si>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</si>
  <si>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</si>
  <si>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</si>
  <si>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</si>
  <si>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</si>
  <si>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</si>
  <si>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</si>
  <si>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</si>
  <si>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</si>
  <si>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</si>
  <si>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</si>
  <si>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</si>
  <si>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</si>
  <si>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</si>
  <si>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</si>
  <si>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</si>
  <si>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</si>
  <si>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</si>
  <si>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</si>
  <si>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</si>
  <si>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</si>
  <si>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</si>
  <si>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</si>
  <si>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</si>
  <si>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</si>
  <si>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</si>
  <si>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</si>
  <si>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</si>
  <si>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</si>
  <si>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</si>
  <si>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</si>
  <si>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</si>
  <si>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</si>
  <si>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</si>
  <si>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</si>
  <si>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</si>
  <si>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</si>
  <si>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</si>
  <si>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</si>
  <si>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</si>
  <si>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</si>
  <si>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</si>
  <si>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</si>
  <si>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</si>
  <si>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</si>
  <si>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</si>
  <si>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</si>
  <si>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</si>
  <si>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</si>
  <si>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</si>
  <si>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</si>
  <si>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</si>
  <si>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</si>
  <si>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</si>
  <si>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</si>
  <si>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</si>
  <si>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</si>
  <si>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</si>
  <si>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</si>
  <si>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</si>
  <si>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</si>
  <si>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</si>
  <si>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</si>
  <si>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</si>
  <si>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</si>
  <si>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</si>
  <si>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</si>
  <si>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</si>
  <si>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</si>
  <si>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</si>
  <si>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</si>
  <si>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</si>
  <si>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</si>
  <si>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</si>
  <si>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</si>
  <si>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</si>
  <si>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</si>
  <si>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</si>
  <si>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</si>
  <si>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</si>
  <si>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</si>
  <si>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</si>
  <si>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</si>
  <si>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</si>
  <si>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</si>
  <si>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</si>
  <si>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</si>
  <si>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</si>
  <si>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</si>
  <si>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</si>
  <si>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</si>
  <si>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</si>
  <si>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</si>
  <si>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</si>
  <si>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</si>
  <si>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</si>
  <si>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</si>
  <si>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</si>
  <si>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</si>
  <si>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</si>
  <si>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</si>
  <si>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</si>
  <si>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</si>
  <si>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</si>
  <si>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</si>
  <si>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</si>
  <si>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</si>
  <si>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</si>
  <si>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</si>
  <si>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</si>
  <si>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</si>
  <si>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</si>
  <si>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</si>
  <si>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</si>
  <si>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</si>
  <si>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</si>
  <si>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</si>
  <si>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</si>
  <si>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</si>
  <si>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</si>
  <si>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</si>
  <si>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</si>
  <si>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</si>
  <si>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</si>
  <si>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</si>
  <si>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</si>
  <si>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</si>
  <si>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</si>
  <si>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</si>
  <si>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</si>
  <si>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</si>
  <si>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</si>
  <si>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</si>
  <si>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</si>
  <si>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</si>
  <si>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</si>
  <si>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</si>
  <si>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</si>
  <si>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</si>
  <si>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</si>
  <si>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</si>
  <si>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</si>
  <si>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</si>
  <si>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</si>
  <si>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</si>
  <si>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</si>
  <si>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</si>
  <si>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</si>
  <si>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</si>
  <si>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</si>
  <si>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</si>
  <si>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</si>
  <si>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</si>
  <si>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</si>
  <si>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</si>
  <si>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</si>
  <si>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</si>
  <si>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</si>
  <si>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</si>
  <si>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</si>
  <si>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</si>
  <si>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</si>
  <si>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</si>
  <si>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</si>
  <si>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</si>
  <si>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</si>
  <si>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</si>
  <si>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</si>
  <si>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</si>
  <si>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</si>
  <si>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</si>
  <si>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</si>
  <si>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</si>
  <si>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</si>
  <si>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</si>
  <si>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</si>
  <si>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</si>
  <si>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</si>
  <si>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</si>
  <si>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</si>
  <si>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</si>
  <si>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</si>
  <si>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</si>
  <si>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</si>
  <si>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</si>
  <si>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</si>
  <si>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</si>
  <si>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</si>
  <si>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</si>
  <si>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</si>
  <si>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</si>
  <si>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</si>
  <si>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</si>
  <si>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</si>
  <si>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</si>
  <si>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</si>
  <si>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</si>
  <si>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</si>
  <si>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</si>
  <si>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</si>
  <si>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</si>
  <si>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</si>
  <si>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</si>
  <si>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</si>
  <si>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</si>
  <si>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</si>
  <si>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</si>
  <si>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</si>
  <si>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</si>
  <si>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</si>
  <si>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</si>
  <si>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</si>
  <si>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</si>
  <si>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</si>
  <si>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</si>
  <si>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</si>
  <si>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</si>
  <si>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</si>
  <si>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</si>
  <si>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</si>
  <si>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</si>
  <si>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</si>
  <si>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</si>
  <si>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</si>
  <si>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</si>
  <si>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</si>
  <si>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</si>
  <si>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</si>
  <si>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</si>
  <si>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</si>
  <si>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</si>
  <si>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</si>
  <si>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</si>
  <si>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</si>
  <si>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</si>
  <si>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</si>
  <si>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</si>
  <si>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</si>
  <si>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</si>
  <si>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</si>
  <si>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</si>
  <si>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</si>
  <si>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</si>
  <si>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</si>
  <si>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</si>
  <si>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</si>
  <si>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</si>
  <si>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</si>
  <si>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</si>
  <si>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</si>
  <si>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</si>
  <si>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</si>
  <si>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</si>
  <si>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</si>
  <si>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</si>
  <si>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</si>
  <si>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</si>
  <si>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</si>
  <si>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</si>
  <si>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</si>
  <si>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</si>
  <si>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</si>
  <si>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</si>
  <si>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</si>
  <si>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</si>
  <si>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</si>
  <si>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</si>
  <si>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</si>
  <si>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</si>
  <si>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</si>
  <si>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</si>
  <si>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</si>
  <si>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</si>
  <si>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</si>
  <si>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</si>
  <si>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</si>
  <si>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</si>
  <si>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</si>
  <si>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</si>
  <si>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</si>
  <si>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</si>
  <si>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</si>
  <si>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</si>
  <si>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</si>
  <si>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</si>
  <si>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</si>
  <si>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</si>
  <si>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</si>
  <si>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</si>
  <si>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</si>
  <si>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</si>
  <si>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</si>
  <si>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</si>
  <si>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</si>
  <si>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</si>
  <si>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</si>
  <si>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</si>
  <si>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</si>
  <si>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</si>
  <si>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</si>
  <si>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</si>
  <si>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</si>
  <si>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</si>
  <si>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</si>
  <si>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</si>
  <si>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</si>
  <si>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</si>
  <si>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</si>
  <si>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</si>
  <si>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</si>
  <si>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</si>
  <si>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</si>
  <si>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</si>
  <si>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</si>
  <si>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</si>
  <si>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</si>
  <si>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</si>
  <si>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</si>
  <si>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</si>
  <si>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</si>
  <si>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</si>
  <si>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</si>
  <si>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</si>
  <si>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</si>
  <si>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</si>
  <si>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</si>
  <si>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</si>
  <si>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</si>
  <si>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</si>
  <si>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</si>
  <si>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</si>
  <si>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</si>
  <si>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</si>
  <si>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</si>
  <si>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</si>
  <si>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</si>
  <si>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</si>
  <si>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</si>
  <si>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</si>
  <si>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</si>
  <si>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</si>
  <si>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</si>
  <si>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</si>
  <si>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</si>
  <si>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</si>
  <si>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</si>
  <si>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</si>
  <si>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</si>
  <si>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</si>
  <si>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</si>
  <si>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</si>
  <si>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</si>
  <si>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</si>
  <si>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</si>
  <si>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</si>
  <si>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</si>
  <si>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</si>
  <si>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</si>
  <si>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</si>
  <si>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</si>
  <si>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</si>
  <si>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</si>
  <si>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</si>
  <si>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</si>
  <si>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</si>
  <si>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</si>
  <si>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</si>
  <si>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</si>
  <si>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</si>
  <si>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</si>
  <si>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</si>
  <si>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</si>
  <si>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</si>
  <si>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</si>
  <si>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</si>
  <si>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</si>
  <si>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</si>
  <si>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</si>
  <si>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</si>
  <si>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</si>
  <si>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</si>
  <si>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</si>
  <si>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</si>
  <si>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</si>
  <si>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</si>
  <si>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</si>
  <si>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</si>
  <si>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</si>
  <si>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</si>
  <si>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</si>
  <si>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</si>
  <si>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</si>
  <si>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</si>
  <si>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</si>
  <si>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</si>
  <si>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</si>
  <si>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</si>
  <si>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</si>
  <si>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</si>
  <si>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</si>
  <si>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</si>
  <si>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</si>
  <si>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</si>
  <si>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</si>
  <si>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</si>
  <si>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</si>
  <si>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</si>
  <si>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</si>
  <si>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</si>
  <si>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</si>
  <si>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</si>
  <si>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</si>
  <si>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</si>
  <si>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</si>
  <si>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</si>
  <si>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</si>
  <si>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</si>
  <si>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</si>
  <si>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</si>
  <si>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</si>
  <si>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</si>
  <si>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</si>
  <si>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</si>
  <si>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</si>
  <si>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</si>
  <si>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</si>
  <si>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</si>
  <si>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</si>
  <si>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</si>
  <si>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</si>
  <si>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</si>
  <si>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</si>
  <si>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</si>
  <si>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</si>
  <si>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</si>
  <si>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</si>
  <si>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</si>
  <si>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</si>
  <si>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</si>
  <si>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</si>
  <si>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</si>
  <si>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</si>
  <si>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</si>
  <si>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</si>
  <si>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</si>
  <si>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</si>
  <si>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</si>
  <si>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</si>
  <si>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</si>
  <si>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</si>
  <si>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</si>
  <si>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</si>
  <si>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</si>
  <si>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</si>
  <si>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</si>
  <si>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</si>
  <si>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</si>
  <si>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</si>
  <si>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</si>
  <si>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</si>
  <si>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</si>
  <si>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</si>
  <si>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</si>
  <si>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</si>
  <si>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</si>
  <si>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</si>
  <si>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</si>
  <si>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</si>
  <si>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</si>
  <si>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</si>
  <si>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</si>
  <si>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</si>
  <si>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</si>
  <si>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</si>
  <si>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</si>
  <si>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</si>
  <si>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</si>
  <si>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</si>
  <si>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</si>
  <si>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</si>
  <si>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</si>
  <si>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</si>
  <si>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</si>
  <si>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</si>
  <si>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</si>
  <si>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</si>
  <si>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</si>
  <si>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</si>
  <si>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</si>
  <si>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</si>
  <si>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</si>
  <si>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</si>
  <si>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</si>
  <si>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</si>
  <si>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</si>
  <si>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</si>
  <si>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</si>
  <si>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</si>
  <si>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</si>
  <si>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</si>
  <si>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</si>
  <si>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</si>
  <si>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</si>
  <si>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</si>
  <si>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</si>
  <si>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</si>
  <si>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</si>
  <si>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</si>
  <si>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</si>
  <si>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</si>
  <si>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</si>
  <si>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</si>
  <si>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</si>
  <si>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</si>
  <si>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</si>
  <si>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</si>
  <si>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</si>
  <si>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</si>
  <si>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</si>
  <si>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</si>
  <si>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</si>
  <si>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</si>
  <si>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</si>
  <si>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</si>
  <si>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</si>
  <si>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</si>
  <si>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</si>
  <si>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</si>
  <si>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</si>
  <si>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</si>
  <si>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</si>
  <si>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</si>
  <si>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</si>
  <si>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</si>
  <si>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</si>
  <si>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</si>
  <si>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</si>
  <si>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</si>
  <si>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</si>
  <si>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</si>
  <si>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</si>
  <si>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</si>
  <si>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</si>
  <si>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</si>
  <si>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</si>
  <si>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</si>
  <si>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</si>
  <si>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</si>
  <si>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</si>
  <si>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</si>
  <si>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</si>
  <si>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</si>
  <si>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</si>
  <si>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</si>
  <si>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</si>
  <si>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</si>
  <si>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</si>
  <si>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</si>
  <si>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</si>
  <si>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</si>
  <si>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</si>
  <si>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</si>
  <si>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</si>
  <si>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</si>
  <si>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</si>
  <si>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</si>
  <si>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</si>
  <si>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</si>
  <si>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</si>
  <si>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</si>
  <si>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</si>
  <si>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</si>
  <si>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</si>
  <si>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</si>
  <si>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</si>
  <si>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</si>
  <si>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</si>
  <si>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</si>
  <si>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</si>
  <si>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</si>
  <si>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</si>
  <si>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</si>
  <si>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</si>
  <si>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</si>
  <si>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</si>
  <si>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</si>
  <si>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</si>
  <si>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</si>
  <si>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</si>
  <si>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</si>
  <si>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</si>
  <si>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</si>
  <si>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</si>
  <si>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</si>
  <si>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</si>
  <si>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</si>
  <si>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</si>
  <si>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</si>
  <si>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</si>
  <si>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</si>
  <si>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</si>
  <si>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</si>
  <si>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</si>
  <si>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</si>
  <si>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</si>
  <si>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</si>
  <si>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</si>
  <si>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</si>
  <si>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</si>
  <si>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</si>
  <si>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</si>
  <si>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</si>
  <si>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</si>
  <si>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</si>
  <si>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</si>
  <si>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</si>
  <si>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</si>
  <si>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</si>
  <si>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</si>
  <si>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</si>
  <si>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</si>
  <si>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</si>
  <si>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</si>
  <si>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</si>
  <si>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</si>
  <si>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</si>
  <si>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</si>
  <si>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</si>
  <si>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</si>
  <si>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</si>
  <si>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</si>
  <si>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</si>
  <si>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</si>
  <si>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</si>
  <si>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</si>
  <si>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</si>
  <si>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</si>
  <si>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</si>
  <si>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</si>
  <si>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</si>
  <si>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</si>
  <si>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</si>
  <si>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</si>
  <si>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</si>
  <si>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</si>
  <si>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</si>
  <si>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</si>
  <si>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</si>
  <si>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</si>
  <si>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</si>
  <si>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</si>
  <si>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</si>
  <si>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</si>
  <si>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</si>
  <si>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</si>
  <si>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</si>
  <si>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</si>
  <si>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</si>
  <si>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</si>
  <si>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</si>
  <si>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</si>
  <si>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</si>
  <si>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</si>
  <si>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</si>
  <si>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</si>
  <si>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</si>
  <si>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</si>
  <si>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</si>
  <si>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</si>
  <si>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</si>
  <si>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</si>
  <si>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</si>
  <si>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</si>
  <si>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</si>
  <si>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</si>
  <si>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</si>
  <si>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</si>
  <si>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</si>
  <si>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</si>
  <si>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</si>
  <si>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</si>
  <si>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</si>
  <si>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</si>
  <si>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</si>
  <si>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</si>
  <si>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</si>
  <si>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</si>
  <si>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</si>
  <si>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</si>
  <si>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</si>
  <si>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</si>
  <si>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</si>
  <si>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</si>
  <si>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</si>
  <si>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</si>
  <si>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</si>
  <si>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</si>
  <si>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</si>
  <si>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</si>
  <si>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</si>
  <si>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</si>
  <si>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</si>
  <si>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</si>
  <si>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</si>
  <si>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</si>
  <si>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</si>
  <si>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</si>
  <si>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</si>
  <si>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</si>
  <si>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</si>
  <si>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</si>
  <si>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</si>
  <si>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</si>
  <si>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</si>
  <si>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</si>
  <si>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</si>
  <si>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</si>
  <si>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</si>
  <si>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</si>
  <si>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</si>
  <si>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</si>
  <si>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</si>
  <si>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</si>
  <si>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</si>
  <si>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</si>
  <si>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</si>
  <si>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</si>
  <si>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</si>
  <si>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</si>
  <si>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</si>
  <si>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</si>
  <si>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</si>
  <si>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</si>
  <si>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</si>
  <si>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</si>
  <si>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</si>
  <si>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</si>
  <si>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</si>
  <si>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</si>
  <si>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</si>
  <si>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</si>
  <si>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</si>
  <si>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</si>
  <si>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</si>
  <si>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</si>
  <si>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</si>
  <si>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</si>
  <si>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</si>
  <si>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</si>
  <si>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</si>
  <si>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</si>
  <si>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</si>
  <si>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</si>
  <si>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</si>
  <si>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</si>
  <si>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</si>
  <si>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</si>
  <si>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</si>
  <si>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</si>
  <si>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</si>
  <si>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</si>
  <si>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</si>
  <si>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</si>
  <si>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</si>
  <si>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</si>
  <si>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</si>
  <si>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</si>
  <si>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</si>
  <si>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</si>
  <si>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</si>
  <si>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</si>
  <si>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</si>
  <si>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</si>
  <si>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</si>
  <si>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</si>
  <si>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</si>
  <si>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</si>
  <si>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</si>
  <si>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</si>
  <si>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</si>
  <si>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</si>
  <si>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</si>
  <si>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</si>
  <si>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</si>
  <si>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</si>
  <si>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</si>
  <si>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</si>
  <si>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</si>
  <si>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</si>
  <si>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</si>
  <si>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</si>
  <si>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</si>
  <si>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</si>
  <si>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</si>
  <si>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</si>
  <si>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</si>
  <si>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</si>
  <si>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</si>
  <si>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</si>
  <si>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</si>
  <si>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</si>
  <si>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</si>
  <si>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</si>
  <si>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</si>
  <si>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</si>
  <si>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</si>
  <si>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</si>
  <si>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</si>
  <si>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</si>
  <si>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</si>
  <si>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</si>
  <si>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</si>
  <si>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</si>
  <si>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</si>
  <si>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</si>
  <si>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</si>
  <si>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</si>
  <si>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</si>
  <si>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</si>
  <si>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</si>
  <si>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</si>
  <si>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</si>
  <si>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</si>
  <si>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</si>
  <si>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</si>
  <si>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</si>
  <si>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</si>
  <si>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</si>
  <si>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</si>
  <si>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</si>
  <si>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</si>
  <si>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</si>
  <si>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</si>
  <si>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</si>
  <si>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</si>
  <si>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</si>
  <si>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</si>
  <si>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</si>
  <si>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</si>
  <si>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</si>
  <si>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</si>
  <si>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</si>
  <si>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</si>
  <si>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</si>
  <si>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</si>
  <si>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</si>
  <si>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</si>
  <si>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</si>
  <si>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</si>
  <si>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</si>
  <si>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</si>
  <si>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</si>
  <si>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</si>
  <si>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</si>
  <si>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</si>
  <si>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</si>
  <si>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</si>
  <si>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</si>
  <si>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</si>
  <si>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</si>
  <si>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</si>
  <si>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</si>
  <si>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</si>
  <si>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</si>
  <si>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</si>
  <si>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</si>
  <si>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</si>
  <si>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</si>
  <si>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</si>
  <si>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</si>
  <si>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</si>
  <si>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</si>
  <si>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</si>
  <si>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</si>
  <si>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</si>
  <si>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</si>
  <si>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</si>
  <si>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</si>
  <si>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</si>
  <si>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</si>
  <si>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</si>
  <si>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</si>
  <si>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</si>
  <si>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</si>
  <si>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</si>
  <si>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</si>
  <si>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</si>
  <si>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</si>
  <si>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</si>
  <si>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</si>
  <si>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</si>
  <si>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</si>
  <si>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</si>
  <si>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</si>
  <si>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</si>
  <si>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</si>
  <si>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</si>
  <si>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</si>
  <si>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</si>
  <si>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</si>
  <si>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</si>
  <si>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</si>
  <si>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</si>
  <si>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</si>
  <si>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</si>
  <si>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</si>
  <si>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</si>
  <si>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</si>
  <si>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</si>
  <si>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</si>
  <si>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</si>
  <si>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</si>
  <si>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</si>
  <si>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</si>
  <si>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</si>
  <si>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</si>
  <si>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</si>
  <si>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</si>
  <si>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</si>
  <si>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</si>
  <si>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</si>
  <si>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</si>
  <si>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</si>
  <si>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</si>
  <si>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</si>
  <si>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</si>
  <si>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</si>
  <si>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</si>
  <si>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</si>
  <si>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</si>
  <si>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</si>
  <si>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</si>
  <si>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</si>
  <si>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</si>
  <si>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</si>
  <si>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</si>
  <si>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</si>
  <si>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</si>
  <si>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</si>
  <si>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</si>
  <si>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</si>
  <si>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</si>
  <si>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</si>
  <si>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</si>
  <si>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</si>
  <si>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</si>
  <si>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</si>
  <si>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</si>
  <si>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</si>
  <si>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</si>
  <si>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</si>
  <si>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</si>
  <si>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</si>
  <si>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</si>
  <si>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</si>
  <si>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</si>
  <si>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</si>
  <si>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</si>
  <si>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</si>
  <si>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</si>
  <si>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</si>
  <si>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</si>
  <si>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</si>
  <si>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</si>
  <si>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</si>
  <si>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</si>
  <si>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</si>
  <si>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</si>
  <si>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</si>
  <si>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</si>
  <si>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</si>
  <si>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</si>
  <si>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</si>
  <si>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</si>
  <si>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</si>
  <si>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</si>
  <si>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</si>
  <si>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</si>
  <si>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</si>
  <si>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</si>
  <si>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</si>
  <si>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</si>
  <si>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</si>
  <si>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</si>
  <si>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</si>
  <si>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</si>
  <si>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</si>
  <si>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</si>
  <si>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</si>
  <si>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</si>
  <si>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</si>
  <si>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</si>
  <si>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</si>
  <si>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</si>
  <si>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</si>
  <si>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</si>
  <si>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</si>
  <si>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</si>
  <si>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</si>
  <si>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</si>
  <si>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</si>
  <si>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</si>
  <si>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</si>
  <si>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</si>
  <si>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</si>
  <si>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</si>
  <si>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</si>
  <si>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</si>
  <si>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</si>
  <si>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</si>
  <si>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</si>
  <si>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</si>
  <si>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</si>
  <si>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</si>
  <si>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</si>
  <si>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</si>
  <si>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</si>
  <si>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</si>
  <si>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</si>
  <si>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</si>
  <si>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</si>
  <si>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</si>
  <si>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</si>
  <si>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</si>
  <si>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</si>
  <si>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</si>
  <si>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</si>
  <si>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</si>
  <si>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</si>
  <si>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</si>
  <si>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</si>
  <si>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</si>
  <si>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</si>
  <si>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</si>
  <si>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</si>
  <si>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</si>
  <si>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</si>
  <si>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</si>
  <si>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</si>
  <si>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</si>
  <si>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</si>
  <si>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</si>
  <si>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</si>
  <si>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</si>
  <si>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</si>
  <si>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</si>
  <si>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</si>
  <si>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</si>
  <si>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</si>
  <si>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</si>
  <si>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</si>
  <si>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</si>
  <si>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</si>
  <si>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</si>
  <si>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</si>
  <si>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</si>
  <si>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</si>
  <si>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</si>
  <si>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</si>
  <si>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</si>
  <si>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</si>
  <si>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</si>
  <si>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</si>
  <si>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</si>
  <si>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</si>
  <si>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</si>
  <si>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</si>
  <si>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</si>
  <si>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</si>
  <si>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</si>
  <si>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</si>
  <si>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</si>
  <si>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</si>
  <si>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</si>
  <si>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</si>
  <si>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</si>
  <si>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</si>
  <si>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</si>
  <si>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</si>
  <si>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</si>
  <si>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</si>
  <si>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</si>
  <si>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</si>
  <si>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</si>
  <si>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</si>
  <si>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</si>
  <si>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</si>
  <si>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</si>
  <si>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</si>
  <si>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</si>
  <si>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</si>
  <si>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</si>
  <si>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</si>
  <si>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</si>
  <si>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</si>
  <si>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</si>
  <si>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</si>
  <si>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</si>
  <si>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</si>
  <si>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</si>
  <si>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</si>
  <si>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</si>
  <si>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</si>
  <si>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</si>
  <si>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</si>
  <si>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</si>
  <si>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</si>
  <si>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</si>
  <si>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</si>
  <si>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</si>
  <si>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</si>
  <si>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</si>
  <si>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</si>
  <si>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</si>
  <si>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</si>
  <si>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</si>
  <si>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</si>
  <si>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</si>
  <si>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</si>
  <si>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</si>
  <si>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</si>
  <si>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</si>
  <si>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</si>
  <si>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</si>
  <si>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</si>
  <si>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</si>
  <si>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</si>
  <si>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</si>
  <si>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</si>
  <si>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</si>
  <si>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</si>
  <si>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</si>
  <si>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</si>
  <si>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</si>
  <si>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</si>
  <si>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</si>
  <si>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</si>
  <si>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</si>
  <si>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</si>
  <si>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</si>
  <si>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</si>
  <si>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</si>
  <si>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</si>
  <si>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</si>
  <si>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</si>
  <si>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</si>
  <si>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</si>
  <si>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</si>
  <si>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</si>
  <si>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</si>
  <si>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</si>
  <si>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</si>
  <si>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</si>
  <si>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</si>
  <si>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</si>
  <si>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</si>
  <si>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</si>
  <si>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</si>
  <si>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</si>
  <si>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</si>
  <si>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</si>
  <si>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</si>
  <si>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</si>
  <si>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</si>
  <si>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</si>
  <si>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</si>
  <si>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</si>
  <si>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</si>
  <si>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</si>
  <si>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</si>
  <si>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</si>
  <si>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</si>
  <si>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</si>
  <si>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</si>
  <si>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</si>
  <si>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</si>
  <si>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</si>
  <si>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</si>
  <si>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</si>
  <si>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</si>
  <si>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</si>
  <si>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</si>
  <si>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</si>
  <si>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</si>
  <si>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</si>
  <si>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</si>
  <si>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</si>
  <si>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</si>
  <si>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</si>
  <si>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</si>
  <si>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</si>
  <si>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</si>
  <si>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</si>
  <si>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</si>
  <si>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</si>
  <si>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</si>
  <si>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</si>
  <si>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</si>
  <si>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</si>
  <si>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</si>
  <si>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</si>
  <si>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</si>
  <si>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</si>
  <si>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</si>
  <si>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</si>
  <si>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</si>
  <si>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</si>
  <si>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</si>
  <si>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</si>
  <si>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</si>
  <si>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</si>
  <si>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</si>
  <si>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</si>
  <si>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</si>
  <si>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</si>
  <si>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</si>
  <si>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</si>
  <si>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</si>
  <si>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</si>
  <si>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</si>
  <si>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</si>
  <si>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</si>
  <si>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</si>
  <si>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</si>
  <si>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</si>
  <si>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</si>
  <si>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</si>
  <si>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</si>
  <si>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</si>
  <si>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</si>
  <si>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</si>
  <si>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</si>
  <si>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</si>
  <si>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</si>
  <si>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</si>
  <si>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</si>
  <si>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</si>
  <si>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</si>
  <si>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</si>
  <si>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</si>
  <si>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</si>
  <si>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</si>
  <si>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</si>
  <si>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</si>
  <si>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</si>
  <si>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</si>
  <si>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</si>
  <si>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</si>
  <si>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</si>
  <si>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</si>
  <si>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</si>
  <si>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</si>
  <si>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</si>
  <si>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</si>
  <si>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</si>
  <si>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</si>
  <si>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</si>
  <si>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</si>
  <si>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</si>
  <si>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</si>
  <si>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</si>
  <si>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</si>
  <si>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</si>
  <si>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</si>
  <si>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</si>
  <si>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</si>
  <si>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</si>
  <si>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</si>
  <si>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</si>
  <si>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</si>
  <si>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</si>
  <si>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</si>
  <si>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</si>
  <si>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</si>
  <si>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</si>
  <si>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</si>
  <si>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</si>
  <si>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</si>
  <si>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</si>
  <si>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</si>
  <si>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</si>
  <si>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</si>
  <si>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</si>
  <si>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</si>
  <si>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</si>
  <si>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</si>
  <si>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</si>
  <si>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</si>
  <si>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</si>
  <si>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</si>
  <si>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</si>
  <si>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</si>
  <si>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</si>
  <si>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</si>
  <si>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</si>
  <si>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</si>
  <si>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</si>
  <si>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</si>
  <si>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</si>
  <si>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</si>
  <si>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</si>
  <si>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</si>
  <si>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</si>
  <si>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</si>
  <si>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</si>
  <si>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</si>
  <si>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</si>
  <si>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</si>
  <si>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</si>
  <si>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</si>
  <si>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</si>
  <si>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</si>
  <si>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</si>
  <si>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</si>
  <si>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</si>
  <si>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</si>
  <si>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</si>
  <si>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</si>
  <si>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</si>
  <si>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</si>
  <si>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</si>
  <si>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</si>
  <si>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</si>
  <si>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</si>
  <si>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</si>
  <si>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</si>
  <si>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</si>
  <si>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</si>
  <si>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</si>
  <si>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</si>
  <si>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</si>
  <si>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</si>
  <si>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</si>
  <si>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</si>
  <si>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</si>
  <si>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</si>
  <si>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</si>
  <si>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</si>
  <si>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</si>
  <si>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</si>
  <si>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</si>
  <si>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</si>
  <si>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</si>
  <si>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</si>
  <si>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</si>
  <si>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1.0.1</t>
  </si>
  <si>
    <t xml:space="preserve">Porcentaje de Unidades o dependencias en las cuales se cumplió con la actividad inherente. </t>
  </si>
  <si>
    <t>Inventarios de Bienes Muebles actualizados, concluidos, firmados por sus respectivos responsables,  en Ciudad Universitaria "JTR"   Facultad de Medicina, Hospital Escuela, Mario Mendoza,Enma Romero, San Felipe, Sistema UTV, Centro de Arte y Cultura,  Antenas en Cerro Canta gallo, Cerro de Hula.</t>
  </si>
  <si>
    <t>1-Realizar el levantamiento Físico, Verificar y actualizar del Inventario de Bienes de uso,  en Ciudad Universitaria "JTR"   Facultad de Medicina, Hospital Escuela, Mario Mendoza,Enma Romero, San Felipe, Sistema UTV, Centro de Arte y Cultura,  Antenas en Cerro Canta gallo, Cerro de Hula.</t>
  </si>
  <si>
    <t>2-Realizar el levantamiento Físico, Verificar y actualizar el Inventario de Bienes de uso en los Centros Regionales, CUROC, CURNO, CURVA, CURC, CURLP, UNAH-TEC; Centros CREAD en Siguatepeque, Progreso, La Entrada a Copán,  El Paraiso, Choluteca, Juticalpa, Toco; Telecentro LEMPIRA, ROATAN, Instituto Superior de Tela.</t>
  </si>
  <si>
    <t>1.0.2</t>
  </si>
  <si>
    <t>Cantidad de Centros visitados para realizar la actividad inherente.</t>
  </si>
  <si>
    <t xml:space="preserve">Inventario de Bienes Muebles debidamente actualizados y  verificados en todos los Centros Regionales, Centros de educación a distancia, Telecentros e Institutos de Educación Superior (con excepción de UNAH-VS y CURLA) </t>
  </si>
  <si>
    <t>1.0.3</t>
  </si>
  <si>
    <t>Porcentaje de Unidades o dependencias en las cuales se cumplió con la actividad inherente.</t>
  </si>
  <si>
    <t>Inventario de Bienes Muebles debidamente actualizados,  verificados y firmados en toda la UNAH-VS y el Centro de educación a Distancia El Progreso</t>
  </si>
  <si>
    <t>1.0.4</t>
  </si>
  <si>
    <t>4-Realizar el levantamiento Físico, Verificar y actualizar el Inventario de Bienes de uso en el  CURLA.</t>
  </si>
  <si>
    <t>Inventario de Bienes Muebles debidamente actualizados,  verificados y firmados en el Centro Universitario Regional del Litoral Atlántico CURLA.</t>
  </si>
  <si>
    <t>1.0.5</t>
  </si>
  <si>
    <t>5-Registrar los Bienes de Muebles en el Sub-Sistema de Bienes Nacionales en ambiente SIAFI, de  acuerdo a los requisitos establecidos por la Dirección General de Bienes Nacionales.</t>
  </si>
  <si>
    <t>Porcentaje de Bienes Muebles registrados.</t>
  </si>
  <si>
    <t xml:space="preserve">Bienes muebles registrados en el Sub Sistema de Bienes Nacionales debidamente aprobados  por la Jefatura del Depto. De Bienes Nacionales y la Dirección General de Bienes Nacionales.  </t>
  </si>
  <si>
    <t>1.0.6</t>
  </si>
  <si>
    <t>6-Realizar petición de  descargo de bienes muebles ante la Dirección General de Bienes Nacionales.</t>
  </si>
  <si>
    <t>Proceso de descago de Bienes Muebles concluido</t>
  </si>
  <si>
    <t>7-Realizar el trámite para la deducción de responsabilidad por pérdidas ocasionadas a los bienes.</t>
  </si>
  <si>
    <t>1.0.7</t>
  </si>
  <si>
    <t>Cantidad  de casos entregados mediante documentos a la SEAF para su respectivo dictamen de responsabilización definitivo.</t>
  </si>
  <si>
    <t>Documentos presentados ante la SEAF de todos  los casos que se atribuyen como pérdidas de bienes a fin de dictaminar responsabilidad.</t>
  </si>
  <si>
    <t>8-Entregar contancias o finiquitos a los empleados que la solicitan, previa  verificación de que estos no tengan cuentas pendientes con los bienes a su cargo.</t>
  </si>
  <si>
    <t>1.0.8</t>
  </si>
  <si>
    <t>Porcentaje  de solvencias o finiquitos entregados.</t>
  </si>
  <si>
    <t>Solvencias o finiquitos entregados a cada uno de los interesados con motivo de exonerales o acreditarles responsabilidad por el manejo y custodia de los bienes a su cargo</t>
  </si>
  <si>
    <t>9-Registrar los Bienes de Inmuebles de Ciudad Universitaria, Fac. Medicina y Centros Regionales  en el Sub-Sistema de Bienes Nacionales en ambiente SIAFI, de  acuerdo a los requisitos establecidos por la Dirección General de Bienes Nacionales.</t>
  </si>
  <si>
    <t>1.0.9</t>
  </si>
  <si>
    <t>Porcentaje de Bienes Inmuebles (Terrenos y edificios) registrados</t>
  </si>
  <si>
    <t>Bienes Inmuebles registrados en el Sub Sistema de Bienes Nacionales debidamente aprobados  por la Jefatura del Depto. De Bienes Nacionales y la Dirección General de Bienes Nacionales.</t>
  </si>
  <si>
    <t>10. Seguimiento del desarrollo de un Sistema de Información que será utilizado como herramienta informatica para el control de los bienes,  dicho seguimiento  se llevará a cabo mediante evaluaciones, monitoreo y  dotación de información pertinente, los avances se muestran  en reuniones con el personal de desarrollo y análisis de la DEGT.</t>
  </si>
  <si>
    <t>1.0.10</t>
  </si>
  <si>
    <t xml:space="preserve">Cantidad de reuniones en las que se informa del avance:  mejora, correcciones, talleres básicos, consideraciones especiales etc. </t>
  </si>
  <si>
    <t xml:space="preserve"> Sistema de Información  funcionando en Ciudad Universitaria y centros regionales dotado de los módulos requeridos para brindar apoyo a todas las necesidades operativas y de información del Depto. De Bienes Nacionales.</t>
  </si>
  <si>
    <t>11. Realizar gestiones ante la DGBN para la aprobacion de reversiones que se presentan constantemente a fin de normalizar el registro de determinados bienes.</t>
  </si>
  <si>
    <t>1.0.11</t>
  </si>
  <si>
    <t>Cantidad de formularios remitidos a la DGBN a fin de que la reversiones sean aprobadas.</t>
  </si>
  <si>
    <t>Reversiones realizadas y aprobadas tanto en físico como  a traves del Sub sistema de Bienes Nacionales.</t>
  </si>
  <si>
    <t>1.0.12</t>
  </si>
  <si>
    <t>Cantidad de propiedades cuyo avaluo se realiza</t>
  </si>
  <si>
    <t>12. Realizar gestiones para que se proceda con el avalúo de terrenos y edificios propiedad de la UNAH ubicados en Tegucigalpa y alrededores</t>
  </si>
  <si>
    <t>Avalúo de propiedades realizado, acreditado mediante la documentación respectiva.</t>
  </si>
  <si>
    <t xml:space="preserve">Cumplimiento de la Ley Organica de la UNAH y su reglamento, Manual de Normas y Procedimientos para el Inventario y Control de Bienes Muebles e Inmuebles de uso de la UNAH; y demas normativa Gubernamental. </t>
  </si>
  <si>
    <t>Departamento de Bienes Nacionales</t>
  </si>
  <si>
    <t>Todos los Funcionarios y Empleados de la UNAH que tienen a su cargo bienes.</t>
  </si>
  <si>
    <t>3-Realizar el levantamiento Físico, Verificar y actualizar el Inventario de Bienes de uso en la UNAH-VS y su Centro de educación a distancia cercano (El Progreso).</t>
  </si>
  <si>
    <t>Inventarios firmados, borradores del trabajo de campo realizado, movimientos y asignaciones de responsabilidad; visualización en sistemas de información.</t>
  </si>
  <si>
    <t>Todos los Funcionarios y Empleados de la UNAH ubicados en Ciudad universitaria, y alrededores que tienen a su cargo bienes.</t>
  </si>
  <si>
    <t>Todos los Funcionarios y Empleados de la UNAH-VS  que tienen a su cargo bienes.</t>
  </si>
  <si>
    <t>Todos los Funcionarios y Empleados ubicados en el CURLA  que tienen a su cargo bienes.</t>
  </si>
  <si>
    <t>Visuaización en el Sistema de Bienes Nacionales, informes en físico y digital</t>
  </si>
  <si>
    <t>Todos los Funcionarios y Empleados de la UNAH  que tienen a su cargo bienes y que los mismos se registren de conformidad en el Sistema de Bienes Nacionales.</t>
  </si>
  <si>
    <t>Departamento de Bienes Nacionales y DGBN</t>
  </si>
  <si>
    <t xml:space="preserve">Se requiere ajustar valores monetarios o características fisicas a determinados bienes. </t>
  </si>
  <si>
    <t>Se requiere erradicar la  obsolescencia tecnológica, e incorporar la integración de la información con las demas unidades de la SEAF, SEDP y Comisión de Control de Gestión.</t>
  </si>
  <si>
    <t>Visuaización en el Sistema de Bienes Nacionales, informes en físico y digita, denuncias, dictamenes, oficios y otra documentación relacionada</t>
  </si>
  <si>
    <t>Solvencias emitidas con su respectivo acuse de recibo.</t>
  </si>
  <si>
    <t xml:space="preserve">Visuaización y evaluacion  del Sistema de Información. </t>
  </si>
  <si>
    <t>Oficios de petición, Actas,  memorandum, documentos contables.</t>
  </si>
  <si>
    <t>Todos los Funcionarios y Empleados de la UNAH  que tienen responsabilidad por pérdidas de bienes, ya sea esta individual o compatida.</t>
  </si>
  <si>
    <t>Todos los empleados que por diferentes razones dejan de laborar en la UNAH ya sea temporal o deifinitiva</t>
  </si>
  <si>
    <t>Todos los empleados o Funciona-rios de la UNAH, que tienen a su cargo bienes inmuebles propiedad de la UNAH</t>
  </si>
  <si>
    <t>Todos los empleados o Funciona-rios de la UNAH, que tienen acceso al sistema de información de Bienes de la UNAH</t>
  </si>
  <si>
    <t>Empleados del Departamento de Bienes Nacionales</t>
  </si>
  <si>
    <t>Cantidad de soliciitudes de descargo  presentadas ante la  Direccín General de Bienes Nacionales, acreditada mediante las firmas respectivas.</t>
  </si>
  <si>
    <t>Departamento de Bienes Nacionales y DEGT</t>
  </si>
  <si>
    <t>1.0.13</t>
  </si>
  <si>
    <t>Cantidad de Unidades automotoras matriculadas</t>
  </si>
  <si>
    <t>13. Realizar gestiones para la matrícula de La Flota vehicular de la UNAH, periodo 2016-2017</t>
  </si>
  <si>
    <t>Vehículos matriculados de conformidad</t>
  </si>
  <si>
    <t>Cada unidad automotora  para su circulación requiere que cada unidad porte la revisión u otro documento que le permita circular legal y en debida forma.</t>
  </si>
  <si>
    <t>Revisión, informes de certificación con firmas respectivas</t>
  </si>
  <si>
    <t>Empleados o funcionarios que tienen asignados vehiculos automotores.</t>
  </si>
  <si>
    <t>Departamento de Bienes Nacionales, Sección de transporte.</t>
  </si>
  <si>
    <t>Las Unidades Académicas y Administrativas disponen y tienen  acceso a los servicios de la plataforma tecnológica y al programa de desarrollo tecnológico de la UNAH;  Los Departamentos Académicos y las carreras disponen del equipo didáctico necesario para facilitar el proceso del desarrollo educativo.; La institución cuenta con la normativa interna e institucional para garantizar la buena organización, el buen funcionamiento y el cumplimiento de las normas y procedimientos.;La unidad académica cuenta con un presupuesto que le permite realizar adecuadamente las funciones de docencia, investigación, vinculación y gestión académica programadas por la carrera.</t>
  </si>
  <si>
    <t>Servicios de Transporte eventual</t>
  </si>
  <si>
    <t>Gasolina</t>
  </si>
  <si>
    <t>Pasajes Nacionales</t>
  </si>
  <si>
    <t>23390-01  MANTENIMIENTO Y REPARACION DE OTROS EQUIPOS</t>
  </si>
  <si>
    <t>25100-02  SERVICIO DE TRANSPORTE EVENTUALES</t>
  </si>
  <si>
    <t>25300-01  SERVICIOS DE IMPRENTA PUBLIC.Y REPRODUCCION</t>
  </si>
  <si>
    <t>25900-01  OTROS SERVICIOS COMERCIALES Y FINANCIEROS</t>
  </si>
  <si>
    <t>26110-01  PASAJES NACIONALES</t>
  </si>
  <si>
    <t>31100-01  ALIMENTOS B EBIDAS PARA PERSONAS</t>
  </si>
  <si>
    <t>32100-01  HILADOS Y TELAS</t>
  </si>
  <si>
    <t>33100-01  PAPEL DE ESCRITORIO</t>
  </si>
  <si>
    <t>33200-01  PAPEL PARA COMPUTACION</t>
  </si>
  <si>
    <t>33400-01  PRODUCTOS PAPEL Y CARTON</t>
  </si>
  <si>
    <t>35200-01  PRODUCTOS FARMACEUTICO Y MEDICINALES</t>
  </si>
  <si>
    <t>35400-01  INSECTICIDAS, FUMIGANTES Y OTROS</t>
  </si>
  <si>
    <t>36920-01  ACCESORIOS DE METAL</t>
  </si>
  <si>
    <t>36930-01  ELEMENTOS DE FERRETERIA</t>
  </si>
  <si>
    <t>39100-01  ELEMENTOS DE LIMPIEZA</t>
  </si>
  <si>
    <t>39200-01  UTILES DE ESCRITORIO, OFICINA Y ENSEÑANZA</t>
  </si>
  <si>
    <t>39600-01  OTROS RESPUESTOS Y ACCESORIOS MENORES</t>
  </si>
  <si>
    <t>Enero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</si>
</sst>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1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32" fillId="0" borderId="27" xfId="0" applyFont="1" applyFill="1" applyBorder="1" applyAlignment="1">
      <alignment horizontal="center" vertical="center" wrapText="1"/>
    </xf>
    <xf numFmtId="43" fontId="32" fillId="0" borderId="27" xfId="18" applyFont="1" applyFill="1" applyBorder="1" applyAlignment="1">
      <alignment horizontal="center" vertical="center" wrapText="1"/>
    </xf>
    <xf numFmtId="43" fontId="33" fillId="0" borderId="27" xfId="18" applyNumberFormat="1" applyFont="1" applyFill="1" applyBorder="1" applyAlignment="1">
      <alignment horizontal="center" vertical="center" wrapText="1"/>
    </xf>
    <xf numFmtId="0" fontId="29" fillId="0" borderId="58" xfId="19" applyFont="1" applyBorder="1" applyAlignment="1">
      <alignment horizontal="center" vertical="center" wrapText="1"/>
    </xf>
    <xf numFmtId="0" fontId="29" fillId="0" borderId="30" xfId="19" applyFont="1" applyBorder="1" applyAlignment="1">
      <alignment vertical="center" wrapText="1"/>
    </xf>
    <xf numFmtId="0" fontId="29" fillId="0" borderId="28" xfId="19" applyFont="1" applyBorder="1" applyAlignment="1">
      <alignment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43" fontId="33" fillId="0" borderId="30" xfId="19" applyNumberFormat="1" applyFont="1" applyFill="1" applyBorder="1" applyAlignment="1">
      <alignment horizontal="center" vertical="center" wrapText="1"/>
    </xf>
    <xf numFmtId="43" fontId="33" fillId="0" borderId="27" xfId="19" applyNumberFormat="1" applyFont="1" applyFill="1" applyBorder="1" applyAlignment="1">
      <alignment horizontal="center" vertical="center" wrapText="1"/>
    </xf>
    <xf numFmtId="43" fontId="33" fillId="0" borderId="30" xfId="18" applyNumberFormat="1" applyFont="1" applyFill="1" applyBorder="1" applyAlignment="1">
      <alignment horizontal="center" vertical="center" wrapText="1"/>
    </xf>
    <xf numFmtId="43" fontId="33" fillId="0" borderId="27" xfId="18" applyNumberFormat="1"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1" fontId="32" fillId="0" borderId="30" xfId="0" applyNumberFormat="1" applyFont="1" applyFill="1" applyBorder="1" applyAlignment="1">
      <alignment horizontal="center" vertical="center" wrapText="1"/>
    </xf>
    <xf numFmtId="1" fontId="32" fillId="0" borderId="27" xfId="0" applyNumberFormat="1" applyFont="1" applyFill="1" applyBorder="1" applyAlignment="1">
      <alignment horizontal="center" vertical="center" wrapText="1"/>
    </xf>
    <xf numFmtId="0" fontId="32" fillId="0" borderId="28" xfId="0"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43" fontId="32" fillId="0" borderId="28" xfId="18" applyFont="1" applyFill="1" applyBorder="1" applyAlignment="1">
      <alignment horizontal="center" vertical="center" wrapText="1"/>
    </xf>
    <xf numFmtId="43" fontId="33" fillId="0" borderId="28" xfId="18" applyNumberFormat="1"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xf numFmtId="44" fontId="22" fillId="5" borderId="33" xfId="10" applyFont="1" applyFill="1" applyBorder="1" applyAlignment="1">
      <alignment vertical="center"/>
    </xf>
    <xf numFmtId="44" fontId="22" fillId="2" borderId="12" xfId="10" applyFont="1" applyFill="1" applyBorder="1" applyAlignment="1">
      <alignmen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1" defaultTableStyle="TableStyleMedium9" defaultPivotStyle="PivotStyleLight16">
    <tableStyle name="MySqlDefault" pivot="0" table="0" count="0"/>
  </tableStyles>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5162496"/>
        <c:axId val="45164032"/>
        <c:axId val="0"/>
      </c:bar3DChart>
      <c:catAx>
        <c:axId val="45162496"/>
        <c:scaling>
          <c:orientation val="minMax"/>
        </c:scaling>
        <c:delete val="0"/>
        <c:axPos val="b"/>
        <c:majorTickMark val="none"/>
        <c:minorTickMark val="none"/>
        <c:tickLblPos val="nextTo"/>
        <c:txPr>
          <a:bodyPr/>
          <a:lstStyle/>
          <a:p>
            <a:pPr>
              <a:defRPr lang="es-HN"/>
            </a:pPr>
            <a:endParaRPr lang="es-HN"/>
          </a:p>
        </c:txPr>
        <c:crossAx val="45164032"/>
        <c:crosses val="autoZero"/>
        <c:auto val="1"/>
        <c:lblAlgn val="ctr"/>
        <c:lblOffset val="100"/>
        <c:noMultiLvlLbl val="0"/>
      </c:catAx>
      <c:valAx>
        <c:axId val="4516403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516249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45219200"/>
        <c:axId val="46138496"/>
        <c:axId val="0"/>
      </c:bar3DChart>
      <c:catAx>
        <c:axId val="45219200"/>
        <c:scaling>
          <c:orientation val="minMax"/>
        </c:scaling>
        <c:delete val="0"/>
        <c:axPos val="b"/>
        <c:majorTickMark val="none"/>
        <c:minorTickMark val="none"/>
        <c:tickLblPos val="nextTo"/>
        <c:txPr>
          <a:bodyPr/>
          <a:lstStyle/>
          <a:p>
            <a:pPr>
              <a:defRPr lang="es-HN"/>
            </a:pPr>
            <a:endParaRPr lang="es-HN"/>
          </a:p>
        </c:txPr>
        <c:crossAx val="46138496"/>
        <c:crosses val="autoZero"/>
        <c:auto val="1"/>
        <c:lblAlgn val="ctr"/>
        <c:lblOffset val="100"/>
        <c:noMultiLvlLbl val="0"/>
      </c:catAx>
      <c:valAx>
        <c:axId val="4613849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521920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46160896"/>
        <c:axId val="46174976"/>
        <c:axId val="0"/>
      </c:bar3DChart>
      <c:catAx>
        <c:axId val="46160896"/>
        <c:scaling>
          <c:orientation val="minMax"/>
        </c:scaling>
        <c:delete val="0"/>
        <c:axPos val="b"/>
        <c:majorTickMark val="none"/>
        <c:minorTickMark val="none"/>
        <c:tickLblPos val="nextTo"/>
        <c:txPr>
          <a:bodyPr/>
          <a:lstStyle/>
          <a:p>
            <a:pPr>
              <a:defRPr lang="es-HN"/>
            </a:pPr>
            <a:endParaRPr lang="es-HN"/>
          </a:p>
        </c:txPr>
        <c:crossAx val="46174976"/>
        <c:crosses val="autoZero"/>
        <c:auto val="1"/>
        <c:lblAlgn val="ctr"/>
        <c:lblOffset val="100"/>
        <c:noMultiLvlLbl val="0"/>
      </c:catAx>
      <c:valAx>
        <c:axId val="4617497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16089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516</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14"/>
      <c r="U2" s="514"/>
      <c r="V2" s="514"/>
      <c r="W2" s="514"/>
      <c r="X2" s="514"/>
      <c r="Y2" s="514"/>
      <c r="Z2" s="514"/>
      <c r="AA2" s="514"/>
      <c r="AB2" s="514"/>
      <c r="AC2" s="514" t="s">
        <v>25</v>
      </c>
      <c r="AD2" s="514"/>
      <c r="AE2" s="514"/>
      <c r="AF2" s="514"/>
      <c r="AG2" s="514"/>
      <c r="AH2" s="514"/>
      <c r="AI2" s="514"/>
      <c r="AJ2" s="514"/>
    </row>
    <row r="3" spans="2:36" ht="16.5" customHeight="1" x14ac:dyDescent="0.25">
      <c r="B3" s="33" t="s">
        <v>7</v>
      </c>
      <c r="C3" s="33"/>
      <c r="D3" s="33"/>
      <c r="E3" s="33"/>
      <c r="F3" s="33"/>
      <c r="G3" s="33"/>
      <c r="H3" s="33"/>
      <c r="I3" s="33"/>
      <c r="J3" s="33"/>
      <c r="K3" s="33"/>
      <c r="L3" s="33"/>
      <c r="M3" s="33"/>
      <c r="N3" s="33"/>
      <c r="O3" s="33"/>
      <c r="P3" s="33"/>
      <c r="Q3" s="33"/>
      <c r="R3" s="33"/>
      <c r="S3" s="33"/>
      <c r="T3" s="514"/>
      <c r="U3" s="514"/>
      <c r="V3" s="514"/>
      <c r="W3" s="514"/>
      <c r="X3" s="514"/>
      <c r="Y3" s="514"/>
      <c r="Z3" s="514"/>
      <c r="AA3" s="514"/>
      <c r="AB3" s="514"/>
      <c r="AC3" s="514" t="s">
        <v>7</v>
      </c>
      <c r="AD3" s="514"/>
      <c r="AE3" s="514"/>
      <c r="AF3" s="514"/>
      <c r="AG3" s="514"/>
      <c r="AH3" s="514"/>
      <c r="AI3" s="514"/>
      <c r="AJ3" s="514"/>
    </row>
    <row r="4" spans="2:36" ht="12.75" customHeight="1" x14ac:dyDescent="0.25">
      <c r="B4" s="33" t="s">
        <v>36</v>
      </c>
      <c r="C4" s="33"/>
      <c r="D4" s="33"/>
      <c r="E4" s="33"/>
      <c r="F4" s="33"/>
      <c r="G4" s="33"/>
      <c r="H4" s="33"/>
      <c r="I4" s="33"/>
      <c r="J4" s="33"/>
      <c r="K4" s="33"/>
      <c r="L4" s="33"/>
      <c r="M4" s="33"/>
      <c r="N4" s="33"/>
      <c r="O4" s="33"/>
      <c r="P4" s="33"/>
      <c r="Q4" s="33"/>
      <c r="R4" s="33"/>
      <c r="S4" s="33"/>
      <c r="T4" s="514"/>
      <c r="U4" s="514"/>
      <c r="V4" s="514"/>
      <c r="W4" s="514"/>
      <c r="X4" s="514"/>
      <c r="Y4" s="514"/>
      <c r="Z4" s="514"/>
      <c r="AA4" s="514"/>
      <c r="AB4" s="514"/>
      <c r="AC4" s="514" t="s">
        <v>36</v>
      </c>
      <c r="AD4" s="514"/>
      <c r="AE4" s="514"/>
      <c r="AF4" s="514"/>
      <c r="AG4" s="514"/>
      <c r="AH4" s="514"/>
      <c r="AI4" s="514"/>
      <c r="AJ4" s="514"/>
    </row>
    <row r="5" spans="2:36" ht="15.75" x14ac:dyDescent="0.25">
      <c r="B5" s="2"/>
      <c r="C5" s="2"/>
      <c r="D5" s="2"/>
    </row>
    <row r="6" spans="2:36" ht="16.5" thickBot="1" x14ac:dyDescent="0.3">
      <c r="B6" s="2"/>
      <c r="C6" s="2"/>
      <c r="D6" s="2"/>
    </row>
    <row r="7" spans="2:36" ht="75.75" customHeight="1" x14ac:dyDescent="0.25">
      <c r="B7" s="511" t="s">
        <v>20</v>
      </c>
      <c r="C7" s="511" t="s">
        <v>38</v>
      </c>
      <c r="D7" s="511" t="s">
        <v>39</v>
      </c>
      <c r="E7" s="520" t="s">
        <v>40</v>
      </c>
      <c r="F7" s="511" t="s">
        <v>37</v>
      </c>
      <c r="G7" s="520" t="s">
        <v>9</v>
      </c>
      <c r="H7" s="509" t="s">
        <v>0</v>
      </c>
      <c r="I7" s="509" t="s">
        <v>8</v>
      </c>
      <c r="J7" s="509" t="s">
        <v>16</v>
      </c>
      <c r="K7" s="509"/>
      <c r="L7" s="509" t="s">
        <v>13</v>
      </c>
      <c r="M7" s="509"/>
      <c r="N7" s="509"/>
      <c r="O7" s="509"/>
      <c r="P7" s="509"/>
      <c r="Q7" s="509"/>
      <c r="R7" s="509"/>
      <c r="S7" s="509"/>
      <c r="T7" s="511" t="s">
        <v>14</v>
      </c>
      <c r="U7" s="509" t="s">
        <v>18</v>
      </c>
      <c r="V7" s="509" t="s">
        <v>26</v>
      </c>
      <c r="W7" s="509"/>
      <c r="X7" s="509" t="s">
        <v>15</v>
      </c>
      <c r="Y7" s="509" t="s">
        <v>17</v>
      </c>
      <c r="Z7" s="509"/>
      <c r="AA7" s="509" t="s">
        <v>22</v>
      </c>
      <c r="AB7" s="509" t="s">
        <v>32</v>
      </c>
      <c r="AC7" s="515" t="s">
        <v>31</v>
      </c>
      <c r="AD7" s="515"/>
      <c r="AE7" s="515"/>
      <c r="AF7" s="515"/>
      <c r="AG7" s="509" t="s">
        <v>28</v>
      </c>
      <c r="AH7" s="509" t="s">
        <v>29</v>
      </c>
      <c r="AI7" s="509" t="s">
        <v>1</v>
      </c>
      <c r="AJ7" s="509" t="s">
        <v>2</v>
      </c>
    </row>
    <row r="8" spans="2:36" ht="15.75" customHeight="1" x14ac:dyDescent="0.25">
      <c r="B8" s="512"/>
      <c r="C8" s="512"/>
      <c r="D8" s="512"/>
      <c r="E8" s="521"/>
      <c r="F8" s="512"/>
      <c r="G8" s="521"/>
      <c r="H8" s="510"/>
      <c r="I8" s="510"/>
      <c r="J8" s="510" t="s">
        <v>33</v>
      </c>
      <c r="K8" s="510" t="s">
        <v>19</v>
      </c>
      <c r="L8" s="513" t="s">
        <v>3</v>
      </c>
      <c r="M8" s="513"/>
      <c r="N8" s="513" t="s">
        <v>4</v>
      </c>
      <c r="O8" s="513"/>
      <c r="P8" s="513" t="s">
        <v>5</v>
      </c>
      <c r="Q8" s="513"/>
      <c r="R8" s="513" t="s">
        <v>6</v>
      </c>
      <c r="S8" s="513"/>
      <c r="T8" s="512"/>
      <c r="U8" s="510"/>
      <c r="V8" s="510" t="s">
        <v>23</v>
      </c>
      <c r="W8" s="510" t="s">
        <v>21</v>
      </c>
      <c r="X8" s="510"/>
      <c r="Y8" s="510" t="s">
        <v>23</v>
      </c>
      <c r="Z8" s="510" t="s">
        <v>21</v>
      </c>
      <c r="AA8" s="510"/>
      <c r="AB8" s="510"/>
      <c r="AC8" s="14" t="s">
        <v>3</v>
      </c>
      <c r="AD8" s="14" t="s">
        <v>4</v>
      </c>
      <c r="AE8" s="14" t="s">
        <v>5</v>
      </c>
      <c r="AF8" s="14" t="s">
        <v>6</v>
      </c>
      <c r="AG8" s="510"/>
      <c r="AH8" s="510"/>
      <c r="AI8" s="510"/>
      <c r="AJ8" s="510"/>
    </row>
    <row r="9" spans="2:36" ht="78.75" x14ac:dyDescent="0.25">
      <c r="B9" s="512"/>
      <c r="C9" s="512"/>
      <c r="D9" s="512"/>
      <c r="E9" s="521"/>
      <c r="F9" s="512"/>
      <c r="G9" s="521"/>
      <c r="H9" s="510"/>
      <c r="I9" s="510"/>
      <c r="J9" s="510"/>
      <c r="K9" s="510"/>
      <c r="L9" s="32" t="s">
        <v>11</v>
      </c>
      <c r="M9" s="32" t="s">
        <v>12</v>
      </c>
      <c r="N9" s="32" t="s">
        <v>11</v>
      </c>
      <c r="O9" s="32" t="s">
        <v>12</v>
      </c>
      <c r="P9" s="32" t="s">
        <v>11</v>
      </c>
      <c r="Q9" s="32" t="s">
        <v>12</v>
      </c>
      <c r="R9" s="32" t="s">
        <v>11</v>
      </c>
      <c r="S9" s="32" t="s">
        <v>12</v>
      </c>
      <c r="T9" s="512"/>
      <c r="U9" s="510"/>
      <c r="V9" s="510"/>
      <c r="W9" s="510"/>
      <c r="X9" s="510"/>
      <c r="Y9" s="510"/>
      <c r="Z9" s="510"/>
      <c r="AA9" s="510"/>
      <c r="AB9" s="510"/>
      <c r="AC9" s="14" t="s">
        <v>24</v>
      </c>
      <c r="AD9" s="14" t="s">
        <v>24</v>
      </c>
      <c r="AE9" s="14" t="s">
        <v>24</v>
      </c>
      <c r="AF9" s="14" t="s">
        <v>24</v>
      </c>
      <c r="AG9" s="510"/>
      <c r="AH9" s="510"/>
      <c r="AI9" s="510"/>
      <c r="AJ9" s="510"/>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18" t="s">
        <v>10</v>
      </c>
      <c r="K31" s="519"/>
      <c r="L31" s="516"/>
      <c r="M31" s="517"/>
      <c r="N31" s="516"/>
      <c r="O31" s="517"/>
      <c r="P31" s="516"/>
      <c r="Q31" s="517"/>
      <c r="R31" s="516"/>
      <c r="S31" s="51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1453</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1453</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1453</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1453</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1453</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1453</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34" t="s">
        <v>97</v>
      </c>
      <c r="B5" s="533" t="s">
        <v>111</v>
      </c>
      <c r="C5" s="536" t="s">
        <v>86</v>
      </c>
      <c r="D5" s="536" t="s">
        <v>87</v>
      </c>
      <c r="E5" s="536" t="s">
        <v>392</v>
      </c>
      <c r="F5" s="536" t="s">
        <v>88</v>
      </c>
      <c r="G5" s="539" t="s">
        <v>100</v>
      </c>
      <c r="H5" s="545"/>
      <c r="I5" s="545"/>
      <c r="J5" s="545"/>
      <c r="K5" s="545"/>
      <c r="L5" s="545"/>
      <c r="M5" s="545"/>
      <c r="N5" s="540"/>
      <c r="O5" s="541" t="s">
        <v>101</v>
      </c>
      <c r="P5" s="542"/>
      <c r="Q5" s="533" t="s">
        <v>102</v>
      </c>
      <c r="R5" s="533" t="s">
        <v>103</v>
      </c>
      <c r="S5" s="533" t="s">
        <v>110</v>
      </c>
      <c r="T5" s="533" t="s">
        <v>109</v>
      </c>
      <c r="U5" s="530" t="s">
        <v>89</v>
      </c>
    </row>
    <row r="6" spans="1:21" ht="14.45" customHeight="1" x14ac:dyDescent="0.25">
      <c r="A6" s="534"/>
      <c r="B6" s="534"/>
      <c r="C6" s="537"/>
      <c r="D6" s="537"/>
      <c r="E6" s="537"/>
      <c r="F6" s="537"/>
      <c r="G6" s="539" t="s">
        <v>104</v>
      </c>
      <c r="H6" s="540"/>
      <c r="I6" s="539" t="s">
        <v>105</v>
      </c>
      <c r="J6" s="540"/>
      <c r="K6" s="539" t="s">
        <v>106</v>
      </c>
      <c r="L6" s="540"/>
      <c r="M6" s="539" t="s">
        <v>107</v>
      </c>
      <c r="N6" s="540"/>
      <c r="O6" s="543"/>
      <c r="P6" s="544"/>
      <c r="Q6" s="534"/>
      <c r="R6" s="534"/>
      <c r="S6" s="534"/>
      <c r="T6" s="534"/>
      <c r="U6" s="531"/>
    </row>
    <row r="7" spans="1:21" ht="25.5" x14ac:dyDescent="0.25">
      <c r="A7" s="535"/>
      <c r="B7" s="535"/>
      <c r="C7" s="538"/>
      <c r="D7" s="538"/>
      <c r="E7" s="538"/>
      <c r="F7" s="538"/>
      <c r="G7" s="442" t="s">
        <v>108</v>
      </c>
      <c r="H7" s="442" t="s">
        <v>12</v>
      </c>
      <c r="I7" s="442" t="s">
        <v>108</v>
      </c>
      <c r="J7" s="442" t="s">
        <v>12</v>
      </c>
      <c r="K7" s="442" t="s">
        <v>108</v>
      </c>
      <c r="L7" s="442" t="s">
        <v>12</v>
      </c>
      <c r="M7" s="442" t="s">
        <v>108</v>
      </c>
      <c r="N7" s="442" t="s">
        <v>12</v>
      </c>
      <c r="O7" s="442" t="s">
        <v>108</v>
      </c>
      <c r="P7" s="442" t="s">
        <v>12</v>
      </c>
      <c r="Q7" s="535"/>
      <c r="R7" s="535"/>
      <c r="S7" s="535"/>
      <c r="T7" s="535"/>
      <c r="U7" s="532"/>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52" t="s">
        <v>1374</v>
      </c>
      <c r="B9" s="549" t="s">
        <v>1375</v>
      </c>
      <c r="C9" s="325"/>
      <c r="D9" s="325"/>
      <c r="E9" s="71"/>
      <c r="F9" s="71"/>
      <c r="G9" s="203"/>
      <c r="H9" s="204"/>
      <c r="I9" s="203"/>
      <c r="J9" s="204"/>
      <c r="K9" s="203"/>
      <c r="L9" s="204"/>
      <c r="M9" s="203"/>
      <c r="N9" s="204"/>
      <c r="O9" s="380">
        <f>G9+I9+K9+M9</f>
        <v>0</v>
      </c>
      <c r="P9" s="380">
        <f>H9+J9+L9+N9</f>
        <v>0</v>
      </c>
      <c r="Q9" s="71"/>
      <c r="R9" s="71"/>
      <c r="S9" s="71"/>
      <c r="T9" s="71"/>
      <c r="U9" s="71"/>
    </row>
    <row r="10" spans="1:21" ht="15.75" x14ac:dyDescent="0.25">
      <c r="A10" s="553"/>
      <c r="B10" s="550"/>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553"/>
      <c r="B11" s="550"/>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553"/>
      <c r="B12" s="550"/>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553"/>
      <c r="B13" s="550"/>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553"/>
      <c r="B14" s="550"/>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553"/>
      <c r="B15" s="550"/>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553"/>
      <c r="B16" s="550"/>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553"/>
      <c r="B17" s="550"/>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554"/>
      <c r="B18" s="551"/>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546" t="s">
        <v>1376</v>
      </c>
      <c r="B19" s="546"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547"/>
      <c r="B20" s="547"/>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547"/>
      <c r="B21" s="547"/>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547"/>
      <c r="B22" s="547"/>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547"/>
      <c r="B23" s="547"/>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547"/>
      <c r="B24" s="547"/>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547"/>
      <c r="B25" s="547"/>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547"/>
      <c r="B26" s="547"/>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548"/>
      <c r="B27" s="548"/>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28" activePane="bottomLeft" state="frozen"/>
      <selection sqref="A1:V1"/>
      <selection pane="bottomLeft" activeCell="B28" sqref="B28:B3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s="67" customFormat="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s="67" customFormat="1" ht="24" customHeight="1"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55" t="s">
        <v>1378</v>
      </c>
      <c r="B8" s="555" t="s">
        <v>1454</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556"/>
      <c r="B9" s="556"/>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556"/>
      <c r="B10" s="556"/>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556"/>
      <c r="B11" s="556"/>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556"/>
      <c r="B12" s="556"/>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556"/>
      <c r="B13" s="557"/>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556"/>
      <c r="B14" s="555" t="s">
        <v>1455</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556"/>
      <c r="B15" s="556"/>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556"/>
      <c r="B16" s="556"/>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556"/>
      <c r="B17" s="556"/>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556"/>
      <c r="B18" s="556"/>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556"/>
      <c r="B19" s="557"/>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556"/>
      <c r="B20" s="555" t="s">
        <v>1456</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556"/>
      <c r="B21" s="556"/>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556"/>
      <c r="B22" s="556"/>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556"/>
      <c r="B23" s="556"/>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556"/>
      <c r="B24" s="556"/>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556"/>
      <c r="B25" s="556"/>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556"/>
      <c r="B26" s="556"/>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556"/>
      <c r="B27" s="557"/>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x14ac:dyDescent="0.25">
      <c r="A28" s="556"/>
      <c r="B28" s="558" t="s">
        <v>1506</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x14ac:dyDescent="0.25">
      <c r="A29" s="556"/>
      <c r="B29" s="558"/>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556"/>
      <c r="B30" s="558"/>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556"/>
      <c r="B31" s="558"/>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556"/>
      <c r="B32" s="558"/>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556"/>
      <c r="B33" s="558"/>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556"/>
      <c r="B34" s="558"/>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556"/>
      <c r="B35" s="558"/>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556"/>
      <c r="B36" s="558"/>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556"/>
      <c r="B37" s="558"/>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556"/>
      <c r="B38" s="558"/>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556"/>
      <c r="B39" s="558" t="s">
        <v>1457</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556"/>
      <c r="B40" s="558"/>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556"/>
      <c r="B41" s="558"/>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556"/>
      <c r="B42" s="558"/>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556"/>
      <c r="B43" s="558"/>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556"/>
      <c r="B44" s="558"/>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556"/>
      <c r="B45" s="558"/>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556"/>
      <c r="B46" s="558"/>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1474</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1475</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34" t="s">
        <v>97</v>
      </c>
      <c r="B5" s="533" t="s">
        <v>111</v>
      </c>
      <c r="C5" s="536" t="s">
        <v>86</v>
      </c>
      <c r="D5" s="536" t="s">
        <v>87</v>
      </c>
      <c r="E5" s="536" t="s">
        <v>392</v>
      </c>
      <c r="F5" s="536" t="s">
        <v>88</v>
      </c>
      <c r="G5" s="539" t="s">
        <v>100</v>
      </c>
      <c r="H5" s="545"/>
      <c r="I5" s="545"/>
      <c r="J5" s="545"/>
      <c r="K5" s="545"/>
      <c r="L5" s="545"/>
      <c r="M5" s="545"/>
      <c r="N5" s="540"/>
      <c r="O5" s="541" t="s">
        <v>101</v>
      </c>
      <c r="P5" s="542"/>
      <c r="Q5" s="533" t="s">
        <v>102</v>
      </c>
      <c r="R5" s="533" t="s">
        <v>103</v>
      </c>
      <c r="S5" s="533" t="s">
        <v>110</v>
      </c>
      <c r="T5" s="533" t="s">
        <v>109</v>
      </c>
      <c r="U5" s="530" t="s">
        <v>89</v>
      </c>
    </row>
    <row r="6" spans="1:27" s="66" customFormat="1" ht="15" customHeight="1" x14ac:dyDescent="0.25">
      <c r="A6" s="534"/>
      <c r="B6" s="534"/>
      <c r="C6" s="537"/>
      <c r="D6" s="537"/>
      <c r="E6" s="537"/>
      <c r="F6" s="537"/>
      <c r="G6" s="539" t="s">
        <v>104</v>
      </c>
      <c r="H6" s="540"/>
      <c r="I6" s="539" t="s">
        <v>105</v>
      </c>
      <c r="J6" s="540"/>
      <c r="K6" s="539" t="s">
        <v>106</v>
      </c>
      <c r="L6" s="540"/>
      <c r="M6" s="539" t="s">
        <v>107</v>
      </c>
      <c r="N6" s="540"/>
      <c r="O6" s="543"/>
      <c r="P6" s="544"/>
      <c r="Q6" s="534"/>
      <c r="R6" s="534"/>
      <c r="S6" s="534"/>
      <c r="T6" s="534"/>
      <c r="U6" s="531"/>
    </row>
    <row r="7" spans="1:27" s="66" customFormat="1" ht="24" customHeight="1" x14ac:dyDescent="0.25">
      <c r="A7" s="535"/>
      <c r="B7" s="535"/>
      <c r="C7" s="538"/>
      <c r="D7" s="538"/>
      <c r="E7" s="538"/>
      <c r="F7" s="538"/>
      <c r="G7" s="442" t="s">
        <v>108</v>
      </c>
      <c r="H7" s="442" t="s">
        <v>12</v>
      </c>
      <c r="I7" s="442" t="s">
        <v>108</v>
      </c>
      <c r="J7" s="442" t="s">
        <v>12</v>
      </c>
      <c r="K7" s="442" t="s">
        <v>108</v>
      </c>
      <c r="L7" s="442" t="s">
        <v>12</v>
      </c>
      <c r="M7" s="442" t="s">
        <v>108</v>
      </c>
      <c r="N7" s="442" t="s">
        <v>12</v>
      </c>
      <c r="O7" s="442" t="s">
        <v>108</v>
      </c>
      <c r="P7" s="442" t="s">
        <v>12</v>
      </c>
      <c r="Q7" s="535"/>
      <c r="R7" s="535"/>
      <c r="S7" s="535"/>
      <c r="T7" s="535"/>
      <c r="U7" s="532"/>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559" t="s">
        <v>1460</v>
      </c>
      <c r="B9" s="558" t="s">
        <v>1458</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560"/>
      <c r="B10" s="558"/>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560"/>
      <c r="B11" s="558"/>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560"/>
      <c r="B12" s="558"/>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560"/>
      <c r="B13" s="558"/>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560"/>
      <c r="B14" s="558"/>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560"/>
      <c r="B15" s="558"/>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561"/>
      <c r="B16" s="558"/>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555" t="s">
        <v>1459</v>
      </c>
      <c r="B17" s="555" t="s">
        <v>1461</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556"/>
      <c r="B18" s="556"/>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556"/>
      <c r="B19" s="556"/>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556"/>
      <c r="B20" s="556"/>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556"/>
      <c r="B21" s="556"/>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556"/>
      <c r="B22" s="557"/>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556"/>
      <c r="B23" s="555" t="s">
        <v>1462</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556"/>
      <c r="B24" s="556"/>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556"/>
      <c r="B25" s="556"/>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556"/>
      <c r="B26" s="556"/>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556"/>
      <c r="B27" s="556"/>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556"/>
      <c r="B28" s="556"/>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556"/>
      <c r="B29" s="558" t="s">
        <v>1463</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x14ac:dyDescent="0.25">
      <c r="A30" s="556"/>
      <c r="B30" s="558"/>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556"/>
      <c r="B31" s="558"/>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556"/>
      <c r="B32" s="558"/>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556"/>
      <c r="B33" s="558"/>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556"/>
      <c r="B34" s="558" t="s">
        <v>1464</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556"/>
      <c r="B35" s="558"/>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556"/>
      <c r="B36" s="558"/>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556"/>
      <c r="B37" s="558"/>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556"/>
      <c r="B38" s="558" t="s">
        <v>1465</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556"/>
      <c r="B39" s="558"/>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556"/>
      <c r="B40" s="558"/>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556"/>
      <c r="B41" s="558"/>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556"/>
      <c r="B42" s="558"/>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555" t="s">
        <v>1460</v>
      </c>
      <c r="B43" s="558" t="s">
        <v>1466</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556"/>
      <c r="B44" s="558"/>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556"/>
      <c r="B45" s="558"/>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556"/>
      <c r="B46" s="558"/>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556"/>
      <c r="B47" s="558"/>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556"/>
      <c r="B48" s="558"/>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556"/>
      <c r="B49" s="558" t="s">
        <v>1467</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556"/>
      <c r="B50" s="558"/>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556"/>
      <c r="B51" s="558"/>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556"/>
      <c r="B52" s="558" t="s">
        <v>1468</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556"/>
      <c r="B53" s="558"/>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556"/>
      <c r="B54" s="558"/>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556"/>
      <c r="B55" s="558"/>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556"/>
      <c r="B56" s="558" t="s">
        <v>1469</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556"/>
      <c r="B57" s="558"/>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556"/>
      <c r="B58" s="558"/>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556"/>
      <c r="B59" s="558"/>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556"/>
      <c r="B60" s="558" t="s">
        <v>1470</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556"/>
      <c r="B61" s="558"/>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556"/>
      <c r="B62" s="558"/>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556"/>
      <c r="B63" s="558"/>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556"/>
      <c r="B64" s="563" t="s">
        <v>1471</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556"/>
      <c r="B65" s="564"/>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556"/>
      <c r="B66" s="564"/>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556"/>
      <c r="B67" s="565"/>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556"/>
      <c r="B68" s="562" t="s">
        <v>1472</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556"/>
      <c r="B69" s="562"/>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556"/>
      <c r="B70" s="562"/>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556"/>
      <c r="B71" s="563" t="s">
        <v>1473</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556"/>
      <c r="B72" s="564"/>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556"/>
      <c r="B73" s="565"/>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566" t="s">
        <v>1349</v>
      </c>
      <c r="B3" s="566"/>
      <c r="C3" s="566"/>
      <c r="D3" s="566"/>
      <c r="E3" s="566"/>
      <c r="F3" s="566"/>
      <c r="G3" s="566"/>
      <c r="H3" s="566"/>
      <c r="I3" s="566"/>
      <c r="J3" s="566"/>
      <c r="K3" s="566"/>
      <c r="L3" s="566"/>
      <c r="M3" s="566"/>
      <c r="N3" s="566"/>
      <c r="O3" s="566"/>
      <c r="P3" s="566"/>
      <c r="Q3" s="566"/>
      <c r="R3" s="566"/>
      <c r="S3" s="566"/>
      <c r="T3" s="566"/>
      <c r="U3" s="566"/>
    </row>
    <row r="4" spans="1:21" ht="1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ht="25.5"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55" t="s">
        <v>1381</v>
      </c>
      <c r="B8" s="555"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556"/>
      <c r="B9" s="556"/>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556"/>
      <c r="B10" s="556"/>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556"/>
      <c r="B11" s="556"/>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556"/>
      <c r="B12" s="556"/>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556"/>
      <c r="B13" s="556"/>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556"/>
      <c r="B14" s="556"/>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556"/>
      <c r="B15" s="556"/>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556"/>
      <c r="B16" s="556"/>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556"/>
      <c r="B17" s="556"/>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556"/>
      <c r="B18" s="556"/>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556"/>
      <c r="B19" s="556"/>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557"/>
      <c r="B20" s="557"/>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30" activePane="bottomLeft" state="frozen"/>
      <selection activeCell="A7" sqref="A7"/>
      <selection pane="bottomLeft" activeCell="E36" sqref="E36"/>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3"/>
      <c r="P1" s="393"/>
      <c r="Q1" s="285"/>
      <c r="R1" s="285"/>
      <c r="S1" s="285"/>
      <c r="T1" s="285"/>
      <c r="U1" s="285"/>
      <c r="V1" s="285"/>
      <c r="W1" s="285"/>
      <c r="X1" s="285"/>
      <c r="Y1" s="285"/>
      <c r="Z1" s="285"/>
      <c r="AA1" s="285"/>
    </row>
    <row r="2" spans="1:27" ht="18.75" x14ac:dyDescent="0.25">
      <c r="A2" s="316" t="s">
        <v>1347</v>
      </c>
      <c r="G2" s="285"/>
      <c r="I2" s="285"/>
      <c r="J2" s="285"/>
      <c r="K2" s="285"/>
      <c r="L2" s="285"/>
      <c r="M2" s="285"/>
      <c r="N2" s="285"/>
      <c r="O2" s="393"/>
      <c r="P2" s="393"/>
      <c r="Q2" s="285"/>
      <c r="R2" s="285"/>
      <c r="S2" s="285"/>
      <c r="T2" s="285"/>
      <c r="U2" s="285"/>
      <c r="V2" s="285"/>
      <c r="W2" s="285"/>
      <c r="X2" s="285"/>
      <c r="Y2" s="285"/>
      <c r="Z2" s="285"/>
      <c r="AA2" s="285"/>
    </row>
    <row r="3" spans="1:27" ht="18.75" x14ac:dyDescent="0.25">
      <c r="A3" s="317" t="s">
        <v>1392</v>
      </c>
      <c r="G3" s="285"/>
      <c r="I3" s="285"/>
      <c r="J3" s="285"/>
      <c r="K3" s="285"/>
      <c r="L3" s="285"/>
      <c r="M3" s="285"/>
      <c r="N3" s="285"/>
      <c r="O3" s="393"/>
      <c r="P3" s="393"/>
      <c r="Q3" s="285"/>
      <c r="R3" s="285"/>
      <c r="S3" s="285"/>
      <c r="T3" s="285"/>
      <c r="U3" s="285"/>
      <c r="V3" s="285"/>
      <c r="W3" s="285"/>
      <c r="X3" s="285"/>
      <c r="Y3" s="285"/>
      <c r="Z3" s="285"/>
      <c r="AA3" s="285"/>
    </row>
    <row r="4" spans="1:27" ht="18.75" x14ac:dyDescent="0.25">
      <c r="A4" s="317" t="s">
        <v>1391</v>
      </c>
      <c r="G4" s="285"/>
      <c r="I4" s="285"/>
      <c r="J4" s="285"/>
      <c r="K4" s="285"/>
      <c r="L4" s="285"/>
      <c r="M4" s="285"/>
      <c r="N4" s="285"/>
      <c r="O4" s="393"/>
      <c r="P4" s="393"/>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x14ac:dyDescent="0.25">
      <c r="A6" s="534" t="s">
        <v>97</v>
      </c>
      <c r="B6" s="533" t="s">
        <v>111</v>
      </c>
      <c r="C6" s="536" t="s">
        <v>86</v>
      </c>
      <c r="D6" s="536" t="s">
        <v>87</v>
      </c>
      <c r="E6" s="536" t="s">
        <v>392</v>
      </c>
      <c r="F6" s="536" t="s">
        <v>88</v>
      </c>
      <c r="G6" s="539" t="s">
        <v>100</v>
      </c>
      <c r="H6" s="545"/>
      <c r="I6" s="545"/>
      <c r="J6" s="545"/>
      <c r="K6" s="545"/>
      <c r="L6" s="545"/>
      <c r="M6" s="545"/>
      <c r="N6" s="540"/>
      <c r="O6" s="541" t="s">
        <v>101</v>
      </c>
      <c r="P6" s="542"/>
      <c r="Q6" s="533" t="s">
        <v>102</v>
      </c>
      <c r="R6" s="533" t="s">
        <v>103</v>
      </c>
      <c r="S6" s="533" t="s">
        <v>110</v>
      </c>
      <c r="T6" s="533" t="s">
        <v>109</v>
      </c>
      <c r="U6" s="530" t="s">
        <v>89</v>
      </c>
    </row>
    <row r="7" spans="1:27" ht="15" customHeight="1" x14ac:dyDescent="0.25">
      <c r="A7" s="534"/>
      <c r="B7" s="534"/>
      <c r="C7" s="537"/>
      <c r="D7" s="537"/>
      <c r="E7" s="537"/>
      <c r="F7" s="537"/>
      <c r="G7" s="539" t="s">
        <v>104</v>
      </c>
      <c r="H7" s="540"/>
      <c r="I7" s="539" t="s">
        <v>105</v>
      </c>
      <c r="J7" s="540"/>
      <c r="K7" s="539" t="s">
        <v>106</v>
      </c>
      <c r="L7" s="540"/>
      <c r="M7" s="539" t="s">
        <v>107</v>
      </c>
      <c r="N7" s="540"/>
      <c r="O7" s="543"/>
      <c r="P7" s="544"/>
      <c r="Q7" s="534"/>
      <c r="R7" s="534"/>
      <c r="S7" s="534"/>
      <c r="T7" s="534"/>
      <c r="U7" s="531"/>
    </row>
    <row r="8" spans="1:27" ht="25.5" x14ac:dyDescent="0.25">
      <c r="A8" s="535"/>
      <c r="B8" s="535"/>
      <c r="C8" s="538"/>
      <c r="D8" s="538"/>
      <c r="E8" s="538"/>
      <c r="F8" s="538"/>
      <c r="G8" s="442" t="s">
        <v>108</v>
      </c>
      <c r="H8" s="442" t="s">
        <v>12</v>
      </c>
      <c r="I8" s="442" t="s">
        <v>108</v>
      </c>
      <c r="J8" s="442" t="s">
        <v>12</v>
      </c>
      <c r="K8" s="442" t="s">
        <v>108</v>
      </c>
      <c r="L8" s="442" t="s">
        <v>12</v>
      </c>
      <c r="M8" s="442" t="s">
        <v>108</v>
      </c>
      <c r="N8" s="442" t="s">
        <v>12</v>
      </c>
      <c r="O8" s="442" t="s">
        <v>108</v>
      </c>
      <c r="P8" s="442" t="s">
        <v>12</v>
      </c>
      <c r="Q8" s="535"/>
      <c r="R8" s="535"/>
      <c r="S8" s="535"/>
      <c r="T8" s="535"/>
      <c r="U8" s="532"/>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555" t="s">
        <v>1385</v>
      </c>
      <c r="B10" s="555" t="s">
        <v>1386</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x14ac:dyDescent="0.25">
      <c r="A11" s="556"/>
      <c r="B11" s="556"/>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x14ac:dyDescent="0.25">
      <c r="A12" s="556"/>
      <c r="B12" s="556"/>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x14ac:dyDescent="0.25">
      <c r="A13" s="556"/>
      <c r="B13" s="556"/>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x14ac:dyDescent="0.25">
      <c r="A14" s="556"/>
      <c r="B14" s="556"/>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x14ac:dyDescent="0.25">
      <c r="A15" s="556"/>
      <c r="B15" s="557"/>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x14ac:dyDescent="0.25">
      <c r="A16" s="556"/>
      <c r="B16" s="555"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x14ac:dyDescent="0.25">
      <c r="A17" s="556"/>
      <c r="B17" s="556"/>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x14ac:dyDescent="0.25">
      <c r="A18" s="556"/>
      <c r="B18" s="556"/>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x14ac:dyDescent="0.25">
      <c r="A19" s="556"/>
      <c r="B19" s="556"/>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x14ac:dyDescent="0.25">
      <c r="A20" s="556"/>
      <c r="B20" s="557"/>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x14ac:dyDescent="0.25">
      <c r="A21" s="556"/>
      <c r="B21" s="555"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x14ac:dyDescent="0.25">
      <c r="A22" s="556"/>
      <c r="B22" s="556"/>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x14ac:dyDescent="0.25">
      <c r="A23" s="556"/>
      <c r="B23" s="556"/>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x14ac:dyDescent="0.25">
      <c r="A24" s="556"/>
      <c r="B24" s="557"/>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x14ac:dyDescent="0.25">
      <c r="A25" s="556"/>
      <c r="B25" s="558" t="s">
        <v>1390</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x14ac:dyDescent="0.25">
      <c r="A26" s="556"/>
      <c r="B26" s="558"/>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x14ac:dyDescent="0.25">
      <c r="A27" s="556"/>
      <c r="B27" s="558"/>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x14ac:dyDescent="0.25">
      <c r="A28" s="556"/>
      <c r="B28" s="558"/>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x14ac:dyDescent="0.25">
      <c r="A29" s="557"/>
      <c r="B29" s="558"/>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x14ac:dyDescent="0.25">
      <c r="A30" s="567" t="s">
        <v>478</v>
      </c>
      <c r="B30" s="568"/>
      <c r="C30" s="568"/>
      <c r="D30" s="568"/>
      <c r="E30" s="568"/>
      <c r="F30" s="568"/>
      <c r="G30" s="568"/>
      <c r="H30" s="568"/>
      <c r="I30" s="568"/>
      <c r="J30" s="568"/>
      <c r="K30" s="568"/>
      <c r="L30" s="568"/>
      <c r="M30" s="568"/>
      <c r="N30" s="568"/>
      <c r="O30" s="568"/>
      <c r="P30" s="568"/>
      <c r="Q30" s="568"/>
      <c r="R30" s="568"/>
      <c r="S30" s="568"/>
      <c r="T30" s="568"/>
      <c r="U30" s="569"/>
    </row>
    <row r="31" spans="1:21" ht="15.75" customHeight="1" x14ac:dyDescent="0.25">
      <c r="A31" s="555" t="s">
        <v>1395</v>
      </c>
      <c r="B31" s="558"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x14ac:dyDescent="0.25">
      <c r="A32" s="556"/>
      <c r="B32" s="558"/>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x14ac:dyDescent="0.25">
      <c r="A33" s="556"/>
      <c r="B33" s="558"/>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x14ac:dyDescent="0.25">
      <c r="A34" s="556"/>
      <c r="B34" s="558"/>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x14ac:dyDescent="0.25">
      <c r="A35" s="556"/>
      <c r="B35" s="558"/>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x14ac:dyDescent="0.25">
      <c r="A36" s="557"/>
      <c r="B36" s="558"/>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x14ac:dyDescent="0.25">
      <c r="A37" s="558" t="s">
        <v>1393</v>
      </c>
      <c r="B37" s="558"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x14ac:dyDescent="0.25">
      <c r="A38" s="558"/>
      <c r="B38" s="558"/>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x14ac:dyDescent="0.25">
      <c r="A39" s="558"/>
      <c r="B39" s="558"/>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x14ac:dyDescent="0.25">
      <c r="A40" s="558"/>
      <c r="B40" s="558"/>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x14ac:dyDescent="0.25">
      <c r="A41" s="558"/>
      <c r="B41" s="558"/>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x14ac:dyDescent="0.25">
      <c r="A42" s="558"/>
      <c r="B42" s="558"/>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x14ac:dyDescent="0.2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x14ac:dyDescent="0.25">
      <c r="H45"/>
      <c r="J45"/>
      <c r="L45"/>
      <c r="N45"/>
      <c r="P45" s="396"/>
    </row>
    <row r="46" spans="1:21" x14ac:dyDescent="0.25">
      <c r="H46"/>
      <c r="J46"/>
      <c r="L46"/>
      <c r="N46"/>
      <c r="P46" s="396"/>
    </row>
    <row r="47" spans="1:21" x14ac:dyDescent="0.25">
      <c r="H47"/>
      <c r="J47"/>
      <c r="L47"/>
      <c r="N47"/>
      <c r="P47" s="396"/>
    </row>
    <row r="48" spans="1:21" x14ac:dyDescent="0.25">
      <c r="H48"/>
      <c r="J48"/>
      <c r="L48"/>
      <c r="N48"/>
      <c r="P48" s="396"/>
    </row>
    <row r="49" spans="8:16" x14ac:dyDescent="0.25">
      <c r="H49"/>
      <c r="J49"/>
      <c r="L49"/>
      <c r="N49"/>
      <c r="P49" s="396"/>
    </row>
    <row r="50" spans="8:16" x14ac:dyDescent="0.25">
      <c r="H50"/>
      <c r="J50"/>
      <c r="L50"/>
      <c r="N50"/>
      <c r="P50" s="396"/>
    </row>
    <row r="51" spans="8:16" x14ac:dyDescent="0.25">
      <c r="H51"/>
      <c r="J51"/>
      <c r="L51"/>
      <c r="N51"/>
      <c r="P51" s="396"/>
    </row>
    <row r="52" spans="8:16" x14ac:dyDescent="0.25">
      <c r="H52"/>
      <c r="J52"/>
      <c r="L52"/>
      <c r="N52"/>
      <c r="P52" s="396"/>
    </row>
    <row r="53" spans="8:16" x14ac:dyDescent="0.25">
      <c r="H53"/>
      <c r="J53"/>
      <c r="L53"/>
      <c r="N53"/>
      <c r="P53" s="396"/>
    </row>
    <row r="54" spans="8:16" x14ac:dyDescent="0.25">
      <c r="H54"/>
      <c r="J54"/>
      <c r="L54"/>
      <c r="N54"/>
      <c r="P54" s="396"/>
    </row>
    <row r="55" spans="8:16" x14ac:dyDescent="0.25">
      <c r="H55"/>
      <c r="J55"/>
      <c r="L55"/>
      <c r="N55"/>
      <c r="P55" s="396"/>
    </row>
    <row r="56" spans="8:16" x14ac:dyDescent="0.25">
      <c r="H56"/>
      <c r="J56"/>
      <c r="L56"/>
      <c r="N56"/>
      <c r="P56" s="396"/>
    </row>
    <row r="57" spans="8:16" x14ac:dyDescent="0.25">
      <c r="H57"/>
      <c r="J57"/>
      <c r="L57"/>
      <c r="N57"/>
      <c r="P57" s="396"/>
    </row>
    <row r="58" spans="8:16" x14ac:dyDescent="0.25">
      <c r="H58"/>
      <c r="J58"/>
      <c r="L58"/>
      <c r="N58"/>
      <c r="P58" s="396"/>
    </row>
    <row r="59" spans="8:16" x14ac:dyDescent="0.25">
      <c r="H59"/>
      <c r="J59"/>
      <c r="L59"/>
      <c r="N59"/>
      <c r="P59" s="396"/>
    </row>
    <row r="60" spans="8:16" x14ac:dyDescent="0.25">
      <c r="H60"/>
      <c r="J60"/>
      <c r="L60"/>
      <c r="N60"/>
      <c r="P60" s="396"/>
    </row>
    <row r="61" spans="8:16" x14ac:dyDescent="0.25">
      <c r="H61"/>
      <c r="J61"/>
      <c r="L61"/>
      <c r="N61"/>
      <c r="P61" s="396"/>
    </row>
    <row r="62" spans="8:16" x14ac:dyDescent="0.25">
      <c r="H62"/>
      <c r="J62"/>
      <c r="L62"/>
      <c r="N62"/>
      <c r="P62" s="396"/>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10" activePane="bottomLeft" state="frozen"/>
      <selection activeCell="P6" sqref="P6"/>
      <selection pane="bottomLeft" activeCell="C12" sqref="C12"/>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s="66" customFormat="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s="67" customFormat="1" ht="25.5"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0" t="s">
        <v>1399</v>
      </c>
      <c r="B8" s="570"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570"/>
      <c r="B9" s="570"/>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570"/>
      <c r="B10" s="570"/>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570"/>
      <c r="B11" s="570"/>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570"/>
      <c r="B12" s="570"/>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570"/>
      <c r="B13" s="570"/>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570"/>
      <c r="B14" s="570"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570"/>
      <c r="B15" s="570"/>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570"/>
      <c r="B16" s="570"/>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570"/>
      <c r="B17" s="570"/>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570"/>
      <c r="B18" s="570"/>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570"/>
      <c r="B19" s="570"/>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570"/>
      <c r="B20" s="570"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570"/>
      <c r="B21" s="570"/>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570"/>
      <c r="B22" s="570"/>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570"/>
      <c r="B23" s="570"/>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570"/>
      <c r="B24" s="570"/>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570"/>
      <c r="B25" s="570"/>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570"/>
      <c r="B26" s="570"/>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34" t="s">
        <v>97</v>
      </c>
      <c r="B3" s="533" t="s">
        <v>111</v>
      </c>
      <c r="C3" s="536" t="s">
        <v>86</v>
      </c>
      <c r="D3" s="536" t="s">
        <v>87</v>
      </c>
      <c r="E3" s="536" t="s">
        <v>392</v>
      </c>
      <c r="F3" s="536" t="s">
        <v>88</v>
      </c>
      <c r="G3" s="539" t="s">
        <v>100</v>
      </c>
      <c r="H3" s="545"/>
      <c r="I3" s="545"/>
      <c r="J3" s="545"/>
      <c r="K3" s="545"/>
      <c r="L3" s="545"/>
      <c r="M3" s="545"/>
      <c r="N3" s="540"/>
      <c r="O3" s="541" t="s">
        <v>101</v>
      </c>
      <c r="P3" s="542"/>
      <c r="Q3" s="533" t="s">
        <v>102</v>
      </c>
      <c r="R3" s="533" t="s">
        <v>103</v>
      </c>
      <c r="S3" s="533" t="s">
        <v>110</v>
      </c>
      <c r="T3" s="533" t="s">
        <v>109</v>
      </c>
      <c r="U3" s="530" t="s">
        <v>89</v>
      </c>
    </row>
    <row r="4" spans="1:21" ht="15" customHeight="1" x14ac:dyDescent="0.25">
      <c r="A4" s="534"/>
      <c r="B4" s="534"/>
      <c r="C4" s="537"/>
      <c r="D4" s="537"/>
      <c r="E4" s="537"/>
      <c r="F4" s="537"/>
      <c r="G4" s="539" t="s">
        <v>104</v>
      </c>
      <c r="H4" s="540"/>
      <c r="I4" s="539" t="s">
        <v>105</v>
      </c>
      <c r="J4" s="540"/>
      <c r="K4" s="539" t="s">
        <v>106</v>
      </c>
      <c r="L4" s="540"/>
      <c r="M4" s="539" t="s">
        <v>107</v>
      </c>
      <c r="N4" s="540"/>
      <c r="O4" s="543"/>
      <c r="P4" s="544"/>
      <c r="Q4" s="534"/>
      <c r="R4" s="534"/>
      <c r="S4" s="534"/>
      <c r="T4" s="534"/>
      <c r="U4" s="531"/>
    </row>
    <row r="5" spans="1:21" ht="25.5" x14ac:dyDescent="0.25">
      <c r="A5" s="535"/>
      <c r="B5" s="535"/>
      <c r="C5" s="538"/>
      <c r="D5" s="538"/>
      <c r="E5" s="538"/>
      <c r="F5" s="538"/>
      <c r="G5" s="442" t="s">
        <v>108</v>
      </c>
      <c r="H5" s="442" t="s">
        <v>12</v>
      </c>
      <c r="I5" s="442" t="s">
        <v>108</v>
      </c>
      <c r="J5" s="442" t="s">
        <v>12</v>
      </c>
      <c r="K5" s="442" t="s">
        <v>108</v>
      </c>
      <c r="L5" s="442" t="s">
        <v>12</v>
      </c>
      <c r="M5" s="442" t="s">
        <v>108</v>
      </c>
      <c r="N5" s="442" t="s">
        <v>12</v>
      </c>
      <c r="O5" s="442" t="s">
        <v>108</v>
      </c>
      <c r="P5" s="442" t="s">
        <v>12</v>
      </c>
      <c r="Q5" s="535"/>
      <c r="R5" s="535"/>
      <c r="S5" s="535"/>
      <c r="T5" s="535"/>
      <c r="U5" s="532"/>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558" t="s">
        <v>1435</v>
      </c>
      <c r="B7" s="555"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558"/>
      <c r="B8" s="556"/>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558"/>
      <c r="B9" s="556"/>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558"/>
      <c r="B10" s="556"/>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558"/>
      <c r="B11" s="556"/>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558"/>
      <c r="B12" s="557"/>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556" t="s">
        <v>1436</v>
      </c>
      <c r="B13" s="555" t="s">
        <v>1437</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556"/>
      <c r="B14" s="556"/>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556"/>
      <c r="B15" s="556"/>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556"/>
      <c r="B16" s="556"/>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556"/>
      <c r="B17" s="556"/>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556"/>
      <c r="B18" s="556"/>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557"/>
      <c r="B19" s="557"/>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555" t="s">
        <v>1438</v>
      </c>
      <c r="B20" s="555" t="s">
        <v>1439</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556"/>
      <c r="B21" s="556"/>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556"/>
      <c r="B22" s="556"/>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556"/>
      <c r="B23" s="556"/>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556"/>
      <c r="B24" s="556"/>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556"/>
      <c r="B25" s="556"/>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557"/>
      <c r="B26" s="557"/>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555" t="s">
        <v>1440</v>
      </c>
      <c r="B27" s="555" t="s">
        <v>1441</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556"/>
      <c r="B28" s="556"/>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556"/>
      <c r="B29" s="556"/>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556"/>
      <c r="B30" s="556"/>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556"/>
      <c r="B31" s="556"/>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556"/>
      <c r="B32" s="556"/>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557"/>
      <c r="B33" s="557"/>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4" activePane="bottomLeft" state="frozen"/>
      <selection activeCell="A7" sqref="A7"/>
      <selection pane="bottomLeft" activeCell="E42" sqref="E42"/>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1517</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1" t="s">
        <v>1402</v>
      </c>
      <c r="B3" s="571"/>
      <c r="C3" s="571"/>
      <c r="D3" s="571"/>
      <c r="E3" s="571"/>
      <c r="F3" s="571"/>
      <c r="G3" s="571"/>
      <c r="H3" s="571"/>
      <c r="I3" s="571"/>
      <c r="J3" s="571"/>
      <c r="K3" s="571"/>
      <c r="L3" s="571"/>
      <c r="M3" s="571"/>
      <c r="N3" s="571"/>
      <c r="O3" s="571"/>
      <c r="P3" s="571"/>
      <c r="Q3" s="571"/>
      <c r="R3" s="571"/>
      <c r="S3" s="571"/>
      <c r="T3" s="571"/>
      <c r="U3" s="571"/>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1476</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34" t="s">
        <v>97</v>
      </c>
      <c r="B6" s="533" t="s">
        <v>111</v>
      </c>
      <c r="C6" s="536" t="s">
        <v>86</v>
      </c>
      <c r="D6" s="536" t="s">
        <v>87</v>
      </c>
      <c r="E6" s="536" t="s">
        <v>392</v>
      </c>
      <c r="F6" s="536" t="s">
        <v>88</v>
      </c>
      <c r="G6" s="539" t="s">
        <v>100</v>
      </c>
      <c r="H6" s="545"/>
      <c r="I6" s="545"/>
      <c r="J6" s="545"/>
      <c r="K6" s="545"/>
      <c r="L6" s="545"/>
      <c r="M6" s="545"/>
      <c r="N6" s="540"/>
      <c r="O6" s="541" t="s">
        <v>101</v>
      </c>
      <c r="P6" s="542"/>
      <c r="Q6" s="533" t="s">
        <v>102</v>
      </c>
      <c r="R6" s="533" t="s">
        <v>103</v>
      </c>
      <c r="S6" s="533" t="s">
        <v>110</v>
      </c>
      <c r="T6" s="533" t="s">
        <v>109</v>
      </c>
      <c r="U6" s="530" t="s">
        <v>89</v>
      </c>
    </row>
    <row r="7" spans="1:21" ht="15" customHeight="1" x14ac:dyDescent="0.25">
      <c r="A7" s="534"/>
      <c r="B7" s="534"/>
      <c r="C7" s="537"/>
      <c r="D7" s="537"/>
      <c r="E7" s="537"/>
      <c r="F7" s="537"/>
      <c r="G7" s="539" t="s">
        <v>104</v>
      </c>
      <c r="H7" s="540"/>
      <c r="I7" s="539" t="s">
        <v>105</v>
      </c>
      <c r="J7" s="540"/>
      <c r="K7" s="539" t="s">
        <v>106</v>
      </c>
      <c r="L7" s="540"/>
      <c r="M7" s="539" t="s">
        <v>107</v>
      </c>
      <c r="N7" s="540"/>
      <c r="O7" s="543"/>
      <c r="P7" s="544"/>
      <c r="Q7" s="534"/>
      <c r="R7" s="534"/>
      <c r="S7" s="534"/>
      <c r="T7" s="534"/>
      <c r="U7" s="531"/>
    </row>
    <row r="8" spans="1:21" ht="25.5" x14ac:dyDescent="0.25">
      <c r="A8" s="535"/>
      <c r="B8" s="535"/>
      <c r="C8" s="538"/>
      <c r="D8" s="538"/>
      <c r="E8" s="538"/>
      <c r="F8" s="538"/>
      <c r="G8" s="442" t="s">
        <v>108</v>
      </c>
      <c r="H8" s="442" t="s">
        <v>12</v>
      </c>
      <c r="I8" s="442" t="s">
        <v>108</v>
      </c>
      <c r="J8" s="442" t="s">
        <v>12</v>
      </c>
      <c r="K8" s="442" t="s">
        <v>108</v>
      </c>
      <c r="L8" s="442" t="s">
        <v>12</v>
      </c>
      <c r="M8" s="442" t="s">
        <v>108</v>
      </c>
      <c r="N8" s="442" t="s">
        <v>12</v>
      </c>
      <c r="O8" s="442" t="s">
        <v>108</v>
      </c>
      <c r="P8" s="442" t="s">
        <v>12</v>
      </c>
      <c r="Q8" s="535"/>
      <c r="R8" s="535"/>
      <c r="S8" s="535"/>
      <c r="T8" s="535"/>
      <c r="U8" s="532"/>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573" t="s">
        <v>1402</v>
      </c>
      <c r="B10" s="573"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574"/>
      <c r="B11" s="574"/>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574"/>
      <c r="B12" s="574"/>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574"/>
      <c r="B13" s="574"/>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574"/>
      <c r="B14" s="574"/>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575"/>
      <c r="B15" s="575"/>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573" t="s">
        <v>1401</v>
      </c>
      <c r="B16" s="573"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574"/>
      <c r="B17" s="574"/>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574"/>
      <c r="B18" s="574"/>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574"/>
      <c r="B19" s="574"/>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574"/>
      <c r="B20" s="574"/>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574"/>
      <c r="B21" s="574"/>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574"/>
      <c r="B22" s="574"/>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574"/>
      <c r="B23" s="574"/>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574"/>
      <c r="B24" s="574"/>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x14ac:dyDescent="0.25">
      <c r="A25" s="572" t="s">
        <v>1476</v>
      </c>
      <c r="B25" s="572" t="s">
        <v>1424</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x14ac:dyDescent="0.25">
      <c r="A26" s="572"/>
      <c r="B26" s="572"/>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x14ac:dyDescent="0.25">
      <c r="A27" s="572"/>
      <c r="B27" s="572"/>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x14ac:dyDescent="0.25">
      <c r="A28" s="572"/>
      <c r="B28" s="572"/>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x14ac:dyDescent="0.25">
      <c r="A29" s="572"/>
      <c r="B29" s="572"/>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572"/>
      <c r="B30" s="572"/>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572"/>
      <c r="B31" s="572"/>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572"/>
      <c r="B32" s="572"/>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572"/>
      <c r="B33" s="572"/>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572"/>
      <c r="B34" s="572"/>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572"/>
      <c r="B35" s="572"/>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1518</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A7" workbookViewId="0">
      <selection activeCell="A28" sqref="A2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522" t="s">
        <v>1369</v>
      </c>
      <c r="I2" s="522"/>
    </row>
    <row r="3" spans="2:9" ht="19.5" thickBot="1" x14ac:dyDescent="0.3">
      <c r="B3" s="81" t="s">
        <v>21</v>
      </c>
      <c r="C3" s="81" t="s">
        <v>391</v>
      </c>
      <c r="H3" s="424" t="s">
        <v>390</v>
      </c>
      <c r="I3" s="425" t="s">
        <v>391</v>
      </c>
    </row>
    <row r="4" spans="2:9" ht="18.75" x14ac:dyDescent="0.25">
      <c r="B4" s="82" t="s">
        <v>122</v>
      </c>
      <c r="C4" s="201">
        <f>'1. TALLERES SEMINARIOS'!D5</f>
        <v>0</v>
      </c>
      <c r="H4" s="417" t="s">
        <v>1357</v>
      </c>
      <c r="I4" s="420">
        <f>'1. Desarrollo e Innov. Curricu.'!P28</f>
        <v>0</v>
      </c>
    </row>
    <row r="5" spans="2:9" ht="18.75" x14ac:dyDescent="0.25">
      <c r="B5" s="82" t="s">
        <v>415</v>
      </c>
      <c r="C5" s="201">
        <f>'2. CONTRATACION DE PERSONAL'!D5</f>
        <v>0</v>
      </c>
      <c r="H5" s="418" t="s">
        <v>1359</v>
      </c>
      <c r="I5" s="421">
        <f>'2. Investigación Científica'!P47</f>
        <v>0</v>
      </c>
    </row>
    <row r="6" spans="2:9" ht="18.75" x14ac:dyDescent="0.25">
      <c r="B6" s="82" t="s">
        <v>126</v>
      </c>
      <c r="C6" s="201">
        <f>'3. EQUIPO DE OFICINA'!D5</f>
        <v>0</v>
      </c>
      <c r="H6" s="418" t="s">
        <v>471</v>
      </c>
      <c r="I6" s="421">
        <f>'3. Vinculación Univ. Sociedad'!P74</f>
        <v>0</v>
      </c>
    </row>
    <row r="7" spans="2:9" ht="19.5" thickBot="1" x14ac:dyDescent="0.3">
      <c r="B7" s="82" t="s">
        <v>416</v>
      </c>
      <c r="C7" s="201">
        <f>'4. EQUIPO TECNOLÓGICOS'!D5</f>
        <v>0</v>
      </c>
      <c r="E7" s="428" t="s">
        <v>119</v>
      </c>
      <c r="F7" s="437" t="s">
        <v>1482</v>
      </c>
      <c r="H7" s="418" t="s">
        <v>1358</v>
      </c>
      <c r="I7" s="421">
        <f>'4. Docencia y Profesorado Univ.'!P21</f>
        <v>0</v>
      </c>
    </row>
    <row r="8" spans="2:9" ht="18.75" x14ac:dyDescent="0.25">
      <c r="B8" s="82" t="s">
        <v>127</v>
      </c>
      <c r="C8" s="201">
        <f>'5. ACTIVIDADES ESPECIALES'!D5</f>
        <v>287657</v>
      </c>
      <c r="E8" s="433" t="s">
        <v>1484</v>
      </c>
      <c r="F8" s="434">
        <f>Presupuesto!D566</f>
        <v>287657</v>
      </c>
      <c r="H8" s="418" t="s">
        <v>1360</v>
      </c>
      <c r="I8" s="421">
        <f>'5. Estudiantes y Graduados'!P43</f>
        <v>0</v>
      </c>
    </row>
    <row r="9" spans="2:9" ht="19.5" thickBot="1" x14ac:dyDescent="0.3">
      <c r="B9" s="92" t="s">
        <v>386</v>
      </c>
      <c r="C9" s="83">
        <f>'6. Becas'!D5</f>
        <v>0</v>
      </c>
      <c r="E9" s="435" t="s">
        <v>1509</v>
      </c>
      <c r="F9" s="436">
        <f>Presupuesto!E566</f>
        <v>0</v>
      </c>
      <c r="H9" s="418" t="s">
        <v>472</v>
      </c>
      <c r="I9" s="421">
        <f>'6. Gestión del Conocimiento'!P27</f>
        <v>0</v>
      </c>
    </row>
    <row r="10" spans="2:9" ht="19.5" thickBot="1" x14ac:dyDescent="0.3">
      <c r="B10" s="92" t="s">
        <v>387</v>
      </c>
      <c r="C10" s="83">
        <f>'7. Infraestructura'!D5</f>
        <v>0</v>
      </c>
      <c r="E10" s="438" t="s">
        <v>1483</v>
      </c>
      <c r="F10" s="439">
        <f>Presupuesto!F566</f>
        <v>287657</v>
      </c>
      <c r="G10" s="111"/>
      <c r="H10" s="418" t="s">
        <v>1361</v>
      </c>
      <c r="I10" s="422">
        <f>'7. Lo Esencial de la Reforma U.'!P34</f>
        <v>0</v>
      </c>
    </row>
    <row r="11" spans="2:9" ht="18.75" x14ac:dyDescent="0.25">
      <c r="B11" s="82" t="s">
        <v>418</v>
      </c>
      <c r="C11" s="83">
        <f>'8. Venta de Servicios'!D5</f>
        <v>0</v>
      </c>
      <c r="E11" s="440" t="s">
        <v>405</v>
      </c>
      <c r="F11" s="441">
        <f>Presupuesto!AR566</f>
        <v>181045.96000000002</v>
      </c>
      <c r="G11" s="111"/>
      <c r="H11" s="418" t="s">
        <v>1477</v>
      </c>
      <c r="I11" s="422">
        <f>'8. Asegura. de la Calid. y M'!P36</f>
        <v>0</v>
      </c>
    </row>
    <row r="12" spans="2:9" ht="18.75" x14ac:dyDescent="0.25">
      <c r="B12" s="92"/>
      <c r="C12" s="83"/>
      <c r="F12" s="111"/>
      <c r="G12" s="111"/>
      <c r="H12" s="418" t="s">
        <v>1363</v>
      </c>
      <c r="I12" s="422">
        <f>'9. Cultura de Inno. Insti...'!P21</f>
        <v>0</v>
      </c>
    </row>
    <row r="13" spans="2:9" ht="24" thickBot="1" x14ac:dyDescent="0.3">
      <c r="B13" s="84" t="s">
        <v>125</v>
      </c>
      <c r="C13" s="432">
        <f>SUM(C4:C12)</f>
        <v>287657</v>
      </c>
      <c r="F13" s="111"/>
      <c r="G13" s="111"/>
      <c r="H13" s="419" t="s">
        <v>1453</v>
      </c>
      <c r="I13" s="423">
        <f>'10. Posgrado'!P43</f>
        <v>0</v>
      </c>
    </row>
    <row r="14" spans="2:9" ht="23.25" x14ac:dyDescent="0.25">
      <c r="B14" s="84"/>
      <c r="C14" s="85"/>
      <c r="F14" s="111"/>
      <c r="G14" s="111"/>
      <c r="H14" s="426" t="s">
        <v>125</v>
      </c>
      <c r="I14" s="427">
        <f>SUM(I4:I13)</f>
        <v>0</v>
      </c>
    </row>
    <row r="15" spans="2:9" ht="15.75" x14ac:dyDescent="0.25">
      <c r="F15" s="111"/>
      <c r="G15" s="111"/>
      <c r="H15" s="523"/>
      <c r="I15" s="523"/>
    </row>
    <row r="16" spans="2:9" ht="16.5" thickBot="1" x14ac:dyDescent="0.3">
      <c r="F16" s="111"/>
      <c r="G16" s="111"/>
      <c r="H16" s="524" t="s">
        <v>1371</v>
      </c>
      <c r="I16" s="524"/>
    </row>
    <row r="17" spans="2:15" ht="15.75" thickBot="1" x14ac:dyDescent="0.3">
      <c r="F17" s="111"/>
      <c r="G17" s="111"/>
      <c r="H17" s="428" t="s">
        <v>390</v>
      </c>
      <c r="I17" s="429" t="s">
        <v>391</v>
      </c>
      <c r="J17" s="196"/>
    </row>
    <row r="18" spans="2:15" x14ac:dyDescent="0.25">
      <c r="H18" s="481" t="s">
        <v>1364</v>
      </c>
      <c r="I18" s="482">
        <f>'11. Gestion Administrativa'!P37</f>
        <v>287657.00000000006</v>
      </c>
      <c r="J18" s="196"/>
    </row>
    <row r="19" spans="2:15" x14ac:dyDescent="0.25">
      <c r="H19" s="483" t="s">
        <v>1365</v>
      </c>
      <c r="I19" s="484">
        <f>'12. Gestión del Talento Humano'!P21</f>
        <v>0</v>
      </c>
      <c r="J19" s="196"/>
    </row>
    <row r="20" spans="2:15" x14ac:dyDescent="0.25">
      <c r="B20" s="475" t="s">
        <v>1504</v>
      </c>
      <c r="C20" s="476">
        <v>21.981300000000001</v>
      </c>
      <c r="D20" s="475" t="s">
        <v>1507</v>
      </c>
      <c r="E20" s="477"/>
      <c r="H20" s="483" t="s">
        <v>1366</v>
      </c>
      <c r="I20" s="484">
        <f>'13. Gestión Académica'!P21</f>
        <v>0</v>
      </c>
      <c r="J20" s="196"/>
    </row>
    <row r="21" spans="2:15" x14ac:dyDescent="0.25">
      <c r="H21" s="483" t="s">
        <v>1367</v>
      </c>
      <c r="I21" s="484">
        <f>'14. Internacional... de la E.S.'!P36</f>
        <v>0</v>
      </c>
      <c r="J21" s="196"/>
    </row>
    <row r="22" spans="2:15" x14ac:dyDescent="0.25">
      <c r="H22" s="485" t="s">
        <v>1368</v>
      </c>
      <c r="I22" s="486">
        <f>'15. Gobernabilidad y Proceso...'!P29</f>
        <v>0</v>
      </c>
      <c r="J22" s="196"/>
    </row>
    <row r="23" spans="2:15" x14ac:dyDescent="0.25">
      <c r="H23" s="487" t="s">
        <v>1478</v>
      </c>
      <c r="I23" s="488">
        <f>'16. Desa. del Sistema Educ.Sup.'!P70</f>
        <v>0</v>
      </c>
      <c r="J23" s="196"/>
    </row>
    <row r="24" spans="2:15" s="467" customFormat="1" ht="15.75" thickBot="1" x14ac:dyDescent="0.3">
      <c r="H24" s="489" t="s">
        <v>1516</v>
      </c>
      <c r="I24" s="490">
        <f>'17. Gestión TIC'!P74</f>
        <v>0</v>
      </c>
      <c r="J24" s="196"/>
    </row>
    <row r="25" spans="2:15" ht="15.75" thickBot="1" x14ac:dyDescent="0.3">
      <c r="H25" s="479" t="s">
        <v>125</v>
      </c>
      <c r="I25" s="480">
        <f>SUM(I18:I23)</f>
        <v>287657.00000000006</v>
      </c>
    </row>
    <row r="26" spans="2:15" ht="15.75" thickBot="1" x14ac:dyDescent="0.3"/>
    <row r="27" spans="2:15" ht="15.75" thickBot="1" x14ac:dyDescent="0.3">
      <c r="H27" s="430" t="s">
        <v>1370</v>
      </c>
      <c r="I27" s="431">
        <f>I14+I25</f>
        <v>287657.00000000006</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0</v>
      </c>
      <c r="D56" s="238">
        <f>SUMIF('2. CONTRATACION DE PERSONAL'!$C:$C,'Cuadro Resumen'!$B$40:$B$56,'2. CONTRATACION DE PERSONAL'!$G:$G)</f>
        <v>0</v>
      </c>
    </row>
    <row r="57" spans="2:4" ht="23.25" x14ac:dyDescent="0.25">
      <c r="B57" s="84" t="s">
        <v>125</v>
      </c>
      <c r="C57" s="168">
        <f>SUBTOTAL(109,C40:C56)</f>
        <v>0</v>
      </c>
      <c r="D57" s="238">
        <f>SUM(D40:D56)</f>
        <v>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0</v>
      </c>
      <c r="D69" s="239">
        <f>SUMIF('3. EQUIPO DE OFICINA'!$C:$C,'Cuadro Resumen'!$B$69:$B$78,'3. EQUIPO DE OFICINA'!$F:$F)</f>
        <v>0</v>
      </c>
    </row>
    <row r="70" spans="2:4" ht="18.75" x14ac:dyDescent="0.25">
      <c r="B70" s="92" t="s">
        <v>64</v>
      </c>
      <c r="C70" s="83">
        <f>SUMIF('3. EQUIPO DE OFICINA'!C:C,'Cuadro Resumen'!$B$69:$B$78,'3. EQUIPO DE OFICINA'!D:D)</f>
        <v>0</v>
      </c>
      <c r="D70" s="239">
        <f>SUMIF('3. EQUIPO DE OFICINA'!$C:$C,'Cuadro Resumen'!$B$69:$B$78,'3. EQUIPO DE OFICINA'!$F:$F)</f>
        <v>0</v>
      </c>
    </row>
    <row r="71" spans="2:4" ht="18.75" x14ac:dyDescent="0.25">
      <c r="B71" s="92" t="s">
        <v>65</v>
      </c>
      <c r="C71" s="83">
        <f>SUMIF('3. EQUIPO DE OFICINA'!C:C,'Cuadro Resumen'!$B$69:$B$78,'3. EQUIPO DE OFICINA'!D:D)</f>
        <v>0</v>
      </c>
      <c r="D71" s="239">
        <f>SUMIF('3. EQUIPO DE OFICINA'!$C:$C,'Cuadro Resumen'!$B$69:$B$78,'3. EQUIPO DE OFICINA'!$F:$F)</f>
        <v>0</v>
      </c>
    </row>
    <row r="72" spans="2:4" ht="18.75" x14ac:dyDescent="0.25">
      <c r="B72" s="92" t="s">
        <v>66</v>
      </c>
      <c r="C72" s="83">
        <f>SUMIF('3. EQUIPO DE OFICINA'!C:C,'Cuadro Resumen'!$B$69:$B$78,'3. EQUIPO DE OFICINA'!D:D)</f>
        <v>0</v>
      </c>
      <c r="D72" s="239">
        <f>SUMIF('3. EQUIPO DE OFICINA'!$C:$C,'Cuadro Resumen'!$B$69:$B$78,'3. EQUIPO DE OFICINA'!$F:$F)</f>
        <v>0</v>
      </c>
    </row>
    <row r="73" spans="2:4" ht="18.75" x14ac:dyDescent="0.25">
      <c r="B73" s="92" t="s">
        <v>67</v>
      </c>
      <c r="C73" s="83">
        <f>SUMIF('3. EQUIPO DE OFICINA'!C:C,'Cuadro Resumen'!$B$69:$B$78,'3. EQUIPO DE OFICINA'!D:D)</f>
        <v>0</v>
      </c>
      <c r="D73" s="239">
        <f>SUMIF('3. EQUIPO DE OFICINA'!$C:$C,'Cuadro Resumen'!$B$69:$B$78,'3. EQUIPO DE OFICINA'!$F:$F)</f>
        <v>0</v>
      </c>
    </row>
    <row r="74" spans="2:4" ht="18.75" x14ac:dyDescent="0.25">
      <c r="B74" s="92" t="s">
        <v>68</v>
      </c>
      <c r="C74" s="83">
        <f>SUMIF('3. EQUIPO DE OFICINA'!C:C,'Cuadro Resumen'!$B$69:$B$78,'3. EQUIPO DE OFICINA'!D:D)</f>
        <v>0</v>
      </c>
      <c r="D74" s="239">
        <f>SUMIF('3. EQUIPO DE OFICINA'!$C:$C,'Cuadro Resumen'!$B$69:$B$78,'3. EQUIPO DE OFICINA'!$F:$F)</f>
        <v>0</v>
      </c>
    </row>
    <row r="75" spans="2:4" ht="18.75" x14ac:dyDescent="0.25">
      <c r="B75" s="92" t="s">
        <v>69</v>
      </c>
      <c r="C75" s="83">
        <f>SUMIF('3. EQUIPO DE OFICINA'!C:C,'Cuadro Resumen'!$B$69:$B$78,'3. EQUIPO DE OFICINA'!D:D)</f>
        <v>0</v>
      </c>
      <c r="D75" s="239">
        <f>SUMIF('3. EQUIPO DE OFICINA'!$C:$C,'Cuadro Resumen'!$B$69:$B$78,'3. EQUIPO DE OFICINA'!$F:$F)</f>
        <v>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0</v>
      </c>
      <c r="D77" s="239">
        <f>SUMIF('3. EQUIPO DE OFICINA'!$C:$C,'Cuadro Resumen'!$B$69:$B$78,'3. EQUIPO DE OFICINA'!$F:$F)</f>
        <v>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0</v>
      </c>
      <c r="D80" s="240">
        <f>SUM(D69:D79)</f>
        <v>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0</v>
      </c>
      <c r="D86" s="83">
        <f>SUMIF('4. EQUIPO TECNOLÓGICOS'!$C:$C,'Cuadro Resumen'!$B$86:$B$102,'4. EQUIPO TECNOLÓGICOS'!F:F)</f>
        <v>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0</v>
      </c>
      <c r="D89" s="83">
        <f>SUMIF('4. EQUIPO TECNOLÓGICOS'!$C:$C,'Cuadro Resumen'!$B$86:$B$102,'4. EQUIPO TECNOLÓGICOS'!F:F)</f>
        <v>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1481</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125</v>
      </c>
      <c r="C103" s="85">
        <f>SUM(C86:C102)</f>
        <v>0</v>
      </c>
      <c r="D103" s="85">
        <f>SUM(D86:D102)</f>
        <v>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525" t="s">
        <v>1497</v>
      </c>
      <c r="C198" s="525"/>
      <c r="D198" s="525"/>
      <c r="E198" s="525"/>
      <c r="F198" s="525"/>
    </row>
    <row r="199" spans="2:9" hidden="1" x14ac:dyDescent="0.25">
      <c r="B199" s="455" t="s">
        <v>1498</v>
      </c>
      <c r="C199" s="454" t="s">
        <v>1499</v>
      </c>
      <c r="D199" s="454" t="s">
        <v>1499</v>
      </c>
      <c r="E199" s="454" t="s">
        <v>1500</v>
      </c>
      <c r="F199" s="454" t="s">
        <v>1500</v>
      </c>
    </row>
    <row r="200" spans="2:9" hidden="1" x14ac:dyDescent="0.25">
      <c r="B200" s="453"/>
      <c r="C200" s="453" t="s">
        <v>1501</v>
      </c>
      <c r="D200" s="453" t="s">
        <v>1502</v>
      </c>
      <c r="E200" s="453" t="s">
        <v>1501</v>
      </c>
      <c r="F200" s="453" t="s">
        <v>1502</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1503</v>
      </c>
      <c r="C205" s="452">
        <v>145</v>
      </c>
      <c r="D205" s="452">
        <v>135</v>
      </c>
      <c r="E205" s="452">
        <v>185</v>
      </c>
      <c r="F205" s="452">
        <v>170</v>
      </c>
    </row>
    <row r="206" spans="2:9" hidden="1" x14ac:dyDescent="0.25">
      <c r="B206" s="450"/>
      <c r="C206" s="450"/>
      <c r="D206" s="450"/>
      <c r="E206" s="450"/>
      <c r="F206" s="450"/>
    </row>
    <row r="207" spans="2:9" hidden="1" x14ac:dyDescent="0.25">
      <c r="B207" s="526" t="s">
        <v>1504</v>
      </c>
      <c r="C207" s="526"/>
      <c r="D207" s="526"/>
      <c r="E207" s="478">
        <f>C20</f>
        <v>21.981300000000001</v>
      </c>
      <c r="F207" s="478"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525" t="s">
        <v>1497</v>
      </c>
      <c r="C210" s="525"/>
      <c r="D210" s="525"/>
      <c r="E210" s="525"/>
      <c r="F210" s="525"/>
    </row>
    <row r="211" spans="2:9" hidden="1" x14ac:dyDescent="0.25">
      <c r="B211" s="455" t="s">
        <v>1498</v>
      </c>
      <c r="C211" s="454" t="s">
        <v>1499</v>
      </c>
      <c r="D211" s="454" t="s">
        <v>1499</v>
      </c>
      <c r="E211" s="454" t="s">
        <v>1500</v>
      </c>
      <c r="F211" s="454" t="s">
        <v>1500</v>
      </c>
    </row>
    <row r="212" spans="2:9" hidden="1" x14ac:dyDescent="0.25">
      <c r="B212" s="453"/>
      <c r="C212" s="453" t="s">
        <v>1501</v>
      </c>
      <c r="D212" s="453" t="s">
        <v>1502</v>
      </c>
      <c r="E212" s="453" t="s">
        <v>1501</v>
      </c>
      <c r="F212" s="453" t="s">
        <v>1502</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1503</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1" t="s">
        <v>1407</v>
      </c>
      <c r="B3" s="571"/>
      <c r="C3" s="571"/>
      <c r="D3" s="571"/>
      <c r="E3" s="571"/>
      <c r="F3" s="571"/>
      <c r="G3" s="571"/>
      <c r="H3" s="571"/>
      <c r="I3" s="571"/>
      <c r="J3" s="571"/>
      <c r="K3" s="571"/>
      <c r="L3" s="571"/>
      <c r="M3" s="571"/>
      <c r="N3" s="571"/>
      <c r="O3" s="571"/>
      <c r="P3" s="571"/>
      <c r="Q3" s="571"/>
      <c r="R3" s="571"/>
      <c r="S3" s="571"/>
      <c r="T3" s="571"/>
      <c r="U3" s="571"/>
    </row>
    <row r="4" spans="1:21" ht="1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ht="25.5"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73" t="s">
        <v>1407</v>
      </c>
      <c r="B8" s="573"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574"/>
      <c r="B9" s="574"/>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574"/>
      <c r="B10" s="574"/>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574"/>
      <c r="B11" s="574"/>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574"/>
      <c r="B12" s="574"/>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574"/>
      <c r="B13" s="574"/>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574"/>
      <c r="B14" s="574"/>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574"/>
      <c r="B15" s="574"/>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574"/>
      <c r="B16" s="574"/>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574"/>
      <c r="B17" s="574"/>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574"/>
      <c r="B18" s="574"/>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574"/>
      <c r="B19" s="574"/>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575"/>
      <c r="B20" s="575"/>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1451</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571" t="s">
        <v>1450</v>
      </c>
      <c r="B3" s="571"/>
      <c r="C3" s="571"/>
      <c r="D3" s="571"/>
      <c r="E3" s="571"/>
      <c r="F3" s="571"/>
      <c r="G3" s="571"/>
      <c r="H3" s="571"/>
      <c r="I3" s="571"/>
      <c r="J3" s="571"/>
      <c r="K3" s="571"/>
      <c r="L3" s="571"/>
      <c r="M3" s="571"/>
      <c r="N3" s="571"/>
      <c r="O3" s="571"/>
      <c r="P3" s="571"/>
      <c r="Q3" s="571"/>
      <c r="R3" s="571"/>
      <c r="S3" s="571"/>
      <c r="T3" s="571"/>
      <c r="U3" s="571"/>
    </row>
    <row r="4" spans="1:21" ht="1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ht="25.5"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3" t="s">
        <v>1444</v>
      </c>
      <c r="B8" s="572" t="s">
        <v>1442</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574"/>
      <c r="B9" s="572"/>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574"/>
      <c r="B10" s="572"/>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574"/>
      <c r="B11" s="572"/>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574"/>
      <c r="B12" s="572"/>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574"/>
      <c r="B13" s="572" t="s">
        <v>1449</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574"/>
      <c r="B14" s="572"/>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574"/>
      <c r="B15" s="572"/>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574"/>
      <c r="B16" s="572"/>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574"/>
      <c r="B17" s="572"/>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574"/>
      <c r="B18" s="572" t="s">
        <v>1443</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574"/>
      <c r="B19" s="572"/>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574"/>
      <c r="B20" s="572"/>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574"/>
      <c r="B21" s="572"/>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574"/>
      <c r="B22" s="572"/>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574"/>
      <c r="B23" s="573" t="s">
        <v>1445</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574"/>
      <c r="B24" s="574"/>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574"/>
      <c r="B25" s="574"/>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574"/>
      <c r="B26" s="574"/>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574"/>
      <c r="B27" s="575"/>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574"/>
      <c r="B28" s="573" t="s">
        <v>1446</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574"/>
      <c r="B29" s="574"/>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574"/>
      <c r="B30" s="574"/>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574"/>
      <c r="B31" s="574"/>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574"/>
      <c r="B32" s="575"/>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574"/>
      <c r="B33" s="572" t="s">
        <v>1447</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574"/>
      <c r="B34" s="572"/>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574"/>
      <c r="B35" s="572"/>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574"/>
      <c r="B36" s="572"/>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574"/>
      <c r="B37" s="572"/>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574"/>
      <c r="B38" s="572" t="s">
        <v>1448</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574"/>
      <c r="B39" s="572"/>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574"/>
      <c r="B40" s="572"/>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574"/>
      <c r="B41" s="572"/>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574"/>
      <c r="B42" s="572"/>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1452</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2"/>
  <sheetViews>
    <sheetView topLeftCell="E1" zoomScale="60" zoomScaleNormal="60" workbookViewId="0">
      <pane ySplit="7" topLeftCell="A35" activePane="bottomLeft" state="frozen"/>
      <selection activeCell="Q6" sqref="Q6"/>
      <selection pane="bottomLeft" activeCell="J38" sqref="J38"/>
    </sheetView>
  </sheetViews>
  <sheetFormatPr baseColWidth="10" defaultColWidth="12.5703125" defaultRowHeight="15" x14ac:dyDescent="0.25"/>
  <cols>
    <col min="1" max="2" width="21.7109375" customWidth="1"/>
    <col min="3" max="5" width="27.42578125" customWidth="1"/>
    <col min="6" max="6" width="37"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18" width="17" customWidth="1"/>
    <col min="19" max="20" width="14.28515625" customWidth="1"/>
    <col min="21" max="21" width="15.7109375" customWidth="1"/>
    <col min="25" max="25" width="33" customWidth="1"/>
  </cols>
  <sheetData>
    <row r="1" spans="1:25" s="277" customFormat="1" ht="18.75" x14ac:dyDescent="0.3">
      <c r="G1" s="280" t="s">
        <v>1409</v>
      </c>
      <c r="L1" s="280"/>
      <c r="M1" s="280"/>
      <c r="N1" s="280"/>
      <c r="O1" s="280"/>
      <c r="P1" s="280"/>
      <c r="Q1" s="280"/>
      <c r="R1" s="280"/>
      <c r="S1" s="280"/>
      <c r="T1" s="280"/>
      <c r="U1" s="280"/>
    </row>
    <row r="2" spans="1:25" s="277" customFormat="1" ht="18.75" x14ac:dyDescent="0.3">
      <c r="A2" s="322" t="s">
        <v>1352</v>
      </c>
      <c r="G2" s="280"/>
      <c r="L2" s="280"/>
      <c r="M2" s="280"/>
      <c r="N2" s="280"/>
      <c r="O2" s="280"/>
      <c r="P2" s="280"/>
      <c r="Q2" s="280"/>
      <c r="R2" s="280"/>
      <c r="S2" s="280"/>
      <c r="T2" s="280"/>
      <c r="U2" s="280"/>
    </row>
    <row r="3" spans="1:25" s="277" customFormat="1" ht="27.75" customHeight="1" x14ac:dyDescent="0.2">
      <c r="A3" s="592" t="s">
        <v>1411</v>
      </c>
      <c r="B3" s="592"/>
      <c r="C3" s="592"/>
      <c r="D3" s="592"/>
      <c r="E3" s="592"/>
      <c r="F3" s="592"/>
      <c r="G3" s="592"/>
      <c r="H3" s="592"/>
      <c r="I3" s="592"/>
      <c r="J3" s="592"/>
      <c r="K3" s="592"/>
      <c r="L3" s="592"/>
      <c r="M3" s="592"/>
      <c r="N3" s="592"/>
      <c r="O3" s="592"/>
      <c r="P3" s="592"/>
      <c r="Q3" s="592"/>
      <c r="R3" s="592"/>
      <c r="S3" s="592"/>
      <c r="T3" s="592"/>
      <c r="U3" s="592"/>
    </row>
    <row r="4" spans="1:25" s="321" customFormat="1" x14ac:dyDescent="0.25">
      <c r="A4" s="593" t="s">
        <v>1416</v>
      </c>
      <c r="B4" s="593"/>
      <c r="C4" s="593"/>
      <c r="D4" s="593"/>
      <c r="E4" s="593"/>
      <c r="F4" s="593"/>
      <c r="G4" s="593"/>
      <c r="H4" s="593"/>
      <c r="I4" s="593"/>
      <c r="J4" s="593"/>
      <c r="K4" s="593"/>
      <c r="L4" s="593"/>
      <c r="M4" s="593"/>
      <c r="N4" s="593"/>
      <c r="O4" s="593"/>
      <c r="P4" s="593"/>
      <c r="Q4" s="593"/>
      <c r="R4" s="593"/>
      <c r="S4" s="593"/>
      <c r="T4" s="593"/>
      <c r="U4" s="593"/>
    </row>
    <row r="5" spans="1:25" s="66" customFormat="1" ht="23.25" customHeight="1" x14ac:dyDescent="0.25">
      <c r="A5" s="534" t="s">
        <v>97</v>
      </c>
      <c r="B5" s="533" t="s">
        <v>111</v>
      </c>
      <c r="C5" s="536" t="s">
        <v>86</v>
      </c>
      <c r="D5" s="536" t="s">
        <v>87</v>
      </c>
      <c r="E5" s="536" t="s">
        <v>392</v>
      </c>
      <c r="F5" s="536" t="s">
        <v>88</v>
      </c>
      <c r="G5" s="539" t="s">
        <v>100</v>
      </c>
      <c r="H5" s="545"/>
      <c r="I5" s="545"/>
      <c r="J5" s="545"/>
      <c r="K5" s="545"/>
      <c r="L5" s="545"/>
      <c r="M5" s="545"/>
      <c r="N5" s="540"/>
      <c r="O5" s="541" t="s">
        <v>101</v>
      </c>
      <c r="P5" s="542"/>
      <c r="Q5" s="533" t="s">
        <v>102</v>
      </c>
      <c r="R5" s="533" t="s">
        <v>103</v>
      </c>
      <c r="S5" s="533" t="s">
        <v>110</v>
      </c>
      <c r="T5" s="533" t="s">
        <v>109</v>
      </c>
      <c r="U5" s="530" t="s">
        <v>89</v>
      </c>
    </row>
    <row r="6" spans="1:25" s="66" customFormat="1" ht="15" customHeight="1" x14ac:dyDescent="0.25">
      <c r="A6" s="534"/>
      <c r="B6" s="534"/>
      <c r="C6" s="537"/>
      <c r="D6" s="537"/>
      <c r="E6" s="537"/>
      <c r="F6" s="537"/>
      <c r="G6" s="539" t="s">
        <v>104</v>
      </c>
      <c r="H6" s="540"/>
      <c r="I6" s="539" t="s">
        <v>105</v>
      </c>
      <c r="J6" s="540"/>
      <c r="K6" s="539" t="s">
        <v>106</v>
      </c>
      <c r="L6" s="540"/>
      <c r="M6" s="539" t="s">
        <v>107</v>
      </c>
      <c r="N6" s="540"/>
      <c r="O6" s="543"/>
      <c r="P6" s="544"/>
      <c r="Q6" s="534"/>
      <c r="R6" s="534"/>
      <c r="S6" s="534"/>
      <c r="T6" s="534"/>
      <c r="U6" s="531"/>
    </row>
    <row r="7" spans="1:25" s="67" customFormat="1" ht="24" customHeight="1" x14ac:dyDescent="0.25">
      <c r="A7" s="535"/>
      <c r="B7" s="535"/>
      <c r="C7" s="538"/>
      <c r="D7" s="538"/>
      <c r="E7" s="538"/>
      <c r="F7" s="538"/>
      <c r="G7" s="442" t="s">
        <v>108</v>
      </c>
      <c r="H7" s="442" t="s">
        <v>12</v>
      </c>
      <c r="I7" s="442" t="s">
        <v>108</v>
      </c>
      <c r="J7" s="442" t="s">
        <v>12</v>
      </c>
      <c r="K7" s="442" t="s">
        <v>108</v>
      </c>
      <c r="L7" s="442" t="s">
        <v>12</v>
      </c>
      <c r="M7" s="442" t="s">
        <v>108</v>
      </c>
      <c r="N7" s="442" t="s">
        <v>12</v>
      </c>
      <c r="O7" s="442" t="s">
        <v>108</v>
      </c>
      <c r="P7" s="442" t="s">
        <v>12</v>
      </c>
      <c r="Q7" s="535"/>
      <c r="R7" s="535"/>
      <c r="S7" s="535"/>
      <c r="T7" s="535"/>
      <c r="U7" s="532"/>
    </row>
    <row r="8" spans="1:25"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5" ht="15.75" customHeight="1" x14ac:dyDescent="0.25">
      <c r="A9" s="558" t="s">
        <v>1412</v>
      </c>
      <c r="B9" s="555" t="s">
        <v>1616</v>
      </c>
      <c r="C9" s="576" t="s">
        <v>1541</v>
      </c>
      <c r="D9" s="576" t="s">
        <v>1540</v>
      </c>
      <c r="E9" s="576" t="s">
        <v>1539</v>
      </c>
      <c r="F9" s="576" t="s">
        <v>1542</v>
      </c>
      <c r="G9" s="584">
        <v>0.25</v>
      </c>
      <c r="H9" s="578">
        <v>23750.3</v>
      </c>
      <c r="I9" s="584">
        <v>0.3</v>
      </c>
      <c r="J9" s="578">
        <v>28500.36</v>
      </c>
      <c r="K9" s="584">
        <v>0.15</v>
      </c>
      <c r="L9" s="578">
        <v>14250.18</v>
      </c>
      <c r="M9" s="584">
        <v>0.3</v>
      </c>
      <c r="N9" s="578">
        <v>28500.36</v>
      </c>
      <c r="O9" s="584">
        <f t="shared" ref="O9:P9" si="0">G9+I9+K9+M9</f>
        <v>1</v>
      </c>
      <c r="P9" s="582">
        <f t="shared" si="0"/>
        <v>95001.2</v>
      </c>
      <c r="Q9" s="278"/>
      <c r="R9" s="576" t="s">
        <v>1584</v>
      </c>
      <c r="S9" s="576" t="s">
        <v>1588</v>
      </c>
      <c r="T9" s="576" t="s">
        <v>1589</v>
      </c>
      <c r="U9" s="576" t="s">
        <v>1585</v>
      </c>
    </row>
    <row r="10" spans="1:25" ht="48.75" customHeight="1" x14ac:dyDescent="0.25">
      <c r="A10" s="558"/>
      <c r="B10" s="556"/>
      <c r="C10" s="588"/>
      <c r="D10" s="588"/>
      <c r="E10" s="588"/>
      <c r="F10" s="588"/>
      <c r="G10" s="589"/>
      <c r="H10" s="590"/>
      <c r="I10" s="589"/>
      <c r="J10" s="590"/>
      <c r="K10" s="589"/>
      <c r="L10" s="590"/>
      <c r="M10" s="589"/>
      <c r="N10" s="590"/>
      <c r="O10" s="589"/>
      <c r="P10" s="591"/>
      <c r="Q10" s="278"/>
      <c r="R10" s="588"/>
      <c r="S10" s="588"/>
      <c r="T10" s="588"/>
      <c r="U10" s="588"/>
      <c r="Y10" s="525"/>
    </row>
    <row r="11" spans="1:25" s="367" customFormat="1" ht="67.5" customHeight="1" x14ac:dyDescent="0.25">
      <c r="A11" s="558"/>
      <c r="B11" s="556"/>
      <c r="C11" s="588"/>
      <c r="D11" s="588"/>
      <c r="E11" s="588"/>
      <c r="F11" s="588"/>
      <c r="G11" s="589"/>
      <c r="H11" s="590"/>
      <c r="I11" s="589"/>
      <c r="J11" s="590"/>
      <c r="K11" s="589"/>
      <c r="L11" s="590"/>
      <c r="M11" s="589"/>
      <c r="N11" s="590"/>
      <c r="O11" s="589"/>
      <c r="P11" s="591"/>
      <c r="Q11" s="278"/>
      <c r="R11" s="588"/>
      <c r="S11" s="588"/>
      <c r="T11" s="588"/>
      <c r="U11" s="588"/>
      <c r="Y11" s="525"/>
    </row>
    <row r="12" spans="1:25" ht="70.5" customHeight="1" x14ac:dyDescent="0.25">
      <c r="A12" s="558"/>
      <c r="B12" s="556"/>
      <c r="C12" s="588"/>
      <c r="D12" s="588"/>
      <c r="E12" s="588"/>
      <c r="F12" s="588"/>
      <c r="G12" s="589"/>
      <c r="H12" s="590"/>
      <c r="I12" s="589"/>
      <c r="J12" s="590"/>
      <c r="K12" s="589"/>
      <c r="L12" s="590"/>
      <c r="M12" s="589"/>
      <c r="N12" s="590"/>
      <c r="O12" s="589"/>
      <c r="P12" s="591"/>
      <c r="Q12" s="278"/>
      <c r="R12" s="588"/>
      <c r="S12" s="588"/>
      <c r="T12" s="588"/>
      <c r="U12" s="588"/>
      <c r="Y12" s="525"/>
    </row>
    <row r="13" spans="1:25" ht="76.5" customHeight="1" x14ac:dyDescent="0.25">
      <c r="A13" s="558"/>
      <c r="B13" s="556"/>
      <c r="C13" s="588"/>
      <c r="D13" s="588"/>
      <c r="E13" s="588"/>
      <c r="F13" s="588"/>
      <c r="G13" s="589"/>
      <c r="H13" s="590"/>
      <c r="I13" s="589"/>
      <c r="J13" s="590"/>
      <c r="K13" s="589"/>
      <c r="L13" s="590"/>
      <c r="M13" s="589"/>
      <c r="N13" s="590"/>
      <c r="O13" s="589"/>
      <c r="P13" s="591"/>
      <c r="Q13" s="278"/>
      <c r="R13" s="588"/>
      <c r="S13" s="588"/>
      <c r="T13" s="588"/>
      <c r="U13" s="588"/>
      <c r="Y13" s="525"/>
    </row>
    <row r="14" spans="1:25" ht="87" customHeight="1" x14ac:dyDescent="0.25">
      <c r="A14" s="558"/>
      <c r="B14" s="556"/>
      <c r="C14" s="577"/>
      <c r="D14" s="577"/>
      <c r="E14" s="577"/>
      <c r="F14" s="577"/>
      <c r="G14" s="585"/>
      <c r="H14" s="579"/>
      <c r="I14" s="585"/>
      <c r="J14" s="579"/>
      <c r="K14" s="585"/>
      <c r="L14" s="579"/>
      <c r="M14" s="585"/>
      <c r="N14" s="579"/>
      <c r="O14" s="585"/>
      <c r="P14" s="583"/>
      <c r="Q14" s="278"/>
      <c r="R14" s="577"/>
      <c r="S14" s="577"/>
      <c r="T14" s="577"/>
      <c r="U14" s="577"/>
      <c r="Y14" s="525"/>
    </row>
    <row r="15" spans="1:25" ht="186.75" customHeight="1" x14ac:dyDescent="0.25">
      <c r="A15" s="558"/>
      <c r="B15" s="556"/>
      <c r="C15" s="576" t="s">
        <v>1546</v>
      </c>
      <c r="D15" s="576" t="s">
        <v>1545</v>
      </c>
      <c r="E15" s="576" t="s">
        <v>1544</v>
      </c>
      <c r="F15" s="576" t="s">
        <v>1543</v>
      </c>
      <c r="G15" s="584"/>
      <c r="H15" s="578"/>
      <c r="I15" s="576"/>
      <c r="J15" s="578"/>
      <c r="K15" s="576">
        <v>8</v>
      </c>
      <c r="L15" s="578">
        <v>151941</v>
      </c>
      <c r="M15" s="576"/>
      <c r="N15" s="578"/>
      <c r="O15" s="580">
        <f t="shared" ref="O15:O34" si="1">G15+I15+K15+M15</f>
        <v>8</v>
      </c>
      <c r="P15" s="582">
        <f t="shared" ref="P15:P34" si="2">H15+J15+L15+N15</f>
        <v>151941</v>
      </c>
      <c r="Q15" s="278"/>
      <c r="R15" s="576" t="s">
        <v>1584</v>
      </c>
      <c r="S15" s="576" t="s">
        <v>1588</v>
      </c>
      <c r="T15" s="576" t="s">
        <v>1586</v>
      </c>
      <c r="U15" s="576" t="s">
        <v>1585</v>
      </c>
      <c r="Y15" s="576" t="s">
        <v>1413</v>
      </c>
    </row>
    <row r="16" spans="1:25" s="367" customFormat="1" ht="168" customHeight="1" x14ac:dyDescent="0.25">
      <c r="A16" s="558"/>
      <c r="B16" s="556"/>
      <c r="C16" s="577"/>
      <c r="D16" s="577"/>
      <c r="E16" s="577"/>
      <c r="F16" s="577"/>
      <c r="G16" s="585"/>
      <c r="H16" s="579"/>
      <c r="I16" s="577"/>
      <c r="J16" s="579"/>
      <c r="K16" s="577"/>
      <c r="L16" s="579"/>
      <c r="M16" s="577"/>
      <c r="N16" s="579"/>
      <c r="O16" s="581"/>
      <c r="P16" s="583"/>
      <c r="Q16" s="278"/>
      <c r="R16" s="577"/>
      <c r="S16" s="577"/>
      <c r="T16" s="577"/>
      <c r="U16" s="577"/>
      <c r="Y16" s="577"/>
    </row>
    <row r="17" spans="1:25" s="367" customFormat="1" ht="198.75" customHeight="1" x14ac:dyDescent="0.25">
      <c r="A17" s="558"/>
      <c r="B17" s="556"/>
      <c r="C17" s="576" t="s">
        <v>1549</v>
      </c>
      <c r="D17" s="576" t="s">
        <v>1548</v>
      </c>
      <c r="E17" s="576" t="s">
        <v>1547</v>
      </c>
      <c r="F17" s="576" t="s">
        <v>1587</v>
      </c>
      <c r="G17" s="584">
        <v>0.25</v>
      </c>
      <c r="H17" s="578">
        <v>678.58</v>
      </c>
      <c r="I17" s="584">
        <v>0.25</v>
      </c>
      <c r="J17" s="578">
        <v>678.58</v>
      </c>
      <c r="K17" s="584">
        <v>0.25</v>
      </c>
      <c r="L17" s="578">
        <v>678.58</v>
      </c>
      <c r="M17" s="584">
        <v>0.25</v>
      </c>
      <c r="N17" s="578">
        <v>678.58</v>
      </c>
      <c r="O17" s="584">
        <f t="shared" si="1"/>
        <v>1</v>
      </c>
      <c r="P17" s="582">
        <f t="shared" si="2"/>
        <v>2714.32</v>
      </c>
      <c r="Q17" s="278"/>
      <c r="R17" s="576" t="s">
        <v>1584</v>
      </c>
      <c r="S17" s="576" t="s">
        <v>1588</v>
      </c>
      <c r="T17" s="576" t="s">
        <v>1590</v>
      </c>
      <c r="U17" s="576" t="s">
        <v>1585</v>
      </c>
      <c r="Y17" s="576" t="s">
        <v>1414</v>
      </c>
    </row>
    <row r="18" spans="1:25" s="367" customFormat="1" ht="159.75" customHeight="1" x14ac:dyDescent="0.25">
      <c r="A18" s="558"/>
      <c r="B18" s="556"/>
      <c r="C18" s="577"/>
      <c r="D18" s="577"/>
      <c r="E18" s="577"/>
      <c r="F18" s="577"/>
      <c r="G18" s="585"/>
      <c r="H18" s="579"/>
      <c r="I18" s="585"/>
      <c r="J18" s="579"/>
      <c r="K18" s="585"/>
      <c r="L18" s="579"/>
      <c r="M18" s="585"/>
      <c r="N18" s="579"/>
      <c r="O18" s="585"/>
      <c r="P18" s="583"/>
      <c r="Q18" s="278"/>
      <c r="R18" s="577"/>
      <c r="S18" s="577"/>
      <c r="T18" s="577"/>
      <c r="U18" s="577"/>
      <c r="Y18" s="577"/>
    </row>
    <row r="19" spans="1:25" ht="138" customHeight="1" x14ac:dyDescent="0.25">
      <c r="A19" s="558"/>
      <c r="B19" s="556"/>
      <c r="C19" s="576" t="s">
        <v>1552</v>
      </c>
      <c r="D19" s="576" t="s">
        <v>1548</v>
      </c>
      <c r="E19" s="576" t="s">
        <v>1550</v>
      </c>
      <c r="F19" s="576" t="s">
        <v>1551</v>
      </c>
      <c r="G19" s="584">
        <v>0.25</v>
      </c>
      <c r="H19" s="578">
        <v>678.58</v>
      </c>
      <c r="I19" s="584">
        <v>0.25</v>
      </c>
      <c r="J19" s="578">
        <v>678.58</v>
      </c>
      <c r="K19" s="584">
        <v>0.25</v>
      </c>
      <c r="L19" s="578">
        <v>678.58</v>
      </c>
      <c r="M19" s="584">
        <v>0.25</v>
      </c>
      <c r="N19" s="578">
        <v>678.58</v>
      </c>
      <c r="O19" s="584">
        <f t="shared" si="1"/>
        <v>1</v>
      </c>
      <c r="P19" s="582">
        <f t="shared" si="2"/>
        <v>2714.32</v>
      </c>
      <c r="Q19" s="278"/>
      <c r="R19" s="576" t="s">
        <v>1584</v>
      </c>
      <c r="S19" s="576" t="s">
        <v>1588</v>
      </c>
      <c r="T19" s="576" t="s">
        <v>1591</v>
      </c>
      <c r="U19" s="576" t="s">
        <v>1585</v>
      </c>
      <c r="Y19" s="576" t="s">
        <v>1418</v>
      </c>
    </row>
    <row r="20" spans="1:25" ht="200.25" customHeight="1" x14ac:dyDescent="0.25">
      <c r="A20" s="558"/>
      <c r="B20" s="556"/>
      <c r="C20" s="577"/>
      <c r="D20" s="577"/>
      <c r="E20" s="577"/>
      <c r="F20" s="577"/>
      <c r="G20" s="585"/>
      <c r="H20" s="579"/>
      <c r="I20" s="585"/>
      <c r="J20" s="579"/>
      <c r="K20" s="585"/>
      <c r="L20" s="579"/>
      <c r="M20" s="585"/>
      <c r="N20" s="579"/>
      <c r="O20" s="585"/>
      <c r="P20" s="583"/>
      <c r="Q20" s="278"/>
      <c r="R20" s="577"/>
      <c r="S20" s="577"/>
      <c r="T20" s="577"/>
      <c r="U20" s="577"/>
      <c r="Y20" s="577"/>
    </row>
    <row r="21" spans="1:25" s="367" customFormat="1" ht="195" customHeight="1" x14ac:dyDescent="0.25">
      <c r="A21" s="558"/>
      <c r="B21" s="556"/>
      <c r="C21" s="576" t="s">
        <v>1556</v>
      </c>
      <c r="D21" s="576" t="s">
        <v>1555</v>
      </c>
      <c r="E21" s="576" t="s">
        <v>1553</v>
      </c>
      <c r="F21" s="576" t="s">
        <v>1554</v>
      </c>
      <c r="G21" s="584">
        <v>0.05</v>
      </c>
      <c r="H21" s="578">
        <v>407.15</v>
      </c>
      <c r="I21" s="584">
        <v>0.1</v>
      </c>
      <c r="J21" s="578">
        <v>814.3</v>
      </c>
      <c r="K21" s="584">
        <v>0.3</v>
      </c>
      <c r="L21" s="578">
        <v>2442.89</v>
      </c>
      <c r="M21" s="584">
        <v>0.55000000000000004</v>
      </c>
      <c r="N21" s="578">
        <v>4478.63</v>
      </c>
      <c r="O21" s="584">
        <f t="shared" si="1"/>
        <v>1</v>
      </c>
      <c r="P21" s="582">
        <f t="shared" si="2"/>
        <v>8142.9699999999993</v>
      </c>
      <c r="Q21" s="278"/>
      <c r="R21" s="576" t="s">
        <v>1584</v>
      </c>
      <c r="S21" s="576" t="s">
        <v>1592</v>
      </c>
      <c r="T21" s="576" t="s">
        <v>1593</v>
      </c>
      <c r="U21" s="576" t="s">
        <v>1594</v>
      </c>
      <c r="Y21" s="576" t="s">
        <v>1417</v>
      </c>
    </row>
    <row r="22" spans="1:25" s="367" customFormat="1" ht="174.75" customHeight="1" x14ac:dyDescent="0.25">
      <c r="A22" s="558"/>
      <c r="B22" s="556"/>
      <c r="C22" s="577"/>
      <c r="D22" s="577"/>
      <c r="E22" s="577"/>
      <c r="F22" s="577"/>
      <c r="G22" s="585"/>
      <c r="H22" s="579"/>
      <c r="I22" s="585"/>
      <c r="J22" s="579"/>
      <c r="K22" s="585"/>
      <c r="L22" s="579"/>
      <c r="M22" s="585"/>
      <c r="N22" s="579"/>
      <c r="O22" s="585"/>
      <c r="P22" s="583"/>
      <c r="Q22" s="278"/>
      <c r="R22" s="577"/>
      <c r="S22" s="577"/>
      <c r="T22" s="577"/>
      <c r="U22" s="577"/>
      <c r="Y22" s="577"/>
    </row>
    <row r="23" spans="1:25" s="367" customFormat="1" ht="194.25" customHeight="1" x14ac:dyDescent="0.25">
      <c r="A23" s="558"/>
      <c r="B23" s="556"/>
      <c r="C23" s="576" t="s">
        <v>1559</v>
      </c>
      <c r="D23" s="576" t="s">
        <v>1606</v>
      </c>
      <c r="E23" s="576" t="s">
        <v>1557</v>
      </c>
      <c r="F23" s="576" t="s">
        <v>1558</v>
      </c>
      <c r="G23" s="586">
        <v>3</v>
      </c>
      <c r="H23" s="578">
        <v>1357.16</v>
      </c>
      <c r="I23" s="576"/>
      <c r="J23" s="578"/>
      <c r="K23" s="576">
        <v>3</v>
      </c>
      <c r="L23" s="578">
        <v>1357.16</v>
      </c>
      <c r="M23" s="576"/>
      <c r="N23" s="578"/>
      <c r="O23" s="576">
        <f t="shared" si="1"/>
        <v>6</v>
      </c>
      <c r="P23" s="582">
        <f t="shared" si="2"/>
        <v>2714.32</v>
      </c>
      <c r="Q23" s="278"/>
      <c r="R23" s="576" t="s">
        <v>1584</v>
      </c>
      <c r="S23" s="576" t="s">
        <v>1592</v>
      </c>
      <c r="T23" s="576" t="s">
        <v>1593</v>
      </c>
      <c r="U23" s="576" t="s">
        <v>1594</v>
      </c>
    </row>
    <row r="24" spans="1:25" s="367" customFormat="1" ht="201" customHeight="1" x14ac:dyDescent="0.25">
      <c r="A24" s="558"/>
      <c r="B24" s="556"/>
      <c r="C24" s="577"/>
      <c r="D24" s="577"/>
      <c r="E24" s="577"/>
      <c r="F24" s="577"/>
      <c r="G24" s="587"/>
      <c r="H24" s="579"/>
      <c r="I24" s="577"/>
      <c r="J24" s="579"/>
      <c r="K24" s="577"/>
      <c r="L24" s="579"/>
      <c r="M24" s="577"/>
      <c r="N24" s="579"/>
      <c r="O24" s="577"/>
      <c r="P24" s="583"/>
      <c r="Q24" s="278"/>
      <c r="R24" s="577"/>
      <c r="S24" s="577"/>
      <c r="T24" s="577"/>
      <c r="U24" s="577"/>
    </row>
    <row r="25" spans="1:25" s="367" customFormat="1" ht="186.75" customHeight="1" x14ac:dyDescent="0.25">
      <c r="A25" s="558"/>
      <c r="B25" s="556"/>
      <c r="C25" s="576" t="s">
        <v>1563</v>
      </c>
      <c r="D25" s="576" t="s">
        <v>1562</v>
      </c>
      <c r="E25" s="576" t="s">
        <v>1561</v>
      </c>
      <c r="F25" s="576" t="s">
        <v>1560</v>
      </c>
      <c r="G25" s="586">
        <v>15</v>
      </c>
      <c r="H25" s="578">
        <v>1357.16</v>
      </c>
      <c r="I25" s="576">
        <v>15</v>
      </c>
      <c r="J25" s="578">
        <v>1357.16</v>
      </c>
      <c r="K25" s="576">
        <v>15</v>
      </c>
      <c r="L25" s="578">
        <v>1357.16</v>
      </c>
      <c r="M25" s="576">
        <v>15</v>
      </c>
      <c r="N25" s="578">
        <v>1357.16</v>
      </c>
      <c r="O25" s="576">
        <f t="shared" si="1"/>
        <v>60</v>
      </c>
      <c r="P25" s="582">
        <f t="shared" si="2"/>
        <v>5428.64</v>
      </c>
      <c r="Q25" s="278"/>
      <c r="R25" s="576" t="s">
        <v>1584</v>
      </c>
      <c r="S25" s="576" t="s">
        <v>1597</v>
      </c>
      <c r="T25" s="576" t="s">
        <v>1601</v>
      </c>
      <c r="U25" s="576" t="s">
        <v>1585</v>
      </c>
    </row>
    <row r="26" spans="1:25" ht="162.75" customHeight="1" x14ac:dyDescent="0.25">
      <c r="A26" s="558"/>
      <c r="B26" s="556"/>
      <c r="C26" s="577"/>
      <c r="D26" s="577"/>
      <c r="E26" s="577"/>
      <c r="F26" s="577"/>
      <c r="G26" s="587"/>
      <c r="H26" s="579"/>
      <c r="I26" s="577"/>
      <c r="J26" s="579"/>
      <c r="K26" s="577"/>
      <c r="L26" s="579"/>
      <c r="M26" s="577"/>
      <c r="N26" s="579"/>
      <c r="O26" s="577"/>
      <c r="P26" s="583"/>
      <c r="Q26" s="278"/>
      <c r="R26" s="577"/>
      <c r="S26" s="577"/>
      <c r="T26" s="577"/>
      <c r="U26" s="577"/>
    </row>
    <row r="27" spans="1:25" ht="409.5" customHeight="1" x14ac:dyDescent="0.25">
      <c r="A27" s="507" t="s">
        <v>1415</v>
      </c>
      <c r="B27" s="556"/>
      <c r="C27" s="576" t="s">
        <v>1567</v>
      </c>
      <c r="D27" s="576" t="s">
        <v>1566</v>
      </c>
      <c r="E27" s="576" t="s">
        <v>1565</v>
      </c>
      <c r="F27" s="576" t="s">
        <v>1564</v>
      </c>
      <c r="G27" s="584">
        <v>0.4</v>
      </c>
      <c r="H27" s="578">
        <v>542.86</v>
      </c>
      <c r="I27" s="584">
        <v>0.15</v>
      </c>
      <c r="J27" s="578">
        <v>203.57</v>
      </c>
      <c r="K27" s="584">
        <v>0.15</v>
      </c>
      <c r="L27" s="578">
        <v>203.57</v>
      </c>
      <c r="M27" s="584">
        <v>0.3</v>
      </c>
      <c r="N27" s="578">
        <v>407.15</v>
      </c>
      <c r="O27" s="584">
        <f t="shared" si="1"/>
        <v>1</v>
      </c>
      <c r="P27" s="582">
        <f t="shared" si="2"/>
        <v>1357.15</v>
      </c>
      <c r="Q27" s="278"/>
      <c r="R27" s="576" t="s">
        <v>1584</v>
      </c>
      <c r="S27" s="576" t="s">
        <v>1598</v>
      </c>
      <c r="T27" s="576" t="s">
        <v>1602</v>
      </c>
      <c r="U27" s="576" t="s">
        <v>1585</v>
      </c>
    </row>
    <row r="28" spans="1:25" s="367" customFormat="1" ht="150" customHeight="1" x14ac:dyDescent="0.25">
      <c r="A28" s="508"/>
      <c r="B28" s="556"/>
      <c r="C28" s="577"/>
      <c r="D28" s="577"/>
      <c r="E28" s="577"/>
      <c r="F28" s="577"/>
      <c r="G28" s="585"/>
      <c r="H28" s="579"/>
      <c r="I28" s="585"/>
      <c r="J28" s="579"/>
      <c r="K28" s="585"/>
      <c r="L28" s="579"/>
      <c r="M28" s="585"/>
      <c r="N28" s="579"/>
      <c r="O28" s="585"/>
      <c r="P28" s="583"/>
      <c r="Q28" s="278"/>
      <c r="R28" s="577"/>
      <c r="S28" s="577"/>
      <c r="T28" s="577"/>
      <c r="U28" s="577"/>
    </row>
    <row r="29" spans="1:25" s="367" customFormat="1" ht="162.75" customHeight="1" x14ac:dyDescent="0.25">
      <c r="A29" s="508"/>
      <c r="B29" s="556"/>
      <c r="C29" s="576" t="s">
        <v>1571</v>
      </c>
      <c r="D29" s="576" t="s">
        <v>1570</v>
      </c>
      <c r="E29" s="576" t="s">
        <v>1569</v>
      </c>
      <c r="F29" s="576" t="s">
        <v>1568</v>
      </c>
      <c r="G29" s="584">
        <v>0</v>
      </c>
      <c r="H29" s="578"/>
      <c r="I29" s="584">
        <v>0</v>
      </c>
      <c r="J29" s="578"/>
      <c r="K29" s="584">
        <v>0.5</v>
      </c>
      <c r="L29" s="578">
        <v>1357.16</v>
      </c>
      <c r="M29" s="584">
        <v>0.5</v>
      </c>
      <c r="N29" s="578">
        <v>1357.16</v>
      </c>
      <c r="O29" s="584">
        <f t="shared" si="1"/>
        <v>1</v>
      </c>
      <c r="P29" s="582">
        <f t="shared" si="2"/>
        <v>2714.32</v>
      </c>
      <c r="Q29" s="278"/>
      <c r="R29" s="576" t="s">
        <v>1584</v>
      </c>
      <c r="S29" s="576" t="s">
        <v>1592</v>
      </c>
      <c r="T29" s="576" t="s">
        <v>1603</v>
      </c>
      <c r="U29" s="576" t="s">
        <v>1585</v>
      </c>
    </row>
    <row r="30" spans="1:25" s="367" customFormat="1" ht="183.75" customHeight="1" x14ac:dyDescent="0.25">
      <c r="A30" s="508"/>
      <c r="B30" s="556"/>
      <c r="C30" s="577"/>
      <c r="D30" s="577"/>
      <c r="E30" s="577"/>
      <c r="F30" s="577"/>
      <c r="G30" s="585"/>
      <c r="H30" s="579"/>
      <c r="I30" s="585"/>
      <c r="J30" s="579"/>
      <c r="K30" s="585"/>
      <c r="L30" s="579"/>
      <c r="M30" s="585"/>
      <c r="N30" s="579"/>
      <c r="O30" s="585"/>
      <c r="P30" s="583"/>
      <c r="Q30" s="278"/>
      <c r="R30" s="577"/>
      <c r="S30" s="577"/>
      <c r="T30" s="577"/>
      <c r="U30" s="577"/>
    </row>
    <row r="31" spans="1:25" s="367" customFormat="1" ht="211.5" customHeight="1" x14ac:dyDescent="0.25">
      <c r="A31" s="508"/>
      <c r="B31" s="556"/>
      <c r="C31" s="576" t="s">
        <v>1575</v>
      </c>
      <c r="D31" s="576" t="s">
        <v>1574</v>
      </c>
      <c r="E31" s="576" t="s">
        <v>1573</v>
      </c>
      <c r="F31" s="576" t="s">
        <v>1572</v>
      </c>
      <c r="G31" s="586">
        <v>10</v>
      </c>
      <c r="H31" s="578">
        <v>1017.87</v>
      </c>
      <c r="I31" s="586">
        <v>10</v>
      </c>
      <c r="J31" s="578">
        <v>1017.87</v>
      </c>
      <c r="K31" s="586">
        <v>10</v>
      </c>
      <c r="L31" s="578">
        <v>1017.87</v>
      </c>
      <c r="M31" s="586">
        <v>10</v>
      </c>
      <c r="N31" s="578">
        <v>1017.87</v>
      </c>
      <c r="O31" s="580">
        <f t="shared" si="1"/>
        <v>40</v>
      </c>
      <c r="P31" s="582">
        <f t="shared" si="2"/>
        <v>4071.48</v>
      </c>
      <c r="Q31" s="278"/>
      <c r="R31" s="576" t="s">
        <v>1596</v>
      </c>
      <c r="S31" s="576" t="s">
        <v>1599</v>
      </c>
      <c r="T31" s="576" t="s">
        <v>1604</v>
      </c>
      <c r="U31" s="576" t="s">
        <v>1607</v>
      </c>
    </row>
    <row r="32" spans="1:25" s="367" customFormat="1" ht="123" customHeight="1" x14ac:dyDescent="0.25">
      <c r="A32" s="508"/>
      <c r="B32" s="556"/>
      <c r="C32" s="577"/>
      <c r="D32" s="577"/>
      <c r="E32" s="577"/>
      <c r="F32" s="577"/>
      <c r="G32" s="587"/>
      <c r="H32" s="579"/>
      <c r="I32" s="587"/>
      <c r="J32" s="579"/>
      <c r="K32" s="587"/>
      <c r="L32" s="579"/>
      <c r="M32" s="587"/>
      <c r="N32" s="579"/>
      <c r="O32" s="581"/>
      <c r="P32" s="583"/>
      <c r="Q32" s="278"/>
      <c r="R32" s="577"/>
      <c r="S32" s="577"/>
      <c r="T32" s="577"/>
      <c r="U32" s="577"/>
    </row>
    <row r="33" spans="1:21" ht="219.75" customHeight="1" x14ac:dyDescent="0.25">
      <c r="A33" s="508"/>
      <c r="B33" s="556"/>
      <c r="C33" s="278" t="s">
        <v>1579</v>
      </c>
      <c r="D33" s="278" t="s">
        <v>1578</v>
      </c>
      <c r="E33" s="278" t="s">
        <v>1577</v>
      </c>
      <c r="F33" s="278" t="s">
        <v>1576</v>
      </c>
      <c r="G33" s="278">
        <v>100</v>
      </c>
      <c r="H33" s="365">
        <v>678.58</v>
      </c>
      <c r="I33" s="278">
        <v>100</v>
      </c>
      <c r="J33" s="365">
        <v>678.58</v>
      </c>
      <c r="K33" s="278">
        <v>100</v>
      </c>
      <c r="L33" s="365">
        <v>678.58</v>
      </c>
      <c r="M33" s="278">
        <v>100</v>
      </c>
      <c r="N33" s="365">
        <v>678.58</v>
      </c>
      <c r="O33" s="402">
        <f t="shared" si="1"/>
        <v>400</v>
      </c>
      <c r="P33" s="403">
        <f t="shared" si="2"/>
        <v>2714.32</v>
      </c>
      <c r="Q33" s="278"/>
      <c r="R33" s="278" t="s">
        <v>1595</v>
      </c>
      <c r="S33" s="278" t="s">
        <v>1592</v>
      </c>
      <c r="T33" s="278" t="s">
        <v>1605</v>
      </c>
      <c r="U33" s="278" t="s">
        <v>1585</v>
      </c>
    </row>
    <row r="34" spans="1:21" s="367" customFormat="1" ht="152.25" customHeight="1" x14ac:dyDescent="0.25">
      <c r="A34" s="508"/>
      <c r="B34" s="556"/>
      <c r="C34" s="576" t="s">
        <v>1583</v>
      </c>
      <c r="D34" s="576" t="s">
        <v>1581</v>
      </c>
      <c r="E34" s="576" t="s">
        <v>1580</v>
      </c>
      <c r="F34" s="576" t="s">
        <v>1582</v>
      </c>
      <c r="G34" s="576">
        <v>1</v>
      </c>
      <c r="H34" s="578">
        <v>922.87</v>
      </c>
      <c r="I34" s="576">
        <v>2</v>
      </c>
      <c r="J34" s="578">
        <v>1791.45</v>
      </c>
      <c r="K34" s="576">
        <v>2</v>
      </c>
      <c r="L34" s="578">
        <v>1791.45</v>
      </c>
      <c r="M34" s="576">
        <v>1</v>
      </c>
      <c r="N34" s="578">
        <v>922.87</v>
      </c>
      <c r="O34" s="580">
        <f t="shared" si="1"/>
        <v>6</v>
      </c>
      <c r="P34" s="582">
        <f t="shared" si="2"/>
        <v>5428.64</v>
      </c>
      <c r="Q34" s="278"/>
      <c r="R34" s="576" t="s">
        <v>1584</v>
      </c>
      <c r="S34" s="576" t="s">
        <v>1600</v>
      </c>
      <c r="T34" s="576" t="s">
        <v>1603</v>
      </c>
      <c r="U34" s="576" t="s">
        <v>1585</v>
      </c>
    </row>
    <row r="35" spans="1:21" s="367" customFormat="1" ht="228.75" customHeight="1" x14ac:dyDescent="0.25">
      <c r="A35" s="508"/>
      <c r="B35" s="556"/>
      <c r="C35" s="588"/>
      <c r="D35" s="588"/>
      <c r="E35" s="588"/>
      <c r="F35" s="588"/>
      <c r="G35" s="577"/>
      <c r="H35" s="579"/>
      <c r="I35" s="577"/>
      <c r="J35" s="579"/>
      <c r="K35" s="577"/>
      <c r="L35" s="579"/>
      <c r="M35" s="577"/>
      <c r="N35" s="579"/>
      <c r="O35" s="581"/>
      <c r="P35" s="583"/>
      <c r="Q35" s="278"/>
      <c r="R35" s="577"/>
      <c r="S35" s="577"/>
      <c r="T35" s="577"/>
      <c r="U35" s="577"/>
    </row>
    <row r="36" spans="1:21" s="466" customFormat="1" ht="228.75" customHeight="1" x14ac:dyDescent="0.25">
      <c r="A36" s="506"/>
      <c r="B36" s="557"/>
      <c r="C36" s="278" t="s">
        <v>1611</v>
      </c>
      <c r="D36" s="278" t="s">
        <v>1609</v>
      </c>
      <c r="E36" s="278" t="s">
        <v>1608</v>
      </c>
      <c r="F36" s="278" t="s">
        <v>1610</v>
      </c>
      <c r="G36" s="503">
        <v>0</v>
      </c>
      <c r="H36" s="504"/>
      <c r="I36" s="503">
        <v>0</v>
      </c>
      <c r="J36" s="504"/>
      <c r="K36" s="503">
        <v>0</v>
      </c>
      <c r="L36" s="504"/>
      <c r="M36" s="503">
        <v>160</v>
      </c>
      <c r="N36" s="504">
        <v>2714.32</v>
      </c>
      <c r="O36" s="503">
        <f>G36+I36+K36+M36</f>
        <v>160</v>
      </c>
      <c r="P36" s="505">
        <f>H36+J36+L36+N36</f>
        <v>2714.32</v>
      </c>
      <c r="Q36" s="278"/>
      <c r="R36" s="503" t="s">
        <v>1612</v>
      </c>
      <c r="S36" s="503" t="s">
        <v>1613</v>
      </c>
      <c r="T36" s="503" t="s">
        <v>1614</v>
      </c>
      <c r="U36" s="503" t="s">
        <v>1615</v>
      </c>
    </row>
    <row r="37" spans="1:21" ht="15.75" x14ac:dyDescent="0.25">
      <c r="A37" s="299"/>
      <c r="B37" s="300"/>
      <c r="C37" s="299" t="s">
        <v>1410</v>
      </c>
      <c r="D37" s="300"/>
      <c r="E37" s="300"/>
      <c r="F37" s="301"/>
      <c r="G37" s="265">
        <f t="shared" ref="G37:P37" si="3">SUM(G9:G35)</f>
        <v>130.19999999999999</v>
      </c>
      <c r="H37" s="233">
        <f t="shared" si="3"/>
        <v>31391.110000000004</v>
      </c>
      <c r="I37" s="265">
        <f t="shared" si="3"/>
        <v>128.05000000000001</v>
      </c>
      <c r="J37" s="233">
        <f t="shared" si="3"/>
        <v>35720.450000000004</v>
      </c>
      <c r="K37" s="265">
        <f t="shared" si="3"/>
        <v>139.6</v>
      </c>
      <c r="L37" s="233">
        <f t="shared" si="3"/>
        <v>177754.18</v>
      </c>
      <c r="M37" s="265">
        <f t="shared" si="3"/>
        <v>128.15</v>
      </c>
      <c r="N37" s="233">
        <f t="shared" si="3"/>
        <v>40076.940000000017</v>
      </c>
      <c r="O37" s="233">
        <f t="shared" si="3"/>
        <v>526</v>
      </c>
      <c r="P37" s="233">
        <f>SUM(P9:P36)</f>
        <v>287657.00000000006</v>
      </c>
      <c r="Q37" s="265"/>
      <c r="R37" s="265"/>
      <c r="S37" s="265"/>
      <c r="T37" s="265"/>
      <c r="U37" s="279"/>
    </row>
    <row r="57" s="261" customFormat="1" ht="12" x14ac:dyDescent="0.25"/>
    <row r="58" s="261" customFormat="1" ht="12" x14ac:dyDescent="0.25"/>
    <row r="71" s="261" customFormat="1" ht="12" x14ac:dyDescent="0.25"/>
    <row r="72" s="261" customFormat="1" ht="12" x14ac:dyDescent="0.25"/>
  </sheetData>
  <mergeCells count="224">
    <mergeCell ref="Y10:Y14"/>
    <mergeCell ref="Y15:Y16"/>
    <mergeCell ref="Y17:Y18"/>
    <mergeCell ref="Y19:Y20"/>
    <mergeCell ref="Y21:Y22"/>
    <mergeCell ref="B9:B36"/>
    <mergeCell ref="A3:U3"/>
    <mergeCell ref="A5:A7"/>
    <mergeCell ref="B5:B7"/>
    <mergeCell ref="C5:C7"/>
    <mergeCell ref="D5:D7"/>
    <mergeCell ref="A9:A26"/>
    <mergeCell ref="A4:U4"/>
    <mergeCell ref="E5:E7"/>
    <mergeCell ref="I6:J6"/>
    <mergeCell ref="K6:L6"/>
    <mergeCell ref="T5:T7"/>
    <mergeCell ref="U5:U7"/>
    <mergeCell ref="O5:P6"/>
    <mergeCell ref="Q5:Q7"/>
    <mergeCell ref="R5:R7"/>
    <mergeCell ref="M6:N6"/>
    <mergeCell ref="F5:F7"/>
    <mergeCell ref="G5:N5"/>
    <mergeCell ref="G6:H6"/>
    <mergeCell ref="S5:S7"/>
    <mergeCell ref="F17:F18"/>
    <mergeCell ref="E17:E18"/>
    <mergeCell ref="D17:D18"/>
    <mergeCell ref="C17:C18"/>
    <mergeCell ref="F19:F20"/>
    <mergeCell ref="E19:E20"/>
    <mergeCell ref="D19:D20"/>
    <mergeCell ref="C19:C20"/>
    <mergeCell ref="E9:E14"/>
    <mergeCell ref="F9:F14"/>
    <mergeCell ref="D9:D14"/>
    <mergeCell ref="C9:C14"/>
    <mergeCell ref="F15:F16"/>
    <mergeCell ref="E15:E16"/>
    <mergeCell ref="D15:D16"/>
    <mergeCell ref="C15:C16"/>
    <mergeCell ref="K9:K14"/>
    <mergeCell ref="L9:L14"/>
    <mergeCell ref="S9:S14"/>
    <mergeCell ref="K19:K20"/>
    <mergeCell ref="L19:L20"/>
    <mergeCell ref="H17:H18"/>
    <mergeCell ref="C27:C28"/>
    <mergeCell ref="F21:F22"/>
    <mergeCell ref="E21:E22"/>
    <mergeCell ref="D21:D22"/>
    <mergeCell ref="C21:C22"/>
    <mergeCell ref="F23:F24"/>
    <mergeCell ref="E23:E24"/>
    <mergeCell ref="D23:D24"/>
    <mergeCell ref="C23:C24"/>
    <mergeCell ref="F34:F35"/>
    <mergeCell ref="E34:E35"/>
    <mergeCell ref="D34:D35"/>
    <mergeCell ref="C34:C35"/>
    <mergeCell ref="G9:G14"/>
    <mergeCell ref="G19:G20"/>
    <mergeCell ref="G27:G28"/>
    <mergeCell ref="G34:G35"/>
    <mergeCell ref="F29:F30"/>
    <mergeCell ref="E29:E30"/>
    <mergeCell ref="D29:D30"/>
    <mergeCell ref="C29:C30"/>
    <mergeCell ref="F31:F32"/>
    <mergeCell ref="E31:E32"/>
    <mergeCell ref="D31:D32"/>
    <mergeCell ref="C31:C32"/>
    <mergeCell ref="F25:F26"/>
    <mergeCell ref="E25:E26"/>
    <mergeCell ref="D25:D26"/>
    <mergeCell ref="C25:C26"/>
    <mergeCell ref="F27:F28"/>
    <mergeCell ref="E27:E28"/>
    <mergeCell ref="G17:G18"/>
    <mergeCell ref="D27:D28"/>
    <mergeCell ref="T9:T14"/>
    <mergeCell ref="U9:U14"/>
    <mergeCell ref="G15:G16"/>
    <mergeCell ref="H15:H16"/>
    <mergeCell ref="I15:I16"/>
    <mergeCell ref="J15:J16"/>
    <mergeCell ref="K15:K16"/>
    <mergeCell ref="L15:L16"/>
    <mergeCell ref="M15:M16"/>
    <mergeCell ref="N15:N16"/>
    <mergeCell ref="O15:O16"/>
    <mergeCell ref="P15:P16"/>
    <mergeCell ref="R15:R16"/>
    <mergeCell ref="S15:S16"/>
    <mergeCell ref="T15:T16"/>
    <mergeCell ref="M9:M14"/>
    <mergeCell ref="N9:N14"/>
    <mergeCell ref="O9:O14"/>
    <mergeCell ref="P9:P14"/>
    <mergeCell ref="R9:R14"/>
    <mergeCell ref="H9:H14"/>
    <mergeCell ref="I9:I14"/>
    <mergeCell ref="J9:J14"/>
    <mergeCell ref="U15:U16"/>
    <mergeCell ref="I17:I18"/>
    <mergeCell ref="J17:J18"/>
    <mergeCell ref="K17:K18"/>
    <mergeCell ref="L17:L18"/>
    <mergeCell ref="M17:M18"/>
    <mergeCell ref="N17:N18"/>
    <mergeCell ref="O17:O18"/>
    <mergeCell ref="P17:P18"/>
    <mergeCell ref="R17:R18"/>
    <mergeCell ref="S17:S18"/>
    <mergeCell ref="T17:T18"/>
    <mergeCell ref="U17:U18"/>
    <mergeCell ref="S19:S20"/>
    <mergeCell ref="T19:T20"/>
    <mergeCell ref="U19:U20"/>
    <mergeCell ref="G21:G22"/>
    <mergeCell ref="H21:H22"/>
    <mergeCell ref="I21:I22"/>
    <mergeCell ref="J21:J22"/>
    <mergeCell ref="K21:K22"/>
    <mergeCell ref="L21:L22"/>
    <mergeCell ref="M21:M22"/>
    <mergeCell ref="N21:N22"/>
    <mergeCell ref="O21:O22"/>
    <mergeCell ref="P21:P22"/>
    <mergeCell ref="R21:R22"/>
    <mergeCell ref="S21:S22"/>
    <mergeCell ref="T21:T22"/>
    <mergeCell ref="M19:M20"/>
    <mergeCell ref="N19:N20"/>
    <mergeCell ref="O19:O20"/>
    <mergeCell ref="P19:P20"/>
    <mergeCell ref="R19:R20"/>
    <mergeCell ref="H19:H20"/>
    <mergeCell ref="I19:I20"/>
    <mergeCell ref="J19:J20"/>
    <mergeCell ref="H27:H28"/>
    <mergeCell ref="I27:I28"/>
    <mergeCell ref="H25:H26"/>
    <mergeCell ref="I25:I26"/>
    <mergeCell ref="J25:J26"/>
    <mergeCell ref="J27:J28"/>
    <mergeCell ref="U21:U22"/>
    <mergeCell ref="G23:G24"/>
    <mergeCell ref="G25:G26"/>
    <mergeCell ref="H23:H24"/>
    <mergeCell ref="I23:I24"/>
    <mergeCell ref="J23:J24"/>
    <mergeCell ref="K23:K24"/>
    <mergeCell ref="L23:L24"/>
    <mergeCell ref="M23:M24"/>
    <mergeCell ref="N23:N24"/>
    <mergeCell ref="O23:O24"/>
    <mergeCell ref="P23:P24"/>
    <mergeCell ref="R23:R24"/>
    <mergeCell ref="S23:S24"/>
    <mergeCell ref="T23:T24"/>
    <mergeCell ref="U23:U24"/>
    <mergeCell ref="U25:U26"/>
    <mergeCell ref="R25:R26"/>
    <mergeCell ref="S25:S26"/>
    <mergeCell ref="T25:T26"/>
    <mergeCell ref="O27:O28"/>
    <mergeCell ref="O25:O26"/>
    <mergeCell ref="P25:P26"/>
    <mergeCell ref="P27:P28"/>
    <mergeCell ref="K25:K26"/>
    <mergeCell ref="K27:K28"/>
    <mergeCell ref="L25:L26"/>
    <mergeCell ref="L27:L28"/>
    <mergeCell ref="M25:M26"/>
    <mergeCell ref="M27:M28"/>
    <mergeCell ref="N25:N26"/>
    <mergeCell ref="U27:U28"/>
    <mergeCell ref="G29:G30"/>
    <mergeCell ref="G31:G32"/>
    <mergeCell ref="H29:H30"/>
    <mergeCell ref="H31:H32"/>
    <mergeCell ref="I29:I30"/>
    <mergeCell ref="I31:I32"/>
    <mergeCell ref="J29:J30"/>
    <mergeCell ref="J31:J32"/>
    <mergeCell ref="K29:K30"/>
    <mergeCell ref="K31:K32"/>
    <mergeCell ref="L29:L30"/>
    <mergeCell ref="L31:L32"/>
    <mergeCell ref="M29:M30"/>
    <mergeCell ref="M31:M32"/>
    <mergeCell ref="R27:R28"/>
    <mergeCell ref="S27:S28"/>
    <mergeCell ref="T27:T28"/>
    <mergeCell ref="N27:N28"/>
    <mergeCell ref="R29:R30"/>
    <mergeCell ref="S29:S30"/>
    <mergeCell ref="T29:T30"/>
    <mergeCell ref="U29:U30"/>
    <mergeCell ref="R31:R32"/>
    <mergeCell ref="S31:S32"/>
    <mergeCell ref="T31:T32"/>
    <mergeCell ref="U31:U32"/>
    <mergeCell ref="N29:N30"/>
    <mergeCell ref="N31:N32"/>
    <mergeCell ref="O29:O30"/>
    <mergeCell ref="O31:O32"/>
    <mergeCell ref="P31:P32"/>
    <mergeCell ref="P29:P30"/>
    <mergeCell ref="S34:S35"/>
    <mergeCell ref="T34:T35"/>
    <mergeCell ref="U34:U35"/>
    <mergeCell ref="M34:M35"/>
    <mergeCell ref="N34:N35"/>
    <mergeCell ref="O34:O35"/>
    <mergeCell ref="P34:P35"/>
    <mergeCell ref="R34:R35"/>
    <mergeCell ref="H34:H35"/>
    <mergeCell ref="I34:I35"/>
    <mergeCell ref="J34:J35"/>
    <mergeCell ref="K34:K35"/>
    <mergeCell ref="L34:L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D29" sqref="D29"/>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1419</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1422</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ht="25.5"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58" t="s">
        <v>1420</v>
      </c>
      <c r="B8" s="555" t="s">
        <v>1421</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558"/>
      <c r="B9" s="556"/>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558"/>
      <c r="B10" s="556"/>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558"/>
      <c r="B11" s="556"/>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558"/>
      <c r="B12" s="556"/>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558"/>
      <c r="B13" s="556"/>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558"/>
      <c r="B14" s="556"/>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558"/>
      <c r="B15" s="556"/>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558"/>
      <c r="B16" s="556"/>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558"/>
      <c r="B17" s="556"/>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558"/>
      <c r="B18" s="556"/>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558"/>
      <c r="B19" s="556"/>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558"/>
      <c r="B20" s="557"/>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1519</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594" t="s">
        <v>1353</v>
      </c>
      <c r="B4" s="594"/>
      <c r="C4" s="594"/>
      <c r="D4" s="594"/>
      <c r="E4" s="594"/>
      <c r="F4" s="594"/>
      <c r="G4" s="594"/>
      <c r="H4" s="594"/>
      <c r="I4" s="594"/>
      <c r="J4" s="594"/>
      <c r="K4" s="594"/>
      <c r="L4" s="594"/>
      <c r="M4" s="594"/>
      <c r="N4" s="594"/>
      <c r="O4" s="594"/>
      <c r="P4" s="594"/>
      <c r="Q4" s="594"/>
      <c r="R4" s="594"/>
      <c r="S4" s="594"/>
      <c r="T4" s="594"/>
      <c r="U4" s="594"/>
    </row>
    <row r="5" spans="1:21" ht="14.45" customHeight="1" x14ac:dyDescent="0.25">
      <c r="A5" s="534" t="s">
        <v>97</v>
      </c>
      <c r="B5" s="533" t="s">
        <v>111</v>
      </c>
      <c r="C5" s="536" t="s">
        <v>86</v>
      </c>
      <c r="D5" s="536" t="s">
        <v>87</v>
      </c>
      <c r="E5" s="536" t="s">
        <v>392</v>
      </c>
      <c r="F5" s="536" t="s">
        <v>88</v>
      </c>
      <c r="G5" s="539" t="s">
        <v>100</v>
      </c>
      <c r="H5" s="545"/>
      <c r="I5" s="545"/>
      <c r="J5" s="545"/>
      <c r="K5" s="545"/>
      <c r="L5" s="545"/>
      <c r="M5" s="545"/>
      <c r="N5" s="540"/>
      <c r="O5" s="541" t="s">
        <v>101</v>
      </c>
      <c r="P5" s="542"/>
      <c r="Q5" s="533" t="s">
        <v>102</v>
      </c>
      <c r="R5" s="533" t="s">
        <v>103</v>
      </c>
      <c r="S5" s="533" t="s">
        <v>110</v>
      </c>
      <c r="T5" s="533" t="s">
        <v>109</v>
      </c>
      <c r="U5" s="530" t="s">
        <v>89</v>
      </c>
    </row>
    <row r="6" spans="1:21" ht="14.45" customHeight="1" x14ac:dyDescent="0.25">
      <c r="A6" s="534"/>
      <c r="B6" s="534"/>
      <c r="C6" s="537"/>
      <c r="D6" s="537"/>
      <c r="E6" s="537"/>
      <c r="F6" s="537"/>
      <c r="G6" s="539" t="s">
        <v>104</v>
      </c>
      <c r="H6" s="540"/>
      <c r="I6" s="539" t="s">
        <v>105</v>
      </c>
      <c r="J6" s="540"/>
      <c r="K6" s="539" t="s">
        <v>106</v>
      </c>
      <c r="L6" s="540"/>
      <c r="M6" s="539" t="s">
        <v>107</v>
      </c>
      <c r="N6" s="540"/>
      <c r="O6" s="543"/>
      <c r="P6" s="544"/>
      <c r="Q6" s="534"/>
      <c r="R6" s="534"/>
      <c r="S6" s="534"/>
      <c r="T6" s="534"/>
      <c r="U6" s="531"/>
    </row>
    <row r="7" spans="1:21" ht="25.5" x14ac:dyDescent="0.25">
      <c r="A7" s="535"/>
      <c r="B7" s="535"/>
      <c r="C7" s="538"/>
      <c r="D7" s="538"/>
      <c r="E7" s="538"/>
      <c r="F7" s="538"/>
      <c r="G7" s="442" t="s">
        <v>108</v>
      </c>
      <c r="H7" s="442" t="s">
        <v>12</v>
      </c>
      <c r="I7" s="442" t="s">
        <v>108</v>
      </c>
      <c r="J7" s="442" t="s">
        <v>12</v>
      </c>
      <c r="K7" s="442" t="s">
        <v>108</v>
      </c>
      <c r="L7" s="442" t="s">
        <v>12</v>
      </c>
      <c r="M7" s="442" t="s">
        <v>108</v>
      </c>
      <c r="N7" s="442" t="s">
        <v>12</v>
      </c>
      <c r="O7" s="442" t="s">
        <v>108</v>
      </c>
      <c r="P7" s="442" t="s">
        <v>12</v>
      </c>
      <c r="Q7" s="535"/>
      <c r="R7" s="535"/>
      <c r="S7" s="535"/>
      <c r="T7" s="535"/>
      <c r="U7" s="532"/>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95" t="s">
        <v>1423</v>
      </c>
      <c r="B9" s="546" t="s">
        <v>1424</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596"/>
      <c r="B10" s="547"/>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596"/>
      <c r="B11" s="547"/>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596"/>
      <c r="B12" s="547"/>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596"/>
      <c r="B13" s="547"/>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596"/>
      <c r="B14" s="547"/>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596"/>
      <c r="B15" s="547"/>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596"/>
      <c r="B16" s="547"/>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596"/>
      <c r="B17" s="547"/>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596"/>
      <c r="B18" s="547"/>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596"/>
      <c r="B19" s="547"/>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597"/>
      <c r="B20" s="548"/>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02" t="s">
        <v>1345</v>
      </c>
      <c r="B1" s="602"/>
      <c r="C1" s="602"/>
      <c r="D1" s="602"/>
      <c r="E1" s="602"/>
      <c r="F1" s="602"/>
      <c r="G1" s="602"/>
      <c r="H1" s="602"/>
      <c r="I1" s="602"/>
      <c r="J1" s="602"/>
      <c r="K1" s="602"/>
      <c r="L1" s="602"/>
      <c r="M1" s="602"/>
      <c r="N1" s="602"/>
      <c r="O1" s="602"/>
      <c r="P1" s="602"/>
      <c r="Q1" s="602"/>
      <c r="R1" s="602"/>
      <c r="S1" s="602"/>
      <c r="T1" s="602"/>
      <c r="U1" s="602"/>
    </row>
    <row r="2" spans="1:21" x14ac:dyDescent="0.25">
      <c r="A2" s="603" t="s">
        <v>1425</v>
      </c>
      <c r="B2" s="603"/>
      <c r="C2" s="603"/>
      <c r="D2" s="603"/>
      <c r="E2" s="603"/>
      <c r="F2" s="603"/>
      <c r="G2" s="603"/>
      <c r="H2" s="603"/>
      <c r="I2" s="603"/>
      <c r="J2" s="603"/>
      <c r="K2" s="603"/>
      <c r="L2" s="603"/>
      <c r="M2" s="603"/>
      <c r="N2" s="603"/>
      <c r="O2" s="603"/>
      <c r="P2" s="603"/>
      <c r="Q2" s="603"/>
      <c r="R2" s="603"/>
      <c r="S2" s="603"/>
      <c r="T2" s="603"/>
      <c r="U2" s="603"/>
    </row>
    <row r="3" spans="1:21" ht="13.5" customHeight="1" x14ac:dyDescent="0.25">
      <c r="A3" s="314" t="s">
        <v>1426</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34" t="s">
        <v>97</v>
      </c>
      <c r="B4" s="533" t="s">
        <v>111</v>
      </c>
      <c r="C4" s="536" t="s">
        <v>86</v>
      </c>
      <c r="D4" s="536" t="s">
        <v>87</v>
      </c>
      <c r="E4" s="536" t="s">
        <v>392</v>
      </c>
      <c r="F4" s="536" t="s">
        <v>88</v>
      </c>
      <c r="G4" s="539" t="s">
        <v>100</v>
      </c>
      <c r="H4" s="545"/>
      <c r="I4" s="545"/>
      <c r="J4" s="545"/>
      <c r="K4" s="545"/>
      <c r="L4" s="545"/>
      <c r="M4" s="545"/>
      <c r="N4" s="540"/>
      <c r="O4" s="541" t="s">
        <v>101</v>
      </c>
      <c r="P4" s="542"/>
      <c r="Q4" s="533" t="s">
        <v>102</v>
      </c>
      <c r="R4" s="533" t="s">
        <v>103</v>
      </c>
      <c r="S4" s="533" t="s">
        <v>110</v>
      </c>
      <c r="T4" s="533" t="s">
        <v>109</v>
      </c>
      <c r="U4" s="530" t="s">
        <v>89</v>
      </c>
    </row>
    <row r="5" spans="1:21" ht="15" customHeight="1" x14ac:dyDescent="0.25">
      <c r="A5" s="534"/>
      <c r="B5" s="534"/>
      <c r="C5" s="537"/>
      <c r="D5" s="537"/>
      <c r="E5" s="537"/>
      <c r="F5" s="537"/>
      <c r="G5" s="539" t="s">
        <v>104</v>
      </c>
      <c r="H5" s="540"/>
      <c r="I5" s="539" t="s">
        <v>105</v>
      </c>
      <c r="J5" s="540"/>
      <c r="K5" s="539" t="s">
        <v>106</v>
      </c>
      <c r="L5" s="540"/>
      <c r="M5" s="539" t="s">
        <v>107</v>
      </c>
      <c r="N5" s="540"/>
      <c r="O5" s="543"/>
      <c r="P5" s="544"/>
      <c r="Q5" s="534"/>
      <c r="R5" s="534"/>
      <c r="S5" s="534"/>
      <c r="T5" s="534"/>
      <c r="U5" s="531"/>
    </row>
    <row r="6" spans="1:21" ht="25.5" x14ac:dyDescent="0.25">
      <c r="A6" s="535"/>
      <c r="B6" s="535"/>
      <c r="C6" s="538"/>
      <c r="D6" s="538"/>
      <c r="E6" s="538"/>
      <c r="F6" s="538"/>
      <c r="G6" s="442" t="s">
        <v>108</v>
      </c>
      <c r="H6" s="442" t="s">
        <v>12</v>
      </c>
      <c r="I6" s="442" t="s">
        <v>108</v>
      </c>
      <c r="J6" s="442" t="s">
        <v>12</v>
      </c>
      <c r="K6" s="442" t="s">
        <v>108</v>
      </c>
      <c r="L6" s="442" t="s">
        <v>12</v>
      </c>
      <c r="M6" s="442" t="s">
        <v>108</v>
      </c>
      <c r="N6" s="442" t="s">
        <v>12</v>
      </c>
      <c r="O6" s="442" t="s">
        <v>108</v>
      </c>
      <c r="P6" s="442" t="s">
        <v>12</v>
      </c>
      <c r="Q6" s="535"/>
      <c r="R6" s="535"/>
      <c r="S6" s="535"/>
      <c r="T6" s="535"/>
      <c r="U6" s="532"/>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49" t="s">
        <v>1520</v>
      </c>
      <c r="B8" s="604" t="s">
        <v>1521</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550"/>
      <c r="B9" s="604"/>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550"/>
      <c r="B10" s="604"/>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x14ac:dyDescent="0.25">
      <c r="A11" s="550"/>
      <c r="B11" s="604"/>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550"/>
      <c r="B12" s="604"/>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x14ac:dyDescent="0.25">
      <c r="A13" s="550"/>
      <c r="B13" s="604"/>
      <c r="C13" s="278"/>
      <c r="D13" s="278"/>
      <c r="E13" s="310"/>
      <c r="F13" s="278"/>
      <c r="G13" s="364"/>
      <c r="H13" s="365"/>
      <c r="I13" s="278"/>
      <c r="J13" s="365"/>
      <c r="K13" s="278"/>
      <c r="L13" s="365"/>
      <c r="M13" s="278"/>
      <c r="N13" s="365"/>
      <c r="O13" s="402"/>
      <c r="P13" s="403"/>
      <c r="Q13" s="278"/>
      <c r="R13" s="278"/>
      <c r="S13" s="278"/>
      <c r="T13" s="278"/>
      <c r="U13" s="278"/>
    </row>
    <row r="14" spans="1:21" s="466" customFormat="1" ht="15.75" x14ac:dyDescent="0.25">
      <c r="A14" s="550"/>
      <c r="B14" s="604"/>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550"/>
      <c r="B15" s="604"/>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x14ac:dyDescent="0.25">
      <c r="A16" s="550"/>
      <c r="B16" s="604"/>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550"/>
      <c r="B17" s="604"/>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550"/>
      <c r="B18" s="604"/>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50"/>
      <c r="B19" s="598" t="s">
        <v>1522</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550"/>
      <c r="B20" s="598"/>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50"/>
      <c r="B21" s="598"/>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50"/>
      <c r="B22" s="598"/>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50"/>
      <c r="B23" s="598"/>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50"/>
      <c r="B24" s="598"/>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50"/>
      <c r="B25" s="598"/>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50"/>
      <c r="B26" s="598"/>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550"/>
      <c r="B27" s="598"/>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550"/>
      <c r="B28" s="598"/>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550"/>
      <c r="B29" s="598"/>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550"/>
      <c r="B30" s="598" t="s">
        <v>1523</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550"/>
      <c r="B31" s="598"/>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550"/>
      <c r="B32" s="598"/>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550"/>
      <c r="B33" s="598"/>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550"/>
      <c r="B34" s="598"/>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550"/>
      <c r="B35" s="598"/>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599" t="s">
        <v>1346</v>
      </c>
      <c r="B36" s="600"/>
      <c r="C36" s="600"/>
      <c r="D36" s="600"/>
      <c r="E36" s="600"/>
      <c r="F36" s="601"/>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605" t="s">
        <v>1356</v>
      </c>
      <c r="F1" s="605"/>
      <c r="G1" s="605"/>
      <c r="H1" s="605"/>
      <c r="I1" s="605"/>
      <c r="J1" s="605"/>
      <c r="K1" s="605"/>
      <c r="L1" s="605"/>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1427</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1428</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594" t="s">
        <v>1429</v>
      </c>
      <c r="B5" s="606"/>
      <c r="C5" s="606"/>
      <c r="D5" s="606"/>
      <c r="E5" s="606"/>
      <c r="F5" s="606"/>
      <c r="G5" s="606"/>
      <c r="H5" s="606"/>
      <c r="I5" s="606"/>
      <c r="J5" s="606"/>
      <c r="K5" s="606"/>
      <c r="L5" s="606"/>
      <c r="M5" s="606"/>
      <c r="N5" s="606"/>
      <c r="O5" s="606"/>
      <c r="P5" s="606"/>
      <c r="Q5" s="606"/>
      <c r="R5" s="606"/>
      <c r="S5" s="606"/>
      <c r="T5" s="606"/>
      <c r="U5" s="606"/>
    </row>
    <row r="6" spans="1:27" ht="15" customHeight="1" x14ac:dyDescent="0.25">
      <c r="A6" s="534" t="s">
        <v>97</v>
      </c>
      <c r="B6" s="533" t="s">
        <v>111</v>
      </c>
      <c r="C6" s="536" t="s">
        <v>86</v>
      </c>
      <c r="D6" s="536" t="s">
        <v>87</v>
      </c>
      <c r="E6" s="536" t="s">
        <v>392</v>
      </c>
      <c r="F6" s="536" t="s">
        <v>88</v>
      </c>
      <c r="G6" s="539" t="s">
        <v>100</v>
      </c>
      <c r="H6" s="545"/>
      <c r="I6" s="545"/>
      <c r="J6" s="545"/>
      <c r="K6" s="545"/>
      <c r="L6" s="545"/>
      <c r="M6" s="545"/>
      <c r="N6" s="540"/>
      <c r="O6" s="541" t="s">
        <v>101</v>
      </c>
      <c r="P6" s="542"/>
      <c r="Q6" s="533" t="s">
        <v>102</v>
      </c>
      <c r="R6" s="533" t="s">
        <v>103</v>
      </c>
      <c r="S6" s="533" t="s">
        <v>110</v>
      </c>
      <c r="T6" s="533" t="s">
        <v>109</v>
      </c>
      <c r="U6" s="530" t="s">
        <v>89</v>
      </c>
    </row>
    <row r="7" spans="1:27" ht="15" customHeight="1" x14ac:dyDescent="0.25">
      <c r="A7" s="534"/>
      <c r="B7" s="534"/>
      <c r="C7" s="537"/>
      <c r="D7" s="537"/>
      <c r="E7" s="537"/>
      <c r="F7" s="537"/>
      <c r="G7" s="539" t="s">
        <v>104</v>
      </c>
      <c r="H7" s="540"/>
      <c r="I7" s="539" t="s">
        <v>105</v>
      </c>
      <c r="J7" s="540"/>
      <c r="K7" s="539" t="s">
        <v>106</v>
      </c>
      <c r="L7" s="540"/>
      <c r="M7" s="539" t="s">
        <v>107</v>
      </c>
      <c r="N7" s="540"/>
      <c r="O7" s="543"/>
      <c r="P7" s="544"/>
      <c r="Q7" s="534"/>
      <c r="R7" s="534"/>
      <c r="S7" s="534"/>
      <c r="T7" s="534"/>
      <c r="U7" s="531"/>
    </row>
    <row r="8" spans="1:27" ht="25.5" x14ac:dyDescent="0.25">
      <c r="A8" s="535"/>
      <c r="B8" s="535"/>
      <c r="C8" s="538"/>
      <c r="D8" s="538"/>
      <c r="E8" s="538"/>
      <c r="F8" s="538"/>
      <c r="G8" s="442" t="s">
        <v>108</v>
      </c>
      <c r="H8" s="442" t="s">
        <v>12</v>
      </c>
      <c r="I8" s="442" t="s">
        <v>108</v>
      </c>
      <c r="J8" s="442" t="s">
        <v>12</v>
      </c>
      <c r="K8" s="442" t="s">
        <v>108</v>
      </c>
      <c r="L8" s="442" t="s">
        <v>12</v>
      </c>
      <c r="M8" s="442" t="s">
        <v>108</v>
      </c>
      <c r="N8" s="442" t="s">
        <v>12</v>
      </c>
      <c r="O8" s="442" t="s">
        <v>108</v>
      </c>
      <c r="P8" s="442" t="s">
        <v>12</v>
      </c>
      <c r="Q8" s="535"/>
      <c r="R8" s="535"/>
      <c r="S8" s="535"/>
      <c r="T8" s="535"/>
      <c r="U8" s="532"/>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607" t="s">
        <v>1431</v>
      </c>
      <c r="B10" s="607" t="s">
        <v>1430</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607"/>
      <c r="B11" s="607"/>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607"/>
      <c r="B12" s="607"/>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607"/>
      <c r="B13" s="607"/>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607"/>
      <c r="B14" s="607"/>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607"/>
      <c r="B15" s="607"/>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607"/>
      <c r="B16" s="607"/>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546" t="s">
        <v>1433</v>
      </c>
      <c r="B17" s="546"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547"/>
      <c r="B18" s="547"/>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547"/>
      <c r="B19" s="547"/>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547"/>
      <c r="B20" s="547"/>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547"/>
      <c r="B21" s="547"/>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548"/>
      <c r="B22" s="548"/>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607" t="s">
        <v>1434</v>
      </c>
      <c r="B23" s="546"/>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607"/>
      <c r="B24" s="547"/>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607"/>
      <c r="B25" s="547"/>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607"/>
      <c r="B26" s="547"/>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607"/>
      <c r="B27" s="547"/>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607"/>
      <c r="B28" s="548"/>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1432</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608" t="s">
        <v>1479</v>
      </c>
      <c r="F1" s="608"/>
      <c r="G1" s="608"/>
      <c r="H1" s="608"/>
      <c r="I1" s="608"/>
      <c r="J1" s="608"/>
      <c r="K1" s="608"/>
      <c r="L1" s="608"/>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1485</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1496</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1486</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534" t="s">
        <v>97</v>
      </c>
      <c r="B6" s="533" t="s">
        <v>111</v>
      </c>
      <c r="C6" s="536" t="s">
        <v>86</v>
      </c>
      <c r="D6" s="536" t="s">
        <v>87</v>
      </c>
      <c r="E6" s="536" t="s">
        <v>392</v>
      </c>
      <c r="F6" s="536" t="s">
        <v>88</v>
      </c>
      <c r="G6" s="539" t="s">
        <v>100</v>
      </c>
      <c r="H6" s="545"/>
      <c r="I6" s="545"/>
      <c r="J6" s="545"/>
      <c r="K6" s="545"/>
      <c r="L6" s="545"/>
      <c r="M6" s="545"/>
      <c r="N6" s="540"/>
      <c r="O6" s="541" t="s">
        <v>101</v>
      </c>
      <c r="P6" s="542"/>
      <c r="Q6" s="533" t="s">
        <v>102</v>
      </c>
      <c r="R6" s="533" t="s">
        <v>103</v>
      </c>
      <c r="S6" s="533" t="s">
        <v>110</v>
      </c>
      <c r="T6" s="533" t="s">
        <v>109</v>
      </c>
      <c r="U6" s="530" t="s">
        <v>89</v>
      </c>
    </row>
    <row r="7" spans="1:42" ht="15" customHeight="1" x14ac:dyDescent="0.25">
      <c r="A7" s="534"/>
      <c r="B7" s="534"/>
      <c r="C7" s="537"/>
      <c r="D7" s="537"/>
      <c r="E7" s="537"/>
      <c r="F7" s="537"/>
      <c r="G7" s="539" t="s">
        <v>104</v>
      </c>
      <c r="H7" s="540"/>
      <c r="I7" s="539" t="s">
        <v>105</v>
      </c>
      <c r="J7" s="540"/>
      <c r="K7" s="539" t="s">
        <v>106</v>
      </c>
      <c r="L7" s="540"/>
      <c r="M7" s="539" t="s">
        <v>107</v>
      </c>
      <c r="N7" s="540"/>
      <c r="O7" s="543"/>
      <c r="P7" s="544"/>
      <c r="Q7" s="534"/>
      <c r="R7" s="534"/>
      <c r="S7" s="534"/>
      <c r="T7" s="534"/>
      <c r="U7" s="531"/>
    </row>
    <row r="8" spans="1:42" ht="25.5" x14ac:dyDescent="0.25">
      <c r="A8" s="535"/>
      <c r="B8" s="535"/>
      <c r="C8" s="538"/>
      <c r="D8" s="538"/>
      <c r="E8" s="538"/>
      <c r="F8" s="538"/>
      <c r="G8" s="442" t="s">
        <v>108</v>
      </c>
      <c r="H8" s="442" t="s">
        <v>12</v>
      </c>
      <c r="I8" s="442" t="s">
        <v>108</v>
      </c>
      <c r="J8" s="442" t="s">
        <v>12</v>
      </c>
      <c r="K8" s="442" t="s">
        <v>108</v>
      </c>
      <c r="L8" s="442" t="s">
        <v>12</v>
      </c>
      <c r="M8" s="442" t="s">
        <v>108</v>
      </c>
      <c r="N8" s="442" t="s">
        <v>12</v>
      </c>
      <c r="O8" s="442" t="s">
        <v>108</v>
      </c>
      <c r="P8" s="442" t="s">
        <v>12</v>
      </c>
      <c r="Q8" s="535"/>
      <c r="R8" s="535"/>
      <c r="S8" s="535"/>
      <c r="T8" s="535"/>
      <c r="U8" s="532"/>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546" t="s">
        <v>1487</v>
      </c>
      <c r="B10" s="546" t="s">
        <v>1488</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547"/>
      <c r="B11" s="547"/>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547"/>
      <c r="B12" s="547"/>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547"/>
      <c r="B13" s="547"/>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547"/>
      <c r="B14" s="547"/>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547"/>
      <c r="B15" s="547"/>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547"/>
      <c r="B16" s="547"/>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547"/>
      <c r="B17" s="548"/>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547"/>
      <c r="B18" s="546" t="s">
        <v>1489</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547"/>
      <c r="B19" s="547"/>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547"/>
      <c r="B20" s="547"/>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547"/>
      <c r="B21" s="547"/>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547"/>
      <c r="B22" s="547"/>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547"/>
      <c r="B23" s="547"/>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547"/>
      <c r="B24" s="548"/>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547"/>
      <c r="B25" s="546" t="s">
        <v>1490</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547"/>
      <c r="B26" s="547"/>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547"/>
      <c r="B27" s="547"/>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547"/>
      <c r="B28" s="548"/>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547"/>
      <c r="B29" s="546" t="s">
        <v>1491</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547"/>
      <c r="B30" s="547"/>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547"/>
      <c r="B31" s="547"/>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547"/>
      <c r="B32" s="547"/>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547"/>
      <c r="B33" s="547"/>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547"/>
      <c r="B34" s="547"/>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547"/>
      <c r="B35" s="547"/>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547"/>
      <c r="B36" s="547"/>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547"/>
      <c r="B37" s="547"/>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547"/>
      <c r="B38" s="547"/>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547"/>
      <c r="B39" s="547"/>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548"/>
      <c r="B40" s="548"/>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546" t="s">
        <v>1492</v>
      </c>
      <c r="B41" s="546" t="s">
        <v>1493</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547"/>
      <c r="B42" s="547"/>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547"/>
      <c r="B43" s="547"/>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547"/>
      <c r="B44" s="547"/>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547"/>
      <c r="B45" s="547"/>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547"/>
      <c r="B46" s="547"/>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547"/>
      <c r="B47" s="547"/>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547"/>
      <c r="B48" s="547"/>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547"/>
      <c r="B49" s="548"/>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547"/>
      <c r="B50" s="546" t="s">
        <v>1494</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547"/>
      <c r="B51" s="547"/>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547"/>
      <c r="B52" s="547"/>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547"/>
      <c r="B53" s="547"/>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547"/>
      <c r="B54" s="547"/>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547"/>
      <c r="B55" s="547"/>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547"/>
      <c r="B56" s="547"/>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547"/>
      <c r="B57" s="547"/>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547"/>
      <c r="B58" s="547"/>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547"/>
      <c r="B59" s="547"/>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547"/>
      <c r="B60" s="547"/>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547"/>
      <c r="B61" s="547"/>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548"/>
      <c r="B62" s="548"/>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546" t="s">
        <v>1495</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547"/>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547"/>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547"/>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547"/>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547"/>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548"/>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1480</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C18" sqref="C18"/>
    </sheetView>
  </sheetViews>
  <sheetFormatPr baseColWidth="10" defaultRowHeight="15" x14ac:dyDescent="0.2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x14ac:dyDescent="0.25">
      <c r="A1" s="411"/>
      <c r="B1" s="411"/>
      <c r="C1" s="411"/>
      <c r="D1" s="411"/>
      <c r="E1" s="608" t="s">
        <v>1514</v>
      </c>
      <c r="F1" s="608"/>
      <c r="G1" s="608"/>
      <c r="H1" s="608"/>
      <c r="I1" s="608"/>
      <c r="J1" s="608"/>
      <c r="K1" s="608"/>
      <c r="L1" s="608"/>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1510</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1511</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1512</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1513</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534" t="s">
        <v>97</v>
      </c>
      <c r="B7" s="533" t="s">
        <v>111</v>
      </c>
      <c r="C7" s="536" t="s">
        <v>86</v>
      </c>
      <c r="D7" s="536" t="s">
        <v>87</v>
      </c>
      <c r="E7" s="536" t="s">
        <v>392</v>
      </c>
      <c r="F7" s="536" t="s">
        <v>88</v>
      </c>
      <c r="G7" s="539" t="s">
        <v>100</v>
      </c>
      <c r="H7" s="545"/>
      <c r="I7" s="545"/>
      <c r="J7" s="545"/>
      <c r="K7" s="545"/>
      <c r="L7" s="545"/>
      <c r="M7" s="545"/>
      <c r="N7" s="540"/>
      <c r="O7" s="541" t="s">
        <v>101</v>
      </c>
      <c r="P7" s="542"/>
      <c r="Q7" s="533" t="s">
        <v>102</v>
      </c>
      <c r="R7" s="533" t="s">
        <v>103</v>
      </c>
      <c r="S7" s="533" t="s">
        <v>110</v>
      </c>
      <c r="T7" s="533" t="s">
        <v>109</v>
      </c>
      <c r="U7" s="530" t="s">
        <v>89</v>
      </c>
    </row>
    <row r="8" spans="1:42" ht="15" customHeight="1" x14ac:dyDescent="0.25">
      <c r="A8" s="534"/>
      <c r="B8" s="534"/>
      <c r="C8" s="537"/>
      <c r="D8" s="537"/>
      <c r="E8" s="537"/>
      <c r="F8" s="537"/>
      <c r="G8" s="539" t="s">
        <v>104</v>
      </c>
      <c r="H8" s="540"/>
      <c r="I8" s="539" t="s">
        <v>105</v>
      </c>
      <c r="J8" s="540"/>
      <c r="K8" s="539" t="s">
        <v>106</v>
      </c>
      <c r="L8" s="540"/>
      <c r="M8" s="539" t="s">
        <v>107</v>
      </c>
      <c r="N8" s="540"/>
      <c r="O8" s="543"/>
      <c r="P8" s="544"/>
      <c r="Q8" s="534"/>
      <c r="R8" s="534"/>
      <c r="S8" s="534"/>
      <c r="T8" s="534"/>
      <c r="U8" s="531"/>
    </row>
    <row r="9" spans="1:42" ht="25.5" x14ac:dyDescent="0.25">
      <c r="A9" s="535"/>
      <c r="B9" s="535"/>
      <c r="C9" s="538"/>
      <c r="D9" s="538"/>
      <c r="E9" s="538"/>
      <c r="F9" s="538"/>
      <c r="G9" s="442" t="s">
        <v>108</v>
      </c>
      <c r="H9" s="442" t="s">
        <v>12</v>
      </c>
      <c r="I9" s="442" t="s">
        <v>108</v>
      </c>
      <c r="J9" s="442" t="s">
        <v>12</v>
      </c>
      <c r="K9" s="442" t="s">
        <v>108</v>
      </c>
      <c r="L9" s="442" t="s">
        <v>12</v>
      </c>
      <c r="M9" s="442" t="s">
        <v>108</v>
      </c>
      <c r="N9" s="442" t="s">
        <v>12</v>
      </c>
      <c r="O9" s="442" t="s">
        <v>108</v>
      </c>
      <c r="P9" s="442" t="s">
        <v>12</v>
      </c>
      <c r="Q9" s="535"/>
      <c r="R9" s="535"/>
      <c r="S9" s="535"/>
      <c r="T9" s="535"/>
      <c r="U9" s="532"/>
    </row>
    <row r="10" spans="1:42" ht="15.75" x14ac:dyDescent="0.2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x14ac:dyDescent="0.25">
      <c r="A11" s="553" t="s">
        <v>1510</v>
      </c>
      <c r="B11" s="609" t="s">
        <v>1538</v>
      </c>
      <c r="C11" s="495"/>
      <c r="D11" s="495"/>
      <c r="E11" s="496"/>
      <c r="F11" s="495"/>
      <c r="G11" s="497"/>
      <c r="H11" s="497"/>
      <c r="I11" s="497"/>
      <c r="J11" s="497"/>
      <c r="K11" s="497"/>
      <c r="L11" s="497"/>
      <c r="M11" s="497"/>
      <c r="N11" s="497"/>
      <c r="O11" s="497"/>
      <c r="P11" s="497"/>
      <c r="Q11" s="498"/>
      <c r="R11" s="498"/>
      <c r="S11" s="498"/>
      <c r="T11" s="498"/>
      <c r="U11" s="499"/>
    </row>
    <row r="12" spans="1:42" s="500" customFormat="1" ht="15.75" x14ac:dyDescent="0.25">
      <c r="A12" s="553"/>
      <c r="B12" s="610"/>
      <c r="C12" s="495"/>
      <c r="D12" s="495"/>
      <c r="E12" s="496"/>
      <c r="F12" s="495"/>
      <c r="G12" s="497"/>
      <c r="H12" s="497"/>
      <c r="I12" s="497"/>
      <c r="J12" s="497"/>
      <c r="K12" s="497"/>
      <c r="L12" s="497"/>
      <c r="M12" s="497"/>
      <c r="N12" s="497"/>
      <c r="O12" s="497"/>
      <c r="P12" s="497"/>
      <c r="Q12" s="498"/>
      <c r="R12" s="498"/>
      <c r="S12" s="498"/>
      <c r="T12" s="498"/>
      <c r="U12" s="499"/>
    </row>
    <row r="13" spans="1:42" s="500" customFormat="1" ht="15.75" x14ac:dyDescent="0.25">
      <c r="A13" s="553"/>
      <c r="B13" s="610"/>
      <c r="C13" s="495"/>
      <c r="D13" s="495"/>
      <c r="E13" s="496"/>
      <c r="F13" s="495"/>
      <c r="G13" s="497"/>
      <c r="H13" s="497"/>
      <c r="I13" s="497"/>
      <c r="J13" s="497"/>
      <c r="K13" s="497"/>
      <c r="L13" s="497"/>
      <c r="M13" s="497"/>
      <c r="N13" s="497"/>
      <c r="O13" s="497"/>
      <c r="P13" s="497"/>
      <c r="Q13" s="498"/>
      <c r="R13" s="498"/>
      <c r="S13" s="498"/>
      <c r="T13" s="498"/>
      <c r="U13" s="499"/>
    </row>
    <row r="14" spans="1:42" s="500" customFormat="1" ht="15.75" x14ac:dyDescent="0.25">
      <c r="A14" s="553"/>
      <c r="B14" s="610"/>
      <c r="C14" s="495"/>
      <c r="D14" s="495"/>
      <c r="E14" s="496"/>
      <c r="F14" s="495"/>
      <c r="G14" s="497"/>
      <c r="H14" s="497"/>
      <c r="I14" s="497"/>
      <c r="J14" s="497"/>
      <c r="K14" s="497"/>
      <c r="L14" s="497"/>
      <c r="M14" s="497"/>
      <c r="N14" s="497"/>
      <c r="O14" s="497"/>
      <c r="P14" s="497"/>
      <c r="Q14" s="498"/>
      <c r="R14" s="498"/>
      <c r="S14" s="498"/>
      <c r="T14" s="498"/>
      <c r="U14" s="499"/>
    </row>
    <row r="15" spans="1:42" s="500" customFormat="1" ht="15.75" x14ac:dyDescent="0.25">
      <c r="A15" s="553"/>
      <c r="B15" s="610"/>
      <c r="C15" s="495"/>
      <c r="D15" s="495"/>
      <c r="E15" s="496"/>
      <c r="F15" s="495"/>
      <c r="G15" s="497"/>
      <c r="H15" s="497"/>
      <c r="I15" s="497"/>
      <c r="J15" s="497"/>
      <c r="K15" s="497"/>
      <c r="L15" s="497"/>
      <c r="M15" s="497"/>
      <c r="N15" s="497"/>
      <c r="O15" s="497"/>
      <c r="P15" s="497"/>
      <c r="Q15" s="498"/>
      <c r="R15" s="498"/>
      <c r="S15" s="498"/>
      <c r="T15" s="498"/>
      <c r="U15" s="499"/>
    </row>
    <row r="16" spans="1:42" s="500" customFormat="1" ht="15.75" x14ac:dyDescent="0.25">
      <c r="A16" s="553"/>
      <c r="B16" s="610"/>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x14ac:dyDescent="0.25">
      <c r="A17" s="553"/>
      <c r="B17" s="611"/>
      <c r="C17" s="495"/>
      <c r="D17" s="495"/>
      <c r="E17" s="496"/>
      <c r="F17" s="495"/>
      <c r="G17" s="497"/>
      <c r="H17" s="497"/>
      <c r="I17" s="497"/>
      <c r="J17" s="497"/>
      <c r="K17" s="497"/>
      <c r="L17" s="497"/>
      <c r="M17" s="497"/>
      <c r="N17" s="497"/>
      <c r="O17" s="497"/>
      <c r="P17" s="497"/>
      <c r="Q17" s="498"/>
      <c r="R17" s="498"/>
      <c r="S17" s="498"/>
      <c r="T17" s="498"/>
      <c r="U17" s="499"/>
    </row>
    <row r="18" spans="1:21" ht="15.75" customHeight="1" x14ac:dyDescent="0.25">
      <c r="A18" s="553"/>
      <c r="B18" s="546" t="s">
        <v>1524</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x14ac:dyDescent="0.25">
      <c r="A19" s="553"/>
      <c r="B19" s="547"/>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x14ac:dyDescent="0.25">
      <c r="A20" s="553"/>
      <c r="B20" s="547"/>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x14ac:dyDescent="0.25">
      <c r="A21" s="553"/>
      <c r="B21" s="547"/>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x14ac:dyDescent="0.25">
      <c r="A22" s="553"/>
      <c r="B22" s="546" t="s">
        <v>1525</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x14ac:dyDescent="0.25">
      <c r="A23" s="553"/>
      <c r="B23" s="547"/>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x14ac:dyDescent="0.25">
      <c r="A24" s="553"/>
      <c r="B24" s="547"/>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x14ac:dyDescent="0.25">
      <c r="A25" s="553"/>
      <c r="B25" s="548"/>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x14ac:dyDescent="0.25">
      <c r="A26" s="553"/>
      <c r="B26" s="546" t="s">
        <v>1526</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x14ac:dyDescent="0.25">
      <c r="A27" s="553"/>
      <c r="B27" s="547"/>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x14ac:dyDescent="0.25">
      <c r="A28" s="553"/>
      <c r="B28" s="547"/>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x14ac:dyDescent="0.25">
      <c r="A29" s="553"/>
      <c r="B29" s="548"/>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x14ac:dyDescent="0.25">
      <c r="A30" s="553"/>
      <c r="B30" s="607" t="s">
        <v>1527</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x14ac:dyDescent="0.25">
      <c r="A31" s="553"/>
      <c r="B31" s="607"/>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x14ac:dyDescent="0.25">
      <c r="A32" s="553"/>
      <c r="B32" s="607"/>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x14ac:dyDescent="0.25">
      <c r="A33" s="553"/>
      <c r="B33" s="607"/>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x14ac:dyDescent="0.25">
      <c r="A34" s="553"/>
      <c r="B34" s="607" t="s">
        <v>1528</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x14ac:dyDescent="0.25">
      <c r="A35" s="553"/>
      <c r="B35" s="607"/>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x14ac:dyDescent="0.25">
      <c r="A36" s="553"/>
      <c r="B36" s="607"/>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x14ac:dyDescent="0.25">
      <c r="A37" s="554"/>
      <c r="B37" s="607"/>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x14ac:dyDescent="0.25">
      <c r="A38" s="607" t="s">
        <v>1511</v>
      </c>
      <c r="B38" s="546" t="s">
        <v>1529</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x14ac:dyDescent="0.25">
      <c r="A39" s="607"/>
      <c r="B39" s="547"/>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x14ac:dyDescent="0.25">
      <c r="A40" s="607"/>
      <c r="B40" s="547"/>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x14ac:dyDescent="0.25">
      <c r="A41" s="607"/>
      <c r="B41" s="548"/>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x14ac:dyDescent="0.25">
      <c r="A42" s="607"/>
      <c r="B42" s="546" t="s">
        <v>1530</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x14ac:dyDescent="0.25">
      <c r="A43" s="607"/>
      <c r="B43" s="547"/>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x14ac:dyDescent="0.25">
      <c r="A44" s="607"/>
      <c r="B44" s="547"/>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x14ac:dyDescent="0.25">
      <c r="A45" s="607"/>
      <c r="B45" s="548"/>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x14ac:dyDescent="0.25">
      <c r="A46" s="546" t="s">
        <v>1512</v>
      </c>
      <c r="B46" s="607" t="s">
        <v>1531</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x14ac:dyDescent="0.25">
      <c r="A47" s="547"/>
      <c r="B47" s="607"/>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x14ac:dyDescent="0.25">
      <c r="A48" s="547"/>
      <c r="B48" s="607"/>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x14ac:dyDescent="0.25">
      <c r="A49" s="547"/>
      <c r="B49" s="607"/>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x14ac:dyDescent="0.25">
      <c r="A50" s="547"/>
      <c r="B50" s="607" t="s">
        <v>1532</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x14ac:dyDescent="0.25">
      <c r="A51" s="547"/>
      <c r="B51" s="607"/>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x14ac:dyDescent="0.25">
      <c r="A52" s="547"/>
      <c r="B52" s="607"/>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x14ac:dyDescent="0.25">
      <c r="A53" s="547"/>
      <c r="B53" s="607"/>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x14ac:dyDescent="0.25">
      <c r="A54" s="547"/>
      <c r="B54" s="546" t="s">
        <v>1533</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x14ac:dyDescent="0.25">
      <c r="A55" s="547"/>
      <c r="B55" s="547"/>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x14ac:dyDescent="0.25">
      <c r="A56" s="547"/>
      <c r="B56" s="547"/>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x14ac:dyDescent="0.25">
      <c r="A57" s="548"/>
      <c r="B57" s="548"/>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x14ac:dyDescent="0.25">
      <c r="A58" s="546" t="s">
        <v>1513</v>
      </c>
      <c r="B58" s="546" t="s">
        <v>1534</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x14ac:dyDescent="0.25">
      <c r="A59" s="547"/>
      <c r="B59" s="547"/>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x14ac:dyDescent="0.25">
      <c r="A60" s="547"/>
      <c r="B60" s="547"/>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x14ac:dyDescent="0.25">
      <c r="A61" s="547"/>
      <c r="B61" s="548"/>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x14ac:dyDescent="0.25">
      <c r="A62" s="547"/>
      <c r="B62" s="546" t="s">
        <v>1535</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x14ac:dyDescent="0.25">
      <c r="A63" s="547"/>
      <c r="B63" s="547"/>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x14ac:dyDescent="0.25">
      <c r="A64" s="547"/>
      <c r="B64" s="547"/>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x14ac:dyDescent="0.25">
      <c r="A65" s="547"/>
      <c r="B65" s="548"/>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x14ac:dyDescent="0.25">
      <c r="A66" s="547"/>
      <c r="B66" s="546" t="s">
        <v>1536</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x14ac:dyDescent="0.25">
      <c r="A67" s="547"/>
      <c r="B67" s="547"/>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x14ac:dyDescent="0.25">
      <c r="A68" s="547"/>
      <c r="B68" s="547"/>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x14ac:dyDescent="0.25">
      <c r="A69" s="547"/>
      <c r="B69" s="548"/>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x14ac:dyDescent="0.25">
      <c r="A70" s="547"/>
      <c r="B70" s="546" t="s">
        <v>1537</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x14ac:dyDescent="0.25">
      <c r="A71" s="547"/>
      <c r="B71" s="547"/>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x14ac:dyDescent="0.25">
      <c r="A72" s="547"/>
      <c r="B72" s="547"/>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x14ac:dyDescent="0.25">
      <c r="A73" s="548"/>
      <c r="B73" s="548"/>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x14ac:dyDescent="0.25">
      <c r="A74" s="296"/>
      <c r="B74" s="297"/>
      <c r="C74" s="297"/>
      <c r="D74" s="296" t="s">
        <v>1515</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abSelected="1" zoomScale="80" zoomScaleNormal="80" workbookViewId="0">
      <pane ySplit="11" topLeftCell="A548" activePane="bottomLeft" state="frozen"/>
      <selection activeCell="A11" sqref="A11"/>
      <selection pane="bottomLeft" activeCell="E559" sqref="D548:E559"/>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8"/>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1505</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27" t="s">
        <v>393</v>
      </c>
      <c r="L10" s="527"/>
      <c r="M10" s="527"/>
      <c r="N10" s="527"/>
      <c r="O10" s="527"/>
      <c r="P10" s="527"/>
      <c r="Q10" s="527"/>
      <c r="R10" s="527"/>
      <c r="S10" s="527"/>
      <c r="T10" s="527"/>
      <c r="U10" s="527"/>
      <c r="V10" s="527"/>
      <c r="W10" s="527"/>
      <c r="X10" s="527"/>
      <c r="Y10" s="527"/>
      <c r="Z10" s="527"/>
      <c r="AA10" s="527"/>
    </row>
    <row r="11" spans="1:571" ht="79.5" thickBot="1" x14ac:dyDescent="0.3">
      <c r="A11" s="376"/>
      <c r="B11" s="324" t="s">
        <v>133</v>
      </c>
      <c r="C11" s="193" t="s">
        <v>132</v>
      </c>
      <c r="D11" s="194" t="s">
        <v>129</v>
      </c>
      <c r="E11" s="212" t="s">
        <v>1508</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1453</v>
      </c>
      <c r="U11" s="342" t="s">
        <v>1364</v>
      </c>
      <c r="V11" s="342" t="s">
        <v>1365</v>
      </c>
      <c r="W11" s="342" t="s">
        <v>1366</v>
      </c>
      <c r="X11" s="342" t="s">
        <v>1367</v>
      </c>
      <c r="Y11" s="342" t="s">
        <v>1368</v>
      </c>
      <c r="Z11" s="342" t="s">
        <v>1478</v>
      </c>
      <c r="AA11" s="342" t="s">
        <v>1516</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174005</v>
      </c>
      <c r="E106" s="180">
        <f>E107+E118+E133+E149+E164+E190+E207+E214</f>
        <v>0</v>
      </c>
      <c r="F106" s="180">
        <f t="shared" si="0"/>
        <v>174005</v>
      </c>
      <c r="G106" s="180">
        <f>G107+G118+G133+G149+G164+G190+G207+G214</f>
        <v>0</v>
      </c>
      <c r="H106" s="180">
        <f t="shared" si="4"/>
        <v>174005</v>
      </c>
      <c r="I106" s="180">
        <f>I107+I118+I133+I149+I164+I190+I207+I214</f>
        <v>0</v>
      </c>
      <c r="J106" s="180">
        <f t="shared" si="5"/>
        <v>174005</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174005</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20962</v>
      </c>
      <c r="AC106" s="180">
        <f t="shared" si="297"/>
        <v>0</v>
      </c>
      <c r="AD106" s="180">
        <f t="shared" si="297"/>
        <v>489.28</v>
      </c>
      <c r="AE106" s="180">
        <f t="shared" si="9"/>
        <v>21451.279999999999</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150030.28</v>
      </c>
      <c r="AK106" s="180">
        <f>AK107+AK118+AK133+AK149+AK164+AK190+AK207+AK214</f>
        <v>0</v>
      </c>
      <c r="AL106" s="180">
        <f>AL107+AL118+AL133+AL149+AL164+AL190+AL207+AL214</f>
        <v>0</v>
      </c>
      <c r="AM106" s="180">
        <f t="shared" si="11"/>
        <v>150030.28</v>
      </c>
      <c r="AN106" s="180">
        <f>AN107+AN118+AN133+AN149+AN164+AN190+AN207+AN214</f>
        <v>489.28</v>
      </c>
      <c r="AO106" s="180">
        <f>AO107+AO118+AO133+AO149+AO164+AO190+AO207+AO214</f>
        <v>0</v>
      </c>
      <c r="AP106" s="180">
        <f>AP107+AP118+AP133+AP149+AP164+AP190+AP207+AP214</f>
        <v>0</v>
      </c>
      <c r="AQ106" s="180">
        <f t="shared" si="12"/>
        <v>489.28</v>
      </c>
      <c r="AR106" s="180">
        <f t="shared" si="13"/>
        <v>171970.84</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284</v>
      </c>
      <c r="C133" s="191" t="s">
        <v>168</v>
      </c>
      <c r="D133" s="192">
        <f>SUM(D134:D148)</f>
        <v>15680.000000000002</v>
      </c>
      <c r="E133" s="192">
        <f>SUM(E134:E148)</f>
        <v>0</v>
      </c>
      <c r="F133" s="192">
        <f t="shared" si="300"/>
        <v>15680.000000000002</v>
      </c>
      <c r="G133" s="192">
        <f t="shared" ref="G133:I133" si="374">SUM(G134:G148)</f>
        <v>0</v>
      </c>
      <c r="H133" s="192">
        <f t="shared" si="4"/>
        <v>15680.000000000002</v>
      </c>
      <c r="I133" s="192">
        <f t="shared" si="374"/>
        <v>0</v>
      </c>
      <c r="J133" s="192">
        <f t="shared" si="5"/>
        <v>15680.000000000002</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15680.000000000002</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14739.2</v>
      </c>
      <c r="AC133" s="192">
        <f t="shared" si="375"/>
        <v>0</v>
      </c>
      <c r="AD133" s="192">
        <f t="shared" si="375"/>
        <v>313.60000000000002</v>
      </c>
      <c r="AE133" s="192">
        <f t="shared" si="9"/>
        <v>15052.800000000001</v>
      </c>
      <c r="AF133" s="192">
        <f t="shared" si="375"/>
        <v>0</v>
      </c>
      <c r="AG133" s="192">
        <f t="shared" si="375"/>
        <v>0</v>
      </c>
      <c r="AH133" s="192">
        <f t="shared" si="375"/>
        <v>0</v>
      </c>
      <c r="AI133" s="192">
        <f t="shared" si="10"/>
        <v>0</v>
      </c>
      <c r="AJ133" s="192">
        <f t="shared" si="375"/>
        <v>313.60000000000002</v>
      </c>
      <c r="AK133" s="192">
        <f t="shared" si="375"/>
        <v>0</v>
      </c>
      <c r="AL133" s="192">
        <f t="shared" si="375"/>
        <v>0</v>
      </c>
      <c r="AM133" s="192">
        <f t="shared" si="11"/>
        <v>313.60000000000002</v>
      </c>
      <c r="AN133" s="192">
        <f t="shared" si="375"/>
        <v>313.60000000000002</v>
      </c>
      <c r="AO133" s="192">
        <f t="shared" si="375"/>
        <v>0</v>
      </c>
      <c r="AP133" s="192">
        <f t="shared" si="375"/>
        <v>0</v>
      </c>
      <c r="AQ133" s="192">
        <f t="shared" si="12"/>
        <v>313.60000000000002</v>
      </c>
      <c r="AR133" s="192">
        <f t="shared" si="13"/>
        <v>15680.000000000002</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15680.000000000002</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15680.000000000002</v>
      </c>
      <c r="G145" s="183"/>
      <c r="H145" s="183">
        <f t="shared" si="380"/>
        <v>15680.000000000002</v>
      </c>
      <c r="I145" s="183"/>
      <c r="J145" s="183">
        <f t="shared" si="381"/>
        <v>15680.000000000002</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15680.000000000002</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14739.2</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313.60000000000002</v>
      </c>
      <c r="AE145" s="183">
        <f t="shared" si="382"/>
        <v>15052.800000000001</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313.60000000000002</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313.60000000000002</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313.60000000000002</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313.60000000000002</v>
      </c>
      <c r="AR145" s="183">
        <f t="shared" si="386"/>
        <v>15680.000000000002</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16099.999999999998</v>
      </c>
      <c r="E164" s="192">
        <f>SUM(E165:E189)</f>
        <v>0</v>
      </c>
      <c r="F164" s="192">
        <f t="shared" si="300"/>
        <v>16099.999999999998</v>
      </c>
      <c r="G164" s="192">
        <f>SUM(G165:G189)</f>
        <v>0</v>
      </c>
      <c r="H164" s="192">
        <f t="shared" si="4"/>
        <v>16099.999999999998</v>
      </c>
      <c r="I164" s="192">
        <f>SUM(I165:I189)</f>
        <v>0</v>
      </c>
      <c r="J164" s="192">
        <f t="shared" si="5"/>
        <v>16099.999999999998</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16099.999999999998</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6222.7999999999993</v>
      </c>
      <c r="AC164" s="192">
        <f t="shared" si="447"/>
        <v>0</v>
      </c>
      <c r="AD164" s="192">
        <f t="shared" si="447"/>
        <v>164.4</v>
      </c>
      <c r="AE164" s="192">
        <f t="shared" si="9"/>
        <v>6387.1999999999989</v>
      </c>
      <c r="AF164" s="192">
        <f>SUM(AF165:AF189)</f>
        <v>0</v>
      </c>
      <c r="AG164" s="192">
        <f>SUM(AG165:AG189)</f>
        <v>0</v>
      </c>
      <c r="AH164" s="192">
        <f>SUM(AH165:AH189)</f>
        <v>0</v>
      </c>
      <c r="AI164" s="192">
        <f t="shared" si="10"/>
        <v>0</v>
      </c>
      <c r="AJ164" s="192">
        <f>SUM(AJ165:AJ189)</f>
        <v>8044.4</v>
      </c>
      <c r="AK164" s="192">
        <f>SUM(AK165:AK189)</f>
        <v>0</v>
      </c>
      <c r="AL164" s="192">
        <f>SUM(AL165:AL189)</f>
        <v>0</v>
      </c>
      <c r="AM164" s="192">
        <f t="shared" si="11"/>
        <v>8044.4</v>
      </c>
      <c r="AN164" s="192">
        <f>SUM(AN165:AN189)</f>
        <v>164.4</v>
      </c>
      <c r="AO164" s="192">
        <f>SUM(AO165:AO189)</f>
        <v>0</v>
      </c>
      <c r="AP164" s="192">
        <f>SUM(AP165:AP189)</f>
        <v>0</v>
      </c>
      <c r="AQ164" s="192">
        <f t="shared" si="12"/>
        <v>164.4</v>
      </c>
      <c r="AR164" s="192">
        <f t="shared" si="13"/>
        <v>14595.999999999998</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14499.999999999998</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14499.999999999998</v>
      </c>
      <c r="G167" s="183"/>
      <c r="H167" s="183">
        <f t="shared" ref="H167" si="460">F167-G167</f>
        <v>14499.999999999998</v>
      </c>
      <c r="I167" s="183"/>
      <c r="J167" s="183">
        <f t="shared" ref="J167" si="461">F167-I167</f>
        <v>14499.999999999998</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14499.999999999998</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6222.7999999999993</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132.4</v>
      </c>
      <c r="AE167" s="183">
        <f t="shared" ref="AE167" si="462">AB167+AC167+AD167</f>
        <v>6355.1999999999989</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8012.4</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8012.4</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132.4</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132.4</v>
      </c>
      <c r="AR167" s="183">
        <f t="shared" ref="AR167" si="466">AE167+AI167+AM167+AQ167</f>
        <v>14499.999999999998</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1000</v>
      </c>
      <c r="G171" s="183"/>
      <c r="H171" s="183">
        <f t="shared" si="468"/>
        <v>1000</v>
      </c>
      <c r="I171" s="183"/>
      <c r="J171" s="183">
        <f t="shared" si="469"/>
        <v>1000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v>
      </c>
      <c r="AE171" s="183">
        <f t="shared" si="470"/>
        <v>20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20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20</v>
      </c>
      <c r="AR171" s="183">
        <f t="shared" si="474"/>
        <v>60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600</v>
      </c>
      <c r="G187" s="183"/>
      <c r="H187" s="183">
        <f t="shared" si="484"/>
        <v>600</v>
      </c>
      <c r="I187" s="183"/>
      <c r="J187" s="183">
        <f t="shared" si="485"/>
        <v>600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v>
      </c>
      <c r="AE187" s="183">
        <f t="shared" si="486"/>
        <v>12</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12</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12</v>
      </c>
      <c r="AR187" s="183">
        <f t="shared" si="490"/>
        <v>36</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142225</v>
      </c>
      <c r="E190" s="192">
        <f>E191+E199</f>
        <v>0</v>
      </c>
      <c r="F190" s="192">
        <f t="shared" si="300"/>
        <v>142225</v>
      </c>
      <c r="G190" s="192">
        <f>G191+G199</f>
        <v>0</v>
      </c>
      <c r="H190" s="192">
        <f t="shared" si="4"/>
        <v>142225</v>
      </c>
      <c r="I190" s="192">
        <f>I191+I199</f>
        <v>0</v>
      </c>
      <c r="J190" s="192">
        <f t="shared" si="5"/>
        <v>142225</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142225</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11.28</v>
      </c>
      <c r="AE190" s="192">
        <f t="shared" si="9"/>
        <v>11.28</v>
      </c>
      <c r="AF190" s="192">
        <f t="shared" ref="AF190" si="496">AF191+AF199</f>
        <v>0</v>
      </c>
      <c r="AG190" s="192">
        <f t="shared" ref="AG190" si="497">AG191+AG199</f>
        <v>0</v>
      </c>
      <c r="AH190" s="192">
        <f t="shared" ref="AH190" si="498">AH191+AH199</f>
        <v>0</v>
      </c>
      <c r="AI190" s="192">
        <f t="shared" si="10"/>
        <v>0</v>
      </c>
      <c r="AJ190" s="192">
        <f t="shared" ref="AJ190" si="499">AJ191+AJ199</f>
        <v>141672.28</v>
      </c>
      <c r="AK190" s="192">
        <f t="shared" ref="AK190" si="500">AK191+AK199</f>
        <v>0</v>
      </c>
      <c r="AL190" s="192">
        <f t="shared" ref="AL190" si="501">AL191+AL199</f>
        <v>0</v>
      </c>
      <c r="AM190" s="192">
        <f t="shared" si="11"/>
        <v>141672.28</v>
      </c>
      <c r="AN190" s="192">
        <f t="shared" ref="AN190" si="502">AN191+AN199</f>
        <v>11.28</v>
      </c>
      <c r="AO190" s="192">
        <f t="shared" ref="AO190" si="503">AO191+AO199</f>
        <v>0</v>
      </c>
      <c r="AP190" s="192">
        <f t="shared" ref="AP190" si="504">AP191+AP199</f>
        <v>0</v>
      </c>
      <c r="AQ190" s="192">
        <f t="shared" si="12"/>
        <v>11.28</v>
      </c>
      <c r="AR190" s="192">
        <f t="shared" si="13"/>
        <v>141694.84</v>
      </c>
    </row>
    <row r="191" spans="2:44" x14ac:dyDescent="0.25">
      <c r="B191" s="190" t="s">
        <v>300</v>
      </c>
      <c r="C191" s="191" t="s">
        <v>180</v>
      </c>
      <c r="D191" s="192">
        <f>SUM(D192:D198)</f>
        <v>8000</v>
      </c>
      <c r="E191" s="192">
        <f>SUM(E192:E198)</f>
        <v>0</v>
      </c>
      <c r="F191" s="192">
        <f>D191+E191</f>
        <v>8000</v>
      </c>
      <c r="G191" s="192">
        <f>SUM(G192:G198)</f>
        <v>0</v>
      </c>
      <c r="H191" s="192">
        <f>F191-G191</f>
        <v>8000</v>
      </c>
      <c r="I191" s="192">
        <f>SUM(I192:I198)</f>
        <v>0</v>
      </c>
      <c r="J191" s="192">
        <f>F191-I191</f>
        <v>8000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8000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11.28</v>
      </c>
      <c r="AE191" s="192">
        <f>AB191+AC191+AD191</f>
        <v>11.28</v>
      </c>
      <c r="AF191" s="192">
        <f>SUM(AF192:AF198)</f>
        <v>0</v>
      </c>
      <c r="AG191" s="192">
        <f>SUM(AG192:AG198)</f>
        <v>0</v>
      </c>
      <c r="AH191" s="192">
        <f>SUM(AH192:AH198)</f>
        <v>0</v>
      </c>
      <c r="AI191" s="192">
        <f>AF191+AG191+AH191</f>
        <v>0</v>
      </c>
      <c r="AJ191" s="192">
        <f>SUM(AJ192:AJ198)</f>
        <v>7447.28</v>
      </c>
      <c r="AK191" s="192">
        <f>SUM(AK192:AK198)</f>
        <v>0</v>
      </c>
      <c r="AL191" s="192">
        <f>SUM(AL192:AL198)</f>
        <v>0</v>
      </c>
      <c r="AM191" s="192">
        <f>AJ191+AK191+AL191</f>
        <v>7447.28</v>
      </c>
      <c r="AN191" s="192">
        <f>SUM(AN192:AN198)</f>
        <v>11.28</v>
      </c>
      <c r="AO191" s="192">
        <f>SUM(AO192:AO198)</f>
        <v>0</v>
      </c>
      <c r="AP191" s="192">
        <f>SUM(AP192:AP198)</f>
        <v>0</v>
      </c>
      <c r="AQ191" s="192">
        <f>AN191+AO191+AP191</f>
        <v>11.28</v>
      </c>
      <c r="AR191" s="192">
        <f>AE191+AI191+AM191+AQ191</f>
        <v>7469.8399999999992</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8000</v>
      </c>
      <c r="G193" s="183"/>
      <c r="H193" s="183">
        <f t="shared" ref="H193" si="512">F193-G193</f>
        <v>8000</v>
      </c>
      <c r="I193" s="183"/>
      <c r="J193" s="183">
        <f t="shared" ref="J193" si="513">F193-I193</f>
        <v>8000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11.28</v>
      </c>
      <c r="AE193" s="183">
        <f t="shared" ref="AE193" si="514">AB193+AC193+AD193</f>
        <v>11.28</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7447.28</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7447.28</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11.28</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11.28</v>
      </c>
      <c r="AR193" s="183">
        <f t="shared" ref="AR193" si="518">AE193+AI193+AM193+AQ193</f>
        <v>7469.8399999999992</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134225</v>
      </c>
      <c r="E199" s="192">
        <f>SUM(E200:E206)</f>
        <v>0</v>
      </c>
      <c r="F199" s="192">
        <f>D199+E199</f>
        <v>134225</v>
      </c>
      <c r="G199" s="192">
        <f t="shared" ref="G199:I199" si="535">SUM(G200:G206)</f>
        <v>0</v>
      </c>
      <c r="H199" s="192">
        <f>F199-G199</f>
        <v>134225</v>
      </c>
      <c r="I199" s="192">
        <f t="shared" si="535"/>
        <v>0</v>
      </c>
      <c r="J199" s="192">
        <f>F199-I199</f>
        <v>134225</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134225</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134225</v>
      </c>
      <c r="AK199" s="192">
        <f t="shared" si="536"/>
        <v>0</v>
      </c>
      <c r="AL199" s="192">
        <f t="shared" si="536"/>
        <v>0</v>
      </c>
      <c r="AM199" s="192">
        <f>AJ199+AK199+AL199</f>
        <v>134225</v>
      </c>
      <c r="AN199" s="192">
        <f t="shared" si="536"/>
        <v>0</v>
      </c>
      <c r="AO199" s="192">
        <f t="shared" si="536"/>
        <v>0</v>
      </c>
      <c r="AP199" s="192">
        <f t="shared" si="536"/>
        <v>0</v>
      </c>
      <c r="AQ199" s="192">
        <f>AN199+AO199+AP199</f>
        <v>0</v>
      </c>
      <c r="AR199" s="192">
        <f>AE199+AI199+AM199+AQ199</f>
        <v>134225</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134225</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134225</v>
      </c>
      <c r="G202" s="183"/>
      <c r="H202" s="183">
        <f t="shared" ref="H202:H204" si="549">F202-G202</f>
        <v>134225</v>
      </c>
      <c r="I202" s="183"/>
      <c r="J202" s="183">
        <f t="shared" ref="J202:J204" si="550">F202-I202</f>
        <v>134225</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134225</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134225</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134225</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134225</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113652.00000000001</v>
      </c>
      <c r="E222" s="180">
        <f>E223+E235+E243+E260+E267+E312</f>
        <v>0</v>
      </c>
      <c r="F222" s="180">
        <f t="shared" ref="F222:F382" si="622">D222+E222</f>
        <v>113652.00000000001</v>
      </c>
      <c r="G222" s="180">
        <f>G223+G235+G243+G260+G267+G312</f>
        <v>0</v>
      </c>
      <c r="H222" s="180">
        <f t="shared" ref="H222:H498" si="623">F222-G222</f>
        <v>113652.00000000001</v>
      </c>
      <c r="I222" s="180">
        <f>I223+I235+I243+I260+I267+I312</f>
        <v>0</v>
      </c>
      <c r="J222" s="180">
        <f t="shared" ref="J222:J498" si="624">F222-I222</f>
        <v>113652.00000000001</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113652.00000000001</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0</v>
      </c>
      <c r="AD222" s="180">
        <f t="shared" si="625"/>
        <v>2225.04</v>
      </c>
      <c r="AE222" s="180">
        <f t="shared" ref="AE222:AE498" si="628">AB222+AC222+AD222</f>
        <v>2225.04</v>
      </c>
      <c r="AF222" s="180">
        <f>AF223+AF235+AF243+AF260+AF267+AF312</f>
        <v>0</v>
      </c>
      <c r="AG222" s="180">
        <f>AG223+AG235+AG243+AG260+AG267+AG312</f>
        <v>0</v>
      </c>
      <c r="AH222" s="180">
        <f>AH223+AH235+AH243+AH260+AH267+AH312</f>
        <v>0</v>
      </c>
      <c r="AI222" s="180">
        <f t="shared" ref="AI222:AI498" si="629">AF222+AG222+AH222</f>
        <v>0</v>
      </c>
      <c r="AJ222" s="180">
        <f>AJ223+AJ235+AJ243+AJ260+AJ267+AJ312</f>
        <v>4625.04</v>
      </c>
      <c r="AK222" s="180">
        <f>AK223+AK235+AK243+AK260+AK267+AK312</f>
        <v>0</v>
      </c>
      <c r="AL222" s="180">
        <f>AL223+AL235+AL243+AL260+AL267+AL312</f>
        <v>0</v>
      </c>
      <c r="AM222" s="180">
        <f t="shared" ref="AM222:AM498" si="630">AJ222+AK222+AL222</f>
        <v>4625.04</v>
      </c>
      <c r="AN222" s="180">
        <f>AN223+AN235+AN243+AN260+AN267+AN312</f>
        <v>2225.04</v>
      </c>
      <c r="AO222" s="180">
        <f>AO223+AO235+AO243+AO260+AO267+AO312</f>
        <v>0</v>
      </c>
      <c r="AP222" s="180">
        <f>AP223+AP235+AP243+AP260+AP267+AP312</f>
        <v>0</v>
      </c>
      <c r="AQ222" s="180">
        <f t="shared" ref="AQ222:AQ498" si="631">AN222+AO222+AP222</f>
        <v>2225.04</v>
      </c>
      <c r="AR222" s="180">
        <f t="shared" ref="AR222:AR498" si="632">AE222+AI222+AM222+AQ222</f>
        <v>9075.119999999999</v>
      </c>
    </row>
    <row r="223" spans="2:44" x14ac:dyDescent="0.25">
      <c r="B223" s="190" t="s">
        <v>310</v>
      </c>
      <c r="C223" s="191" t="s">
        <v>189</v>
      </c>
      <c r="D223" s="192">
        <f>SUM(D224:D234)</f>
        <v>6500</v>
      </c>
      <c r="E223" s="192">
        <f>SUM(E224:E234)</f>
        <v>0</v>
      </c>
      <c r="F223" s="192">
        <f t="shared" si="622"/>
        <v>6500</v>
      </c>
      <c r="G223" s="192">
        <f>SUM(G224:G234)</f>
        <v>0</v>
      </c>
      <c r="H223" s="192">
        <f t="shared" si="623"/>
        <v>6500</v>
      </c>
      <c r="I223" s="192">
        <f>SUM(I224:I234)</f>
        <v>0</v>
      </c>
      <c r="J223" s="192">
        <f t="shared" si="624"/>
        <v>6500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6500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130</v>
      </c>
      <c r="AE223" s="192">
        <f t="shared" si="628"/>
        <v>130</v>
      </c>
      <c r="AF223" s="192">
        <f>SUM(AF224:AF234)</f>
        <v>0</v>
      </c>
      <c r="AG223" s="192">
        <f>SUM(AG224:AG234)</f>
        <v>0</v>
      </c>
      <c r="AH223" s="192">
        <f>SUM(AH224:AH234)</f>
        <v>0</v>
      </c>
      <c r="AI223" s="192">
        <f t="shared" si="629"/>
        <v>0</v>
      </c>
      <c r="AJ223" s="192">
        <f>SUM(AJ224:AJ234)</f>
        <v>130</v>
      </c>
      <c r="AK223" s="192">
        <f>SUM(AK224:AK234)</f>
        <v>0</v>
      </c>
      <c r="AL223" s="192">
        <f>SUM(AL224:AL234)</f>
        <v>0</v>
      </c>
      <c r="AM223" s="192">
        <f t="shared" si="630"/>
        <v>130</v>
      </c>
      <c r="AN223" s="192">
        <f>SUM(AN224:AN234)</f>
        <v>130</v>
      </c>
      <c r="AO223" s="192">
        <f>SUM(AO224:AO234)</f>
        <v>0</v>
      </c>
      <c r="AP223" s="192">
        <f>SUM(AP224:AP234)</f>
        <v>0</v>
      </c>
      <c r="AQ223" s="192">
        <f t="shared" si="631"/>
        <v>130</v>
      </c>
      <c r="AR223" s="192">
        <f t="shared" si="632"/>
        <v>390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6500</v>
      </c>
      <c r="G225" s="183"/>
      <c r="H225" s="183">
        <f t="shared" si="623"/>
        <v>6500</v>
      </c>
      <c r="I225" s="183"/>
      <c r="J225" s="183">
        <f t="shared" si="624"/>
        <v>6500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6500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v>
      </c>
      <c r="AE225" s="183">
        <f t="shared" si="628"/>
        <v>130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130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130</v>
      </c>
      <c r="AR225" s="183">
        <f t="shared" si="632"/>
        <v>390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500</v>
      </c>
      <c r="E235" s="192">
        <f>SUM(E236:E242)</f>
        <v>0</v>
      </c>
      <c r="F235" s="192">
        <f t="shared" si="622"/>
        <v>500</v>
      </c>
      <c r="G235" s="192">
        <f>SUM(G236:G242)</f>
        <v>0</v>
      </c>
      <c r="H235" s="192">
        <f t="shared" si="623"/>
        <v>500</v>
      </c>
      <c r="I235" s="192">
        <f>SUM(I236:I242)</f>
        <v>0</v>
      </c>
      <c r="J235" s="192">
        <f t="shared" si="624"/>
        <v>500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500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10</v>
      </c>
      <c r="AE235" s="192">
        <f t="shared" si="628"/>
        <v>10</v>
      </c>
      <c r="AF235" s="192">
        <f>SUM(AF236:AF242)</f>
        <v>0</v>
      </c>
      <c r="AG235" s="192">
        <f>SUM(AG236:AG242)</f>
        <v>0</v>
      </c>
      <c r="AH235" s="192">
        <f>SUM(AH236:AH242)</f>
        <v>0</v>
      </c>
      <c r="AI235" s="192">
        <f t="shared" si="629"/>
        <v>0</v>
      </c>
      <c r="AJ235" s="192">
        <f>SUM(AJ236:AJ242)</f>
        <v>10</v>
      </c>
      <c r="AK235" s="192">
        <f>SUM(AK236:AK242)</f>
        <v>0</v>
      </c>
      <c r="AL235" s="192">
        <f>SUM(AL236:AL242)</f>
        <v>0</v>
      </c>
      <c r="AM235" s="192">
        <f t="shared" si="630"/>
        <v>10</v>
      </c>
      <c r="AN235" s="192">
        <f>SUM(AN236:AN242)</f>
        <v>10</v>
      </c>
      <c r="AO235" s="192">
        <f>SUM(AO236:AO242)</f>
        <v>0</v>
      </c>
      <c r="AP235" s="192">
        <f>SUM(AP236:AP242)</f>
        <v>0</v>
      </c>
      <c r="AQ235" s="192">
        <f t="shared" si="631"/>
        <v>10</v>
      </c>
      <c r="AR235" s="192">
        <f t="shared" si="632"/>
        <v>30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500</v>
      </c>
      <c r="G236" s="183"/>
      <c r="H236" s="183">
        <f t="shared" ref="H236:H239" si="666">F236-G236</f>
        <v>500</v>
      </c>
      <c r="I236" s="183"/>
      <c r="J236" s="183">
        <f t="shared" ref="J236:J239" si="667">F236-I236</f>
        <v>500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v>
      </c>
      <c r="AE236" s="183">
        <f t="shared" ref="AE236:AE239" si="668">AB236+AC236+AD236</f>
        <v>10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10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10</v>
      </c>
      <c r="AR236" s="183">
        <f t="shared" ref="AR236:AR239" si="672">AE236+AI236+AM236+AQ236</f>
        <v>30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58000</v>
      </c>
      <c r="E243" s="192">
        <f>SUM(E244:E259)</f>
        <v>0</v>
      </c>
      <c r="F243" s="192">
        <f t="shared" si="622"/>
        <v>58000</v>
      </c>
      <c r="G243" s="192">
        <f>SUM(G244:G259)</f>
        <v>0</v>
      </c>
      <c r="H243" s="192">
        <f t="shared" si="623"/>
        <v>58000</v>
      </c>
      <c r="I243" s="192">
        <f>SUM(I244:I259)</f>
        <v>0</v>
      </c>
      <c r="J243" s="192">
        <f t="shared" si="624"/>
        <v>58000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58000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1160</v>
      </c>
      <c r="AE243" s="192">
        <f t="shared" si="628"/>
        <v>1160</v>
      </c>
      <c r="AF243" s="192">
        <f>SUM(AF244:AF259)</f>
        <v>0</v>
      </c>
      <c r="AG243" s="192">
        <f>SUM(AG244:AG259)</f>
        <v>0</v>
      </c>
      <c r="AH243" s="192">
        <f>SUM(AH244:AH259)</f>
        <v>0</v>
      </c>
      <c r="AI243" s="192">
        <f t="shared" si="629"/>
        <v>0</v>
      </c>
      <c r="AJ243" s="192">
        <f>SUM(AJ244:AJ259)</f>
        <v>1160</v>
      </c>
      <c r="AK243" s="192">
        <f>SUM(AK244:AK259)</f>
        <v>0</v>
      </c>
      <c r="AL243" s="192">
        <f>SUM(AL244:AL259)</f>
        <v>0</v>
      </c>
      <c r="AM243" s="192">
        <f t="shared" si="630"/>
        <v>1160</v>
      </c>
      <c r="AN243" s="192">
        <f>SUM(AN244:AN259)</f>
        <v>1160</v>
      </c>
      <c r="AO243" s="192">
        <f>SUM(AO244:AO259)</f>
        <v>0</v>
      </c>
      <c r="AP243" s="192">
        <f>SUM(AP244:AP259)</f>
        <v>0</v>
      </c>
      <c r="AQ243" s="192">
        <f t="shared" si="631"/>
        <v>1160</v>
      </c>
      <c r="AR243" s="192">
        <f t="shared" si="632"/>
        <v>3480</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25000</v>
      </c>
      <c r="G244" s="183"/>
      <c r="H244" s="183">
        <f t="shared" si="623"/>
        <v>25000</v>
      </c>
      <c r="I244" s="183"/>
      <c r="J244" s="183">
        <f t="shared" si="624"/>
        <v>25000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E244" s="183">
        <f t="shared" si="628"/>
        <v>500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500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500</v>
      </c>
      <c r="AR244" s="183">
        <f t="shared" si="632"/>
        <v>1500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25000</v>
      </c>
      <c r="G245" s="183"/>
      <c r="H245" s="183">
        <f t="shared" ref="H245:H253" si="695">F245-G245</f>
        <v>25000</v>
      </c>
      <c r="I245" s="183"/>
      <c r="J245" s="183">
        <f t="shared" ref="J245:J253" si="696">F245-I245</f>
        <v>25000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E245" s="183">
        <f t="shared" ref="AE245:AE253" si="697">AB245+AC245+AD245</f>
        <v>500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500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500</v>
      </c>
      <c r="AR245" s="183">
        <f t="shared" ref="AR245:AR253" si="701">AE245+AI245+AM245+AQ245</f>
        <v>1500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8000</v>
      </c>
      <c r="G248" s="183"/>
      <c r="H248" s="183">
        <f t="shared" si="695"/>
        <v>8000</v>
      </c>
      <c r="I248" s="183"/>
      <c r="J248" s="183">
        <f t="shared" si="696"/>
        <v>8000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v>
      </c>
      <c r="AE248" s="183">
        <f t="shared" si="697"/>
        <v>160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160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160</v>
      </c>
      <c r="AR248" s="183">
        <f t="shared" si="701"/>
        <v>480</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4600</v>
      </c>
      <c r="E267" s="192">
        <f>SUM(E268:E311)</f>
        <v>0</v>
      </c>
      <c r="F267" s="192">
        <f t="shared" si="622"/>
        <v>4600</v>
      </c>
      <c r="G267" s="192">
        <f>SUM(G268:G311)</f>
        <v>0</v>
      </c>
      <c r="H267" s="192">
        <f t="shared" si="623"/>
        <v>4600</v>
      </c>
      <c r="I267" s="192">
        <f>SUM(I268:I311)</f>
        <v>0</v>
      </c>
      <c r="J267" s="192">
        <f t="shared" si="624"/>
        <v>4600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4600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44</v>
      </c>
      <c r="AE267" s="192">
        <f t="shared" si="628"/>
        <v>44</v>
      </c>
      <c r="AF267" s="192">
        <f>SUM(AF268:AF311)</f>
        <v>0</v>
      </c>
      <c r="AG267" s="192">
        <f>SUM(AG268:AG311)</f>
        <v>0</v>
      </c>
      <c r="AH267" s="192">
        <f>SUM(AH268:AH311)</f>
        <v>0</v>
      </c>
      <c r="AI267" s="192">
        <f t="shared" si="629"/>
        <v>0</v>
      </c>
      <c r="AJ267" s="192">
        <f>SUM(AJ268:AJ311)</f>
        <v>2444</v>
      </c>
      <c r="AK267" s="192">
        <f>SUM(AK268:AK311)</f>
        <v>0</v>
      </c>
      <c r="AL267" s="192">
        <f>SUM(AL268:AL311)</f>
        <v>0</v>
      </c>
      <c r="AM267" s="192">
        <f t="shared" si="630"/>
        <v>2444</v>
      </c>
      <c r="AN267" s="192">
        <f>SUM(AN268:AN311)</f>
        <v>44</v>
      </c>
      <c r="AO267" s="192">
        <f>SUM(AO268:AO311)</f>
        <v>0</v>
      </c>
      <c r="AP267" s="192">
        <f>SUM(AP268:AP311)</f>
        <v>0</v>
      </c>
      <c r="AQ267" s="192">
        <f t="shared" si="631"/>
        <v>44</v>
      </c>
      <c r="AR267" s="192">
        <f t="shared" si="632"/>
        <v>2532</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100</v>
      </c>
      <c r="G270" s="183"/>
      <c r="H270" s="183">
        <f t="shared" si="729"/>
        <v>100</v>
      </c>
      <c r="I270" s="183"/>
      <c r="J270" s="183">
        <f t="shared" si="730"/>
        <v>100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v>
      </c>
      <c r="AE270" s="183">
        <f t="shared" si="731"/>
        <v>2</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2</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2</v>
      </c>
      <c r="AR270" s="183">
        <f t="shared" si="735"/>
        <v>6</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100</v>
      </c>
      <c r="G274" s="183"/>
      <c r="H274" s="183">
        <f t="shared" si="729"/>
        <v>100</v>
      </c>
      <c r="I274" s="183"/>
      <c r="J274" s="183">
        <f t="shared" si="730"/>
        <v>100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v>
      </c>
      <c r="AE274" s="183">
        <f t="shared" si="731"/>
        <v>2</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2</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2</v>
      </c>
      <c r="AR274" s="183">
        <f t="shared" si="735"/>
        <v>6</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2400</v>
      </c>
      <c r="G277" s="183"/>
      <c r="H277" s="183">
        <f t="shared" si="729"/>
        <v>2400</v>
      </c>
      <c r="I277" s="183"/>
      <c r="J277" s="183">
        <f t="shared" si="730"/>
        <v>2400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2400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2400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2000</v>
      </c>
      <c r="G296" s="183"/>
      <c r="H296" s="183">
        <f t="shared" si="729"/>
        <v>2000</v>
      </c>
      <c r="I296" s="183"/>
      <c r="J296" s="183">
        <f t="shared" si="730"/>
        <v>2000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v>
      </c>
      <c r="AE296" s="183">
        <f t="shared" si="731"/>
        <v>40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40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40</v>
      </c>
      <c r="AR296" s="183">
        <f t="shared" si="735"/>
        <v>120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44052.000000000015</v>
      </c>
      <c r="E312" s="192">
        <f>SUM(E313:E326)</f>
        <v>0</v>
      </c>
      <c r="F312" s="192">
        <f t="shared" si="622"/>
        <v>44052.000000000015</v>
      </c>
      <c r="G312" s="192">
        <f>SUM(G313:G326)</f>
        <v>0</v>
      </c>
      <c r="H312" s="192">
        <f t="shared" si="623"/>
        <v>44052.000000000015</v>
      </c>
      <c r="I312" s="192">
        <f>SUM(I313:I326)</f>
        <v>0</v>
      </c>
      <c r="J312" s="192">
        <f t="shared" si="624"/>
        <v>44052.000000000015</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44052.000000000015</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0</v>
      </c>
      <c r="AD312" s="192">
        <f t="shared" si="744"/>
        <v>881.04</v>
      </c>
      <c r="AE312" s="192">
        <f t="shared" si="628"/>
        <v>881.04</v>
      </c>
      <c r="AF312" s="192">
        <f>SUM(AF313:AF326)</f>
        <v>0</v>
      </c>
      <c r="AG312" s="192">
        <f>SUM(AG313:AG326)</f>
        <v>0</v>
      </c>
      <c r="AH312" s="192">
        <f>SUM(AH313:AH326)</f>
        <v>0</v>
      </c>
      <c r="AI312" s="192">
        <f t="shared" si="629"/>
        <v>0</v>
      </c>
      <c r="AJ312" s="192">
        <f>SUM(AJ313:AJ326)</f>
        <v>881.04</v>
      </c>
      <c r="AK312" s="192">
        <f>SUM(AK313:AK326)</f>
        <v>0</v>
      </c>
      <c r="AL312" s="192">
        <f>SUM(AL313:AL326)</f>
        <v>0</v>
      </c>
      <c r="AM312" s="192">
        <f t="shared" si="630"/>
        <v>881.04</v>
      </c>
      <c r="AN312" s="192">
        <f>SUM(AN313:AN326)</f>
        <v>881.04</v>
      </c>
      <c r="AO312" s="192">
        <f>SUM(AO313:AO326)</f>
        <v>0</v>
      </c>
      <c r="AP312" s="192">
        <f>SUM(AP313:AP326)</f>
        <v>0</v>
      </c>
      <c r="AQ312" s="192">
        <f t="shared" si="631"/>
        <v>881.04</v>
      </c>
      <c r="AR312" s="192">
        <f t="shared" si="632"/>
        <v>2643.12</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3000</v>
      </c>
      <c r="G313" s="183"/>
      <c r="H313" s="183">
        <f t="shared" si="623"/>
        <v>3000</v>
      </c>
      <c r="I313" s="183"/>
      <c r="J313" s="183">
        <f t="shared" si="624"/>
        <v>3000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v>
      </c>
      <c r="AE313" s="183">
        <f t="shared" si="628"/>
        <v>60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60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60</v>
      </c>
      <c r="AR313" s="183">
        <f t="shared" si="632"/>
        <v>180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20000</v>
      </c>
      <c r="G315" s="183"/>
      <c r="H315" s="183">
        <f t="shared" si="623"/>
        <v>20000</v>
      </c>
      <c r="I315" s="183"/>
      <c r="J315" s="183">
        <f t="shared" si="624"/>
        <v>20000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E315" s="183">
        <f t="shared" si="628"/>
        <v>400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400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400</v>
      </c>
      <c r="AR315" s="183">
        <f t="shared" si="632"/>
        <v>1200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21052.000000000011</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21052.000000000011</v>
      </c>
      <c r="G322" s="183"/>
      <c r="H322" s="183">
        <f t="shared" si="758"/>
        <v>21052.000000000011</v>
      </c>
      <c r="I322" s="183"/>
      <c r="J322" s="183">
        <f t="shared" si="759"/>
        <v>21052.000000000011</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21052.000000000011</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421.04</v>
      </c>
      <c r="AE322" s="183">
        <f t="shared" si="760"/>
        <v>421.04</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421.04</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421.04</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421.04</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421.04</v>
      </c>
      <c r="AR322" s="183">
        <f t="shared" si="764"/>
        <v>1263.1200000000001</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287657</v>
      </c>
      <c r="E566" s="186">
        <f>E12+E106+E222+E327+E397+E499+E526+E560</f>
        <v>0</v>
      </c>
      <c r="F566" s="186">
        <f t="shared" si="1050"/>
        <v>287657</v>
      </c>
      <c r="G566" s="186">
        <f>G12+G106+G222+G327+G397+G499+G526+G560</f>
        <v>0</v>
      </c>
      <c r="H566" s="186">
        <f t="shared" si="1052"/>
        <v>287657</v>
      </c>
      <c r="I566" s="186">
        <f>I12+I106+I222+I327+I397+I499+I526+I560</f>
        <v>0</v>
      </c>
      <c r="J566" s="186">
        <f t="shared" si="1053"/>
        <v>287657</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287657</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20962</v>
      </c>
      <c r="AC566" s="186">
        <f t="shared" si="1209"/>
        <v>0</v>
      </c>
      <c r="AD566" s="186">
        <f t="shared" si="1209"/>
        <v>2714.3199999999997</v>
      </c>
      <c r="AE566" s="186">
        <f t="shared" si="1059"/>
        <v>23676.32</v>
      </c>
      <c r="AF566" s="186">
        <f t="shared" ref="AF566:AH566" si="1214">AF12+AF106+AF222+AF327+AF397+AF499+AF526+AF560</f>
        <v>0</v>
      </c>
      <c r="AG566" s="186">
        <f t="shared" si="1214"/>
        <v>0</v>
      </c>
      <c r="AH566" s="186">
        <f t="shared" si="1214"/>
        <v>0</v>
      </c>
      <c r="AI566" s="186">
        <f t="shared" si="1060"/>
        <v>0</v>
      </c>
      <c r="AJ566" s="186">
        <f t="shared" ref="AJ566:AL566" si="1215">AJ12+AJ106+AJ222+AJ327+AJ397+AJ499+AJ526+AJ560</f>
        <v>154655.32</v>
      </c>
      <c r="AK566" s="186">
        <f t="shared" si="1215"/>
        <v>0</v>
      </c>
      <c r="AL566" s="186">
        <f t="shared" si="1215"/>
        <v>0</v>
      </c>
      <c r="AM566" s="186">
        <f t="shared" si="1061"/>
        <v>154655.32</v>
      </c>
      <c r="AN566" s="186">
        <f t="shared" ref="AN566:AP566" si="1216">AN12+AN106+AN222+AN327+AN397+AN499+AN526+AN560</f>
        <v>2714.3199999999997</v>
      </c>
      <c r="AO566" s="186">
        <f t="shared" si="1216"/>
        <v>0</v>
      </c>
      <c r="AP566" s="186">
        <f t="shared" si="1216"/>
        <v>0</v>
      </c>
      <c r="AQ566" s="186">
        <f t="shared" si="1062"/>
        <v>2714.3199999999997</v>
      </c>
      <c r="AR566" s="186">
        <f t="shared" si="1063"/>
        <v>181045.96000000002</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16" zoomScale="90" zoomScaleNormal="90" workbookViewId="0">
      <selection activeCell="C38" sqref="C38"/>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1453</v>
      </c>
      <c r="K2" s="125" t="s">
        <v>1364</v>
      </c>
      <c r="L2" s="125" t="s">
        <v>1365</v>
      </c>
      <c r="M2" s="125" t="s">
        <v>1366</v>
      </c>
      <c r="N2" s="125" t="s">
        <v>1367</v>
      </c>
      <c r="O2" s="125" t="s">
        <v>1368</v>
      </c>
      <c r="P2" s="122" t="s">
        <v>1478</v>
      </c>
      <c r="Q2" s="122" t="s">
        <v>1516</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4">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c r="E13" s="93"/>
      <c r="F13" s="93"/>
      <c r="G13" s="93"/>
      <c r="H13" s="76"/>
      <c r="I13" s="76"/>
      <c r="J13" s="76"/>
      <c r="K13" s="112"/>
      <c r="N13" s="153"/>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528"/>
      <c r="E17" s="329"/>
      <c r="F17" s="115">
        <v>30000</v>
      </c>
      <c r="G17" s="330">
        <f t="shared" ref="G17:G25" si="0">E17*F17</f>
        <v>0</v>
      </c>
      <c r="H17" s="331"/>
      <c r="I17" s="116" t="s">
        <v>699</v>
      </c>
      <c r="J17" s="116" t="str">
        <f>VLOOKUP(I17,Presupuesto!$B$11:$C$566,2,0)</f>
        <v>SERVICIOS DE CAPACITACION.</v>
      </c>
      <c r="K17" s="332" t="s">
        <v>1516</v>
      </c>
      <c r="L17" s="116" t="s">
        <v>394</v>
      </c>
      <c r="N17" s="153"/>
    </row>
    <row r="18" spans="2:14" x14ac:dyDescent="0.25">
      <c r="B18" s="93"/>
      <c r="C18" s="99" t="s">
        <v>48</v>
      </c>
      <c r="D18" s="529"/>
      <c r="E18" s="200">
        <f>D17</f>
        <v>0</v>
      </c>
      <c r="F18" s="100">
        <v>50</v>
      </c>
      <c r="G18" s="97">
        <f t="shared" si="0"/>
        <v>0</v>
      </c>
      <c r="H18" s="161"/>
      <c r="I18" s="98" t="s">
        <v>717</v>
      </c>
      <c r="J18" s="98" t="str">
        <f>VLOOKUP(I18,Presupuesto!$B$11:$C$566,2,0)</f>
        <v>SERVICIOS DE IMPRENTA PUBLIC.Y REPRODUCCION</v>
      </c>
      <c r="K18" s="98" t="str">
        <f t="shared" ref="K18:K26" si="1">$K$17</f>
        <v>Gestión Tecnologías de Información y Comunicación</v>
      </c>
      <c r="L18" s="98" t="s">
        <v>412</v>
      </c>
      <c r="N18" s="153"/>
    </row>
    <row r="19" spans="2:14" x14ac:dyDescent="0.25">
      <c r="B19" s="93"/>
      <c r="C19" s="99" t="s">
        <v>49</v>
      </c>
      <c r="D19" s="529"/>
      <c r="E19" s="200">
        <f>D17</f>
        <v>0</v>
      </c>
      <c r="F19" s="100">
        <v>150</v>
      </c>
      <c r="G19" s="97">
        <f t="shared" si="0"/>
        <v>0</v>
      </c>
      <c r="H19" s="161"/>
      <c r="I19" s="98" t="s">
        <v>792</v>
      </c>
      <c r="J19" s="98" t="str">
        <f>VLOOKUP(I19,Presupuesto!$B$11:$C$566,2,0)</f>
        <v>ALIMENTOS B EBIDAS PARA PERSONAS</v>
      </c>
      <c r="K19" s="98" t="str">
        <f t="shared" si="1"/>
        <v>Gestión Tecnologías de Información y Comunicación</v>
      </c>
      <c r="L19" s="98" t="s">
        <v>396</v>
      </c>
      <c r="N19" s="153"/>
    </row>
    <row r="20" spans="2:14" x14ac:dyDescent="0.25">
      <c r="B20" s="93"/>
      <c r="C20" s="99" t="s">
        <v>50</v>
      </c>
      <c r="D20" s="529"/>
      <c r="E20" s="151">
        <v>0</v>
      </c>
      <c r="F20" s="118">
        <v>10000</v>
      </c>
      <c r="G20" s="97">
        <f t="shared" si="0"/>
        <v>0</v>
      </c>
      <c r="H20" s="161"/>
      <c r="I20" s="323" t="s">
        <v>300</v>
      </c>
      <c r="J20" s="98" t="str">
        <f>VLOOKUP(I20,Presupuesto!$B$11:$C$566,2,0)</f>
        <v>PASAJES (26100-00)</v>
      </c>
      <c r="K20" s="98" t="str">
        <f t="shared" si="1"/>
        <v>Gestión Tecnologías de Información y Comunicación</v>
      </c>
      <c r="L20" s="98" t="s">
        <v>412</v>
      </c>
      <c r="N20" s="153"/>
    </row>
    <row r="21" spans="2:14" x14ac:dyDescent="0.25">
      <c r="B21" s="93"/>
      <c r="C21" s="99" t="s">
        <v>417</v>
      </c>
      <c r="D21" s="529"/>
      <c r="E21" s="151">
        <v>0</v>
      </c>
      <c r="F21" s="118">
        <v>250</v>
      </c>
      <c r="G21" s="97">
        <f t="shared" si="0"/>
        <v>0</v>
      </c>
      <c r="H21" s="161"/>
      <c r="I21" s="98" t="s">
        <v>821</v>
      </c>
      <c r="J21" s="98" t="str">
        <f>VLOOKUP(I21,Presupuesto!$B$11:$C$566,2,0)</f>
        <v>PRODUCTOS PAPEL Y CARTON</v>
      </c>
      <c r="K21" s="98" t="str">
        <f t="shared" si="1"/>
        <v>Gestión Tecnologías de Información y Comunicación</v>
      </c>
      <c r="L21" s="98" t="s">
        <v>412</v>
      </c>
      <c r="N21" s="153"/>
    </row>
    <row r="22" spans="2:14" x14ac:dyDescent="0.25">
      <c r="B22" s="93"/>
      <c r="C22" s="99" t="s">
        <v>51</v>
      </c>
      <c r="D22" s="529"/>
      <c r="E22" s="200">
        <f>(D17*25)/500</f>
        <v>0</v>
      </c>
      <c r="F22" s="100">
        <v>85</v>
      </c>
      <c r="G22" s="97">
        <f t="shared" si="0"/>
        <v>0</v>
      </c>
      <c r="H22" s="161"/>
      <c r="I22" s="98" t="s">
        <v>821</v>
      </c>
      <c r="J22" s="98" t="str">
        <f>VLOOKUP(I22,Presupuesto!$B$11:$C$566,2,0)</f>
        <v>PRODUCTOS PAPEL Y CARTON</v>
      </c>
      <c r="K22" s="98" t="str">
        <f t="shared" si="1"/>
        <v>Gestión Tecnologías de Información y Comunicación</v>
      </c>
      <c r="L22" s="98" t="s">
        <v>412</v>
      </c>
      <c r="N22" s="153"/>
    </row>
    <row r="23" spans="2:14" x14ac:dyDescent="0.25">
      <c r="B23" s="93"/>
      <c r="C23" s="99" t="s">
        <v>123</v>
      </c>
      <c r="D23" s="529"/>
      <c r="E23" s="200">
        <f>D17/12</f>
        <v>0</v>
      </c>
      <c r="F23" s="100">
        <v>36</v>
      </c>
      <c r="G23" s="97">
        <f t="shared" si="0"/>
        <v>0</v>
      </c>
      <c r="H23" s="161"/>
      <c r="I23" s="98" t="s">
        <v>942</v>
      </c>
      <c r="J23" s="98" t="str">
        <f>VLOOKUP(I23,Presupuesto!$B$11:$C$566,2,0)</f>
        <v>UTILES DE ESCRITORIO, OFICINA Y ENSE¥ANZA</v>
      </c>
      <c r="K23" s="98" t="str">
        <f t="shared" si="1"/>
        <v>Gestión Tecnologías de Información y Comunicación</v>
      </c>
      <c r="L23" s="98" t="s">
        <v>412</v>
      </c>
      <c r="N23" s="153"/>
    </row>
    <row r="24" spans="2:14" x14ac:dyDescent="0.25">
      <c r="B24" s="93"/>
      <c r="C24" s="99" t="s">
        <v>34</v>
      </c>
      <c r="D24" s="529"/>
      <c r="E24" s="200">
        <f>D17/12</f>
        <v>0</v>
      </c>
      <c r="F24" s="100">
        <v>80</v>
      </c>
      <c r="G24" s="97">
        <f t="shared" si="0"/>
        <v>0</v>
      </c>
      <c r="H24" s="161"/>
      <c r="I24" s="98" t="s">
        <v>942</v>
      </c>
      <c r="J24" s="98" t="str">
        <f>VLOOKUP(I24,Presupuesto!$B$11:$C$566,2,0)</f>
        <v>UTILES DE ESCRITORIO, OFICINA Y ENSE¥ANZA</v>
      </c>
      <c r="K24" s="98" t="str">
        <f t="shared" si="1"/>
        <v>Gestión Tecnologías de Información y Comunicación</v>
      </c>
      <c r="L24" s="98" t="s">
        <v>412</v>
      </c>
      <c r="N24" s="153"/>
    </row>
    <row r="25" spans="2:14" x14ac:dyDescent="0.25">
      <c r="B25" s="93"/>
      <c r="C25" s="109" t="s">
        <v>52</v>
      </c>
      <c r="D25" s="529"/>
      <c r="E25" s="213">
        <v>0</v>
      </c>
      <c r="F25" s="119">
        <v>25</v>
      </c>
      <c r="G25" s="97">
        <f t="shared" si="0"/>
        <v>0</v>
      </c>
      <c r="H25" s="161"/>
      <c r="I25" s="98" t="s">
        <v>942</v>
      </c>
      <c r="J25" s="98" t="str">
        <f>VLOOKUP(I25,Presupuesto!$B$11:$C$566,2,0)</f>
        <v>UTILES DE ESCRITORIO, OFICINA Y ENSE¥ANZA</v>
      </c>
      <c r="K25" s="98" t="str">
        <f t="shared" si="1"/>
        <v>Gestión Tecnologías de Información y Comunicación</v>
      </c>
      <c r="L25" s="98" t="s">
        <v>412</v>
      </c>
      <c r="N25" s="153"/>
    </row>
    <row r="26" spans="2:14" ht="15.75" thickBot="1" x14ac:dyDescent="0.3">
      <c r="B26" s="93"/>
      <c r="C26" s="217" t="s">
        <v>432</v>
      </c>
      <c r="D26" s="218">
        <v>0</v>
      </c>
      <c r="E26" s="333">
        <v>0</v>
      </c>
      <c r="F26" s="104">
        <f>HLOOKUP(C26,$AH$2:$BU$3,2,0)</f>
        <v>1750</v>
      </c>
      <c r="G26" s="105">
        <f>D26*E26*F26</f>
        <v>0</v>
      </c>
      <c r="H26" s="334"/>
      <c r="I26" s="335" t="s">
        <v>301</v>
      </c>
      <c r="J26" s="106" t="str">
        <f>VLOOKUP(I26,Presupuesto!$B$11:$C$566,2,0)</f>
        <v>VIATICOS (26200-00)</v>
      </c>
      <c r="K26" s="336" t="str">
        <f t="shared" si="1"/>
        <v>Gestión Tecnologías de Información y Comunicación</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528"/>
      <c r="E36" s="329"/>
      <c r="F36" s="115">
        <v>30000</v>
      </c>
      <c r="G36" s="330">
        <f t="shared" ref="G36:G44" si="2">E36*F36</f>
        <v>0</v>
      </c>
      <c r="H36" s="331"/>
      <c r="I36" s="116" t="s">
        <v>699</v>
      </c>
      <c r="J36" s="116" t="str">
        <f>VLOOKUP(I36,Presupuesto!$B$11:$C$566,2,0)</f>
        <v>SERVICIOS DE CAPACITACION.</v>
      </c>
      <c r="K36" s="332" t="s">
        <v>1516</v>
      </c>
      <c r="L36" s="116" t="s">
        <v>394</v>
      </c>
    </row>
    <row r="37" spans="3:12" x14ac:dyDescent="0.25">
      <c r="C37" s="99" t="s">
        <v>48</v>
      </c>
      <c r="D37" s="529"/>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529"/>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529"/>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529"/>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529"/>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529"/>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529"/>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529"/>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528"/>
      <c r="E55" s="329"/>
      <c r="F55" s="115">
        <v>30000</v>
      </c>
      <c r="G55" s="330">
        <f t="shared" ref="G55:G63" si="4">E55*F55</f>
        <v>0</v>
      </c>
      <c r="H55" s="331"/>
      <c r="I55" s="116" t="s">
        <v>699</v>
      </c>
      <c r="J55" s="116" t="str">
        <f>VLOOKUP(I55,Presupuesto!$B$11:$C$566,2,0)</f>
        <v>SERVICIOS DE CAPACITACION.</v>
      </c>
      <c r="K55" s="332" t="s">
        <v>1516</v>
      </c>
      <c r="L55" s="116" t="s">
        <v>394</v>
      </c>
    </row>
    <row r="56" spans="3:12" x14ac:dyDescent="0.25">
      <c r="C56" s="99" t="s">
        <v>48</v>
      </c>
      <c r="D56" s="529"/>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529"/>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529"/>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529"/>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529"/>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529"/>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529"/>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529"/>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528"/>
      <c r="E74" s="329"/>
      <c r="F74" s="115">
        <v>30000</v>
      </c>
      <c r="G74" s="330">
        <f t="shared" ref="G74:G82" si="7">E74*F74</f>
        <v>0</v>
      </c>
      <c r="H74" s="331"/>
      <c r="I74" s="116" t="s">
        <v>699</v>
      </c>
      <c r="J74" s="116" t="str">
        <f>VLOOKUP(I74,Presupuesto!$B$11:$C$566,2,0)</f>
        <v>SERVICIOS DE CAPACITACION.</v>
      </c>
      <c r="K74" s="332" t="s">
        <v>1516</v>
      </c>
      <c r="L74" s="116" t="s">
        <v>394</v>
      </c>
    </row>
    <row r="75" spans="3:12" x14ac:dyDescent="0.25">
      <c r="C75" s="99" t="s">
        <v>48</v>
      </c>
      <c r="D75" s="529"/>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529"/>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529"/>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529"/>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529"/>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529"/>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529"/>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529"/>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528"/>
      <c r="E93" s="329"/>
      <c r="F93" s="115">
        <v>30000</v>
      </c>
      <c r="G93" s="330">
        <f t="shared" ref="G93:G101" si="9">E93*F93</f>
        <v>0</v>
      </c>
      <c r="H93" s="331"/>
      <c r="I93" s="116" t="s">
        <v>699</v>
      </c>
      <c r="J93" s="116" t="str">
        <f>VLOOKUP(I93,Presupuesto!$B$11:$C$566,2,0)</f>
        <v>SERVICIOS DE CAPACITACION.</v>
      </c>
      <c r="K93" s="332" t="s">
        <v>1516</v>
      </c>
      <c r="L93" s="116" t="s">
        <v>394</v>
      </c>
    </row>
    <row r="94" spans="3:12" x14ac:dyDescent="0.25">
      <c r="C94" s="99" t="s">
        <v>48</v>
      </c>
      <c r="D94" s="529"/>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529"/>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529"/>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529"/>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529"/>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529"/>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529"/>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529"/>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528"/>
      <c r="E112" s="329"/>
      <c r="F112" s="115">
        <v>30000</v>
      </c>
      <c r="G112" s="330">
        <f t="shared" ref="G112:G120" si="11">E112*F112</f>
        <v>0</v>
      </c>
      <c r="H112" s="331"/>
      <c r="I112" s="116" t="s">
        <v>699</v>
      </c>
      <c r="J112" s="116" t="str">
        <f>VLOOKUP(I112,Presupuesto!$B$11:$C$566,2,0)</f>
        <v>SERVICIOS DE CAPACITACION.</v>
      </c>
      <c r="K112" s="332" t="s">
        <v>1516</v>
      </c>
      <c r="L112" s="116" t="s">
        <v>394</v>
      </c>
    </row>
    <row r="113" spans="3:12" x14ac:dyDescent="0.25">
      <c r="C113" s="99" t="s">
        <v>48</v>
      </c>
      <c r="D113" s="529"/>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529"/>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529"/>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529"/>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529"/>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529"/>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529"/>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529"/>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28"/>
      <c r="E131" s="329"/>
      <c r="F131" s="115">
        <v>30000</v>
      </c>
      <c r="G131" s="330">
        <f t="shared" ref="G131:G139" si="13">E131*F131</f>
        <v>0</v>
      </c>
      <c r="H131" s="331"/>
      <c r="I131" s="116" t="s">
        <v>699</v>
      </c>
      <c r="J131" s="116" t="str">
        <f>VLOOKUP(I131,Presupuesto!$B$11:$C$566,2,0)</f>
        <v>SERVICIOS DE CAPACITACION.</v>
      </c>
      <c r="K131" s="332" t="s">
        <v>1516</v>
      </c>
      <c r="L131" s="116" t="s">
        <v>394</v>
      </c>
    </row>
    <row r="132" spans="3:12" x14ac:dyDescent="0.25">
      <c r="C132" s="99" t="s">
        <v>48</v>
      </c>
      <c r="D132" s="529"/>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529"/>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529"/>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529"/>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529"/>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529"/>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529"/>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529"/>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528"/>
      <c r="E150" s="329"/>
      <c r="F150" s="115">
        <v>30000</v>
      </c>
      <c r="G150" s="330">
        <f t="shared" ref="G150:G158" si="15">E150*F150</f>
        <v>0</v>
      </c>
      <c r="H150" s="331"/>
      <c r="I150" s="116" t="s">
        <v>699</v>
      </c>
      <c r="J150" s="116" t="str">
        <f>VLOOKUP(I150,Presupuesto!$B$11:$C$566,2,0)</f>
        <v>SERVICIOS DE CAPACITACION.</v>
      </c>
      <c r="K150" s="332" t="s">
        <v>1516</v>
      </c>
      <c r="L150" s="116" t="s">
        <v>394</v>
      </c>
    </row>
    <row r="151" spans="3:12" x14ac:dyDescent="0.25">
      <c r="C151" s="99" t="s">
        <v>48</v>
      </c>
      <c r="D151" s="529"/>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529"/>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529"/>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529"/>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529"/>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529"/>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529"/>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529"/>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28"/>
      <c r="E169" s="329"/>
      <c r="F169" s="115">
        <v>30000</v>
      </c>
      <c r="G169" s="330">
        <f t="shared" ref="G169:G177" si="17">E169*F169</f>
        <v>0</v>
      </c>
      <c r="H169" s="331"/>
      <c r="I169" s="116" t="s">
        <v>699</v>
      </c>
      <c r="J169" s="116" t="str">
        <f>VLOOKUP(I169,Presupuesto!$B$11:$C$566,2,0)</f>
        <v>SERVICIOS DE CAPACITACION.</v>
      </c>
      <c r="K169" s="332" t="s">
        <v>1516</v>
      </c>
      <c r="L169" s="116" t="s">
        <v>394</v>
      </c>
    </row>
    <row r="170" spans="3:12" x14ac:dyDescent="0.25">
      <c r="C170" s="99" t="s">
        <v>48</v>
      </c>
      <c r="D170" s="529"/>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529"/>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529"/>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529"/>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529"/>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529"/>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529"/>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529"/>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28"/>
      <c r="E188" s="329"/>
      <c r="F188" s="115">
        <v>30000</v>
      </c>
      <c r="G188" s="330">
        <f t="shared" ref="G188:G196" si="19">E188*F188</f>
        <v>0</v>
      </c>
      <c r="H188" s="331"/>
      <c r="I188" s="116" t="s">
        <v>699</v>
      </c>
      <c r="J188" s="116" t="str">
        <f>VLOOKUP(I188,Presupuesto!$B$11:$C$566,2,0)</f>
        <v>SERVICIOS DE CAPACITACION.</v>
      </c>
      <c r="K188" s="332" t="s">
        <v>1516</v>
      </c>
      <c r="L188" s="116" t="s">
        <v>394</v>
      </c>
    </row>
    <row r="189" spans="3:12" x14ac:dyDescent="0.25">
      <c r="C189" s="99" t="s">
        <v>48</v>
      </c>
      <c r="D189" s="529"/>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29"/>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529"/>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529"/>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529"/>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529"/>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529"/>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529"/>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28"/>
      <c r="E207" s="329"/>
      <c r="F207" s="115">
        <v>30000</v>
      </c>
      <c r="G207" s="330">
        <f t="shared" ref="G207:G215" si="21">E207*F207</f>
        <v>0</v>
      </c>
      <c r="H207" s="331"/>
      <c r="I207" s="116" t="s">
        <v>699</v>
      </c>
      <c r="J207" s="116" t="str">
        <f>VLOOKUP(I207,Presupuesto!$B$11:$C$566,2,0)</f>
        <v>SERVICIOS DE CAPACITACION.</v>
      </c>
      <c r="K207" s="332" t="s">
        <v>1516</v>
      </c>
      <c r="L207" s="116" t="s">
        <v>394</v>
      </c>
    </row>
    <row r="208" spans="3:12" x14ac:dyDescent="0.25">
      <c r="C208" s="99" t="s">
        <v>48</v>
      </c>
      <c r="D208" s="529"/>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29"/>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529"/>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529"/>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529"/>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529"/>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529"/>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529"/>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28"/>
      <c r="E226" s="329"/>
      <c r="F226" s="115">
        <v>30000</v>
      </c>
      <c r="G226" s="330">
        <f t="shared" ref="G226:G234" si="23">E226*F226</f>
        <v>0</v>
      </c>
      <c r="H226" s="331"/>
      <c r="I226" s="116" t="s">
        <v>699</v>
      </c>
      <c r="J226" s="116" t="str">
        <f>VLOOKUP(I226,Presupuesto!$B$11:$C$566,2,0)</f>
        <v>SERVICIOS DE CAPACITACION.</v>
      </c>
      <c r="K226" s="332" t="s">
        <v>1516</v>
      </c>
      <c r="L226" s="116" t="s">
        <v>394</v>
      </c>
    </row>
    <row r="227" spans="3:12" x14ac:dyDescent="0.25">
      <c r="C227" s="99" t="s">
        <v>48</v>
      </c>
      <c r="D227" s="529"/>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29"/>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529"/>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529"/>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529"/>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529"/>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529"/>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529"/>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1453</v>
      </c>
      <c r="K2" s="122" t="s">
        <v>1364</v>
      </c>
      <c r="L2" s="122" t="s">
        <v>1365</v>
      </c>
      <c r="M2" s="122" t="s">
        <v>1366</v>
      </c>
      <c r="N2" s="122" t="s">
        <v>1367</v>
      </c>
      <c r="O2" s="122" t="s">
        <v>1368</v>
      </c>
      <c r="P2" s="122" t="s">
        <v>1478</v>
      </c>
      <c r="Q2" s="122" t="s">
        <v>1516</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4">
        <f>SUMIF(C:C,$C$10,D:D)</f>
        <v>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c r="E13" s="93"/>
      <c r="F13" s="93"/>
      <c r="G13" s="93"/>
      <c r="H13" s="76"/>
      <c r="I13" s="76"/>
      <c r="J13" s="76"/>
      <c r="K13" s="153"/>
      <c r="CA13" s="304"/>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1516</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1453</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1453</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1453</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1453</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1453</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1453</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1453</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1453</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1453</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1453</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1453</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1453</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1453</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1453</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1478</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D14" sqref="D1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2">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c r="E17" s="96">
        <v>2800</v>
      </c>
      <c r="F17" s="97">
        <f>D17*E17</f>
        <v>0</v>
      </c>
      <c r="G17" s="161"/>
      <c r="H17" s="98" t="s">
        <v>985</v>
      </c>
      <c r="I17" s="98" t="str">
        <f>VLOOKUP(H17,Presupuesto!$B$11:$C$565,2,0)</f>
        <v>MUEBLES VARIOS DE OFICINA</v>
      </c>
      <c r="J17" s="219" t="s">
        <v>1453</v>
      </c>
      <c r="K17" s="98" t="s">
        <v>404</v>
      </c>
    </row>
    <row r="18" spans="2:11" ht="32.25" customHeight="1" x14ac:dyDescent="0.25">
      <c r="B18" s="93"/>
      <c r="C18" s="99" t="s">
        <v>64</v>
      </c>
      <c r="D18" s="151"/>
      <c r="E18" s="100">
        <v>2400</v>
      </c>
      <c r="F18" s="97">
        <f>D18*E18</f>
        <v>0</v>
      </c>
      <c r="G18" s="161"/>
      <c r="H18" s="101" t="s">
        <v>985</v>
      </c>
      <c r="I18" s="98" t="str">
        <f>VLOOKUP(H18,Presupuesto!$B$11:$C$565,2,0)</f>
        <v>MUEBLES VARIOS DE OFICINA</v>
      </c>
      <c r="J18" s="98" t="str">
        <f t="shared" ref="J18:J26" si="0">$J$17</f>
        <v>Posgrado</v>
      </c>
      <c r="K18" s="98" t="s">
        <v>412</v>
      </c>
    </row>
    <row r="19" spans="2:11" x14ac:dyDescent="0.25">
      <c r="B19" s="93"/>
      <c r="C19" s="99" t="s">
        <v>65</v>
      </c>
      <c r="D19" s="151"/>
      <c r="E19" s="100">
        <v>1000</v>
      </c>
      <c r="F19" s="97">
        <f t="shared" ref="F19:F26" si="1">D19*E19</f>
        <v>0</v>
      </c>
      <c r="G19" s="161"/>
      <c r="H19" s="101" t="s">
        <v>985</v>
      </c>
      <c r="I19" s="98" t="str">
        <f>VLOOKUP(H19,Presupuesto!$B$11:$C$565,2,0)</f>
        <v>MUEBLES VARIOS DE OFICINA</v>
      </c>
      <c r="J19" s="98" t="str">
        <f t="shared" si="0"/>
        <v>Posgrado</v>
      </c>
      <c r="K19" s="98" t="s">
        <v>395</v>
      </c>
    </row>
    <row r="20" spans="2:11" x14ac:dyDescent="0.25">
      <c r="B20" s="93"/>
      <c r="C20" s="99" t="s">
        <v>66</v>
      </c>
      <c r="D20" s="151"/>
      <c r="E20" s="100">
        <v>6000</v>
      </c>
      <c r="F20" s="97">
        <f t="shared" si="1"/>
        <v>0</v>
      </c>
      <c r="G20" s="161"/>
      <c r="H20" s="101" t="s">
        <v>985</v>
      </c>
      <c r="I20" s="98" t="str">
        <f>VLOOKUP(H20,Presupuesto!$B$11:$C$565,2,0)</f>
        <v>MUEBLES VARIOS DE OFICINA</v>
      </c>
      <c r="J20" s="98" t="str">
        <f t="shared" si="0"/>
        <v>Posgrado</v>
      </c>
      <c r="K20" s="98" t="s">
        <v>395</v>
      </c>
    </row>
    <row r="21" spans="2:11" x14ac:dyDescent="0.25">
      <c r="B21" s="93"/>
      <c r="C21" s="99" t="s">
        <v>67</v>
      </c>
      <c r="D21" s="151"/>
      <c r="E21" s="100">
        <v>3000</v>
      </c>
      <c r="F21" s="97">
        <f t="shared" si="1"/>
        <v>0</v>
      </c>
      <c r="G21" s="161"/>
      <c r="H21" s="101" t="s">
        <v>985</v>
      </c>
      <c r="I21" s="98" t="str">
        <f>VLOOKUP(H21,Presupuesto!$B$11:$C$565,2,0)</f>
        <v>MUEBLES VARIOS DE OFICINA</v>
      </c>
      <c r="J21" s="98" t="str">
        <f t="shared" si="0"/>
        <v>Posgrado</v>
      </c>
      <c r="K21" s="98" t="s">
        <v>395</v>
      </c>
    </row>
    <row r="22" spans="2:11" x14ac:dyDescent="0.25">
      <c r="B22" s="93"/>
      <c r="C22" s="99" t="s">
        <v>68</v>
      </c>
      <c r="D22" s="151"/>
      <c r="E22" s="100">
        <v>10000</v>
      </c>
      <c r="F22" s="97">
        <f t="shared" si="1"/>
        <v>0</v>
      </c>
      <c r="G22" s="161"/>
      <c r="H22" s="101" t="s">
        <v>985</v>
      </c>
      <c r="I22" s="98" t="str">
        <f>VLOOKUP(H22,Presupuesto!$B$11:$C$565,2,0)</f>
        <v>MUEBLES VARIOS DE OFICINA</v>
      </c>
      <c r="J22" s="98" t="str">
        <f t="shared" si="0"/>
        <v>Posgrado</v>
      </c>
      <c r="K22" s="98" t="s">
        <v>395</v>
      </c>
    </row>
    <row r="23" spans="2:11" x14ac:dyDescent="0.25">
      <c r="B23" s="93"/>
      <c r="C23" s="99" t="s">
        <v>69</v>
      </c>
      <c r="D23" s="151"/>
      <c r="E23" s="100">
        <v>8000</v>
      </c>
      <c r="F23" s="97">
        <f t="shared" si="1"/>
        <v>0</v>
      </c>
      <c r="G23" s="161"/>
      <c r="H23" s="101" t="s">
        <v>988</v>
      </c>
      <c r="I23" s="98" t="str">
        <f>VLOOKUP(H23,Presupuesto!$B$11:$C$565,2,0)</f>
        <v>EQUIPOS VARIOS DE OFICINA</v>
      </c>
      <c r="J23" s="98" t="str">
        <f t="shared" si="0"/>
        <v>Posgrado</v>
      </c>
      <c r="K23" s="98" t="s">
        <v>395</v>
      </c>
    </row>
    <row r="24" spans="2:11" x14ac:dyDescent="0.25">
      <c r="B24" s="93"/>
      <c r="C24" s="99" t="s">
        <v>70</v>
      </c>
      <c r="D24" s="151"/>
      <c r="E24" s="100">
        <v>2000</v>
      </c>
      <c r="F24" s="97">
        <f t="shared" si="1"/>
        <v>0</v>
      </c>
      <c r="G24" s="161"/>
      <c r="H24" s="101" t="s">
        <v>988</v>
      </c>
      <c r="I24" s="98" t="str">
        <f>VLOOKUP(H24,Presupuesto!$B$11:$C$565,2,0)</f>
        <v>EQUIPOS VARIOS DE OFICINA</v>
      </c>
      <c r="J24" s="98" t="str">
        <f t="shared" si="0"/>
        <v>Posgrado</v>
      </c>
      <c r="K24" s="98" t="s">
        <v>403</v>
      </c>
    </row>
    <row r="25" spans="2:11" x14ac:dyDescent="0.25">
      <c r="B25" s="93"/>
      <c r="C25" s="99" t="s">
        <v>71</v>
      </c>
      <c r="D25" s="151"/>
      <c r="E25" s="100">
        <v>5000</v>
      </c>
      <c r="F25" s="97">
        <f t="shared" si="1"/>
        <v>0</v>
      </c>
      <c r="G25" s="161"/>
      <c r="H25" s="101" t="s">
        <v>988</v>
      </c>
      <c r="I25" s="98" t="str">
        <f>VLOOKUP(H25,Presupuesto!$B$11:$C$565,2,0)</f>
        <v>EQUIPOS VARIOS DE OFICINA</v>
      </c>
      <c r="J25" s="98" t="str">
        <f t="shared" si="0"/>
        <v>Posgrado</v>
      </c>
      <c r="K25" s="98" t="s">
        <v>399</v>
      </c>
    </row>
    <row r="26" spans="2:11" ht="15.75" thickBot="1" x14ac:dyDescent="0.3">
      <c r="B26" s="93"/>
      <c r="C26" s="102" t="s">
        <v>72</v>
      </c>
      <c r="D26" s="159"/>
      <c r="E26" s="104">
        <v>100000</v>
      </c>
      <c r="F26" s="105">
        <f t="shared" si="1"/>
        <v>0</v>
      </c>
      <c r="G26" s="162"/>
      <c r="H26" s="106" t="s">
        <v>988</v>
      </c>
      <c r="I26" s="106" t="str">
        <f>VLOOKUP(H26,Presupuesto!$B$11:$C$565,2,0)</f>
        <v>EQUIPOS VARIOS DE OFICINA</v>
      </c>
      <c r="J26" s="106" t="str">
        <f t="shared" si="0"/>
        <v>Posgrado</v>
      </c>
      <c r="K26" s="124" t="s">
        <v>394</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0"/>
      <c r="E32" s="93"/>
      <c r="F32" s="93"/>
      <c r="G32" s="93"/>
      <c r="H32" s="76"/>
      <c r="I32" s="76"/>
      <c r="J32" s="76"/>
      <c r="K32" s="112"/>
    </row>
    <row r="33" spans="3:11"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c r="E36" s="96">
        <v>2800</v>
      </c>
      <c r="F36" s="97">
        <f>D36*E36</f>
        <v>0</v>
      </c>
      <c r="G36" s="161"/>
      <c r="H36" s="98" t="s">
        <v>985</v>
      </c>
      <c r="I36" s="98" t="str">
        <f>VLOOKUP(H36,Presupuesto!$B$11:$C$565,2,0)</f>
        <v>MUEBLES VARIOS DE OFICINA</v>
      </c>
      <c r="J36" s="219" t="s">
        <v>1453</v>
      </c>
      <c r="K36" s="98" t="s">
        <v>404</v>
      </c>
    </row>
    <row r="37" spans="3:11" x14ac:dyDescent="0.25">
      <c r="C37" s="99" t="s">
        <v>64</v>
      </c>
      <c r="D37" s="151"/>
      <c r="E37" s="100">
        <v>2400</v>
      </c>
      <c r="F37" s="97">
        <f>D37*E37</f>
        <v>0</v>
      </c>
      <c r="G37" s="161"/>
      <c r="H37" s="101" t="s">
        <v>985</v>
      </c>
      <c r="I37" s="98" t="str">
        <f>VLOOKUP(H37,Presupuesto!$B$11:$C$565,2,0)</f>
        <v>MUEBLES VARIOS DE OFICINA</v>
      </c>
      <c r="J37" s="98" t="str">
        <f>$J$36</f>
        <v>Posgrado</v>
      </c>
      <c r="K37" s="98" t="s">
        <v>412</v>
      </c>
    </row>
    <row r="38" spans="3:11" x14ac:dyDescent="0.25">
      <c r="C38" s="99" t="s">
        <v>65</v>
      </c>
      <c r="D38" s="151"/>
      <c r="E38" s="100">
        <v>1000</v>
      </c>
      <c r="F38" s="97">
        <f t="shared" ref="F38:F45" si="2">D38*E38</f>
        <v>0</v>
      </c>
      <c r="G38" s="161"/>
      <c r="H38" s="101" t="s">
        <v>985</v>
      </c>
      <c r="I38" s="98" t="str">
        <f>VLOOKUP(H38,Presupuesto!$B$11:$C$565,2,0)</f>
        <v>MUEBLES VARIOS DE OFICINA</v>
      </c>
      <c r="J38" s="98" t="str">
        <f t="shared" ref="J38:J45" si="3">$J$36</f>
        <v>Posgrado</v>
      </c>
      <c r="K38" s="98" t="s">
        <v>395</v>
      </c>
    </row>
    <row r="39" spans="3:11" x14ac:dyDescent="0.25">
      <c r="C39" s="99" t="s">
        <v>66</v>
      </c>
      <c r="D39" s="151"/>
      <c r="E39" s="100">
        <v>6000</v>
      </c>
      <c r="F39" s="97">
        <f t="shared" si="2"/>
        <v>0</v>
      </c>
      <c r="G39" s="161"/>
      <c r="H39" s="101" t="s">
        <v>985</v>
      </c>
      <c r="I39" s="98" t="str">
        <f>VLOOKUP(H39,Presupuesto!$B$11:$C$565,2,0)</f>
        <v>MUEBLES VARIOS DE OFICINA</v>
      </c>
      <c r="J39" s="98" t="str">
        <f t="shared" si="3"/>
        <v>Posgrado</v>
      </c>
      <c r="K39" s="98" t="s">
        <v>395</v>
      </c>
    </row>
    <row r="40" spans="3:11" x14ac:dyDescent="0.25">
      <c r="C40" s="99" t="s">
        <v>67</v>
      </c>
      <c r="D40" s="151"/>
      <c r="E40" s="100">
        <v>3000</v>
      </c>
      <c r="F40" s="97">
        <f t="shared" si="2"/>
        <v>0</v>
      </c>
      <c r="G40" s="161"/>
      <c r="H40" s="101" t="s">
        <v>985</v>
      </c>
      <c r="I40" s="98" t="str">
        <f>VLOOKUP(H40,Presupuesto!$B$11:$C$565,2,0)</f>
        <v>MUEBLES VARIOS DE OFICINA</v>
      </c>
      <c r="J40" s="98" t="str">
        <f t="shared" si="3"/>
        <v>Posgrado</v>
      </c>
      <c r="K40" s="98" t="s">
        <v>395</v>
      </c>
    </row>
    <row r="41" spans="3:11" x14ac:dyDescent="0.25">
      <c r="C41" s="99" t="s">
        <v>68</v>
      </c>
      <c r="D41" s="151"/>
      <c r="E41" s="100">
        <v>10000</v>
      </c>
      <c r="F41" s="97">
        <f t="shared" si="2"/>
        <v>0</v>
      </c>
      <c r="G41" s="161"/>
      <c r="H41" s="101" t="s">
        <v>985</v>
      </c>
      <c r="I41" s="98" t="str">
        <f>VLOOKUP(H41,Presupuesto!$B$11:$C$565,2,0)</f>
        <v>MUEBLES VARIOS DE OFICINA</v>
      </c>
      <c r="J41" s="98" t="str">
        <f t="shared" si="3"/>
        <v>Posgrado</v>
      </c>
      <c r="K41" s="98" t="s">
        <v>395</v>
      </c>
    </row>
    <row r="42" spans="3:11" x14ac:dyDescent="0.25">
      <c r="C42" s="99" t="s">
        <v>69</v>
      </c>
      <c r="D42" s="151"/>
      <c r="E42" s="100">
        <v>8000</v>
      </c>
      <c r="F42" s="97">
        <f t="shared" si="2"/>
        <v>0</v>
      </c>
      <c r="G42" s="161"/>
      <c r="H42" s="101" t="s">
        <v>988</v>
      </c>
      <c r="I42" s="98" t="str">
        <f>VLOOKUP(H42,Presupuesto!$B$11:$C$565,2,0)</f>
        <v>EQUIPOS VARIOS DE OFICINA</v>
      </c>
      <c r="J42" s="98" t="str">
        <f t="shared" si="3"/>
        <v>Posgrado</v>
      </c>
      <c r="K42" s="98" t="s">
        <v>395</v>
      </c>
    </row>
    <row r="43" spans="3:11" x14ac:dyDescent="0.25">
      <c r="C43" s="99" t="s">
        <v>70</v>
      </c>
      <c r="D43" s="151"/>
      <c r="E43" s="100">
        <v>2000</v>
      </c>
      <c r="F43" s="97">
        <f t="shared" si="2"/>
        <v>0</v>
      </c>
      <c r="G43" s="161"/>
      <c r="H43" s="101" t="s">
        <v>988</v>
      </c>
      <c r="I43" s="98" t="str">
        <f>VLOOKUP(H43,Presupuesto!$B$11:$C$565,2,0)</f>
        <v>EQUIPOS VARIOS DE OFICINA</v>
      </c>
      <c r="J43" s="98" t="str">
        <f t="shared" si="3"/>
        <v>Posgrado</v>
      </c>
      <c r="K43" s="98" t="s">
        <v>403</v>
      </c>
    </row>
    <row r="44" spans="3:11" x14ac:dyDescent="0.25">
      <c r="C44" s="99" t="s">
        <v>71</v>
      </c>
      <c r="D44" s="151"/>
      <c r="E44" s="100">
        <v>5000</v>
      </c>
      <c r="F44" s="97">
        <f t="shared" si="2"/>
        <v>0</v>
      </c>
      <c r="G44" s="161"/>
      <c r="H44" s="101" t="s">
        <v>988</v>
      </c>
      <c r="I44" s="98" t="str">
        <f>VLOOKUP(H44,Presupuesto!$B$11:$C$565,2,0)</f>
        <v>EQUIPOS VARIOS DE OFICINA</v>
      </c>
      <c r="J44" s="98" t="str">
        <f t="shared" si="3"/>
        <v>Posgrado</v>
      </c>
      <c r="K44" s="98" t="s">
        <v>399</v>
      </c>
    </row>
    <row r="45" spans="3:11" ht="15.75" thickBot="1" x14ac:dyDescent="0.3">
      <c r="C45" s="102" t="s">
        <v>72</v>
      </c>
      <c r="D45" s="159"/>
      <c r="E45" s="104">
        <v>100000</v>
      </c>
      <c r="F45" s="105">
        <f t="shared" si="2"/>
        <v>0</v>
      </c>
      <c r="G45" s="162"/>
      <c r="H45" s="106" t="s">
        <v>988</v>
      </c>
      <c r="I45" s="106" t="str">
        <f>VLOOKUP(H45,Presupuesto!$B$11:$C$565,2,0)</f>
        <v>EQUIPOS VARIOS DE OFICINA</v>
      </c>
      <c r="J45" s="106" t="str">
        <f t="shared" si="3"/>
        <v>Posgrado</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0"/>
      <c r="E51" s="93"/>
      <c r="F51" s="93"/>
      <c r="G51" s="93"/>
      <c r="H51" s="76"/>
      <c r="I51" s="76"/>
      <c r="J51" s="76"/>
      <c r="K51" s="112"/>
    </row>
    <row r="52" spans="3:11"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1453</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Posgrado</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Posgrado</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Posgrado</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Posgrado</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Posgrado</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Posgrado</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Posgrado</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Posgrado</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Posgrado</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0"/>
      <c r="E70" s="93"/>
      <c r="F70" s="93"/>
      <c r="G70" s="93"/>
      <c r="H70" s="76"/>
      <c r="I70" s="76"/>
      <c r="J70" s="76"/>
      <c r="K70" s="112"/>
    </row>
    <row r="71" spans="3:11"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1453</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Posgrado</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0"/>
      <c r="E89" s="93"/>
      <c r="F89" s="93"/>
      <c r="G89" s="93"/>
      <c r="H89" s="76"/>
      <c r="I89" s="76"/>
      <c r="J89" s="76"/>
      <c r="K89" s="112"/>
    </row>
    <row r="90" spans="3:11"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c r="H93" s="98" t="s">
        <v>985</v>
      </c>
      <c r="I93" s="98" t="str">
        <f>VLOOKUP(H93,Presupuesto!$B$11:$C$565,2,0)</f>
        <v>MUEBLES VARIOS DE OFICINA</v>
      </c>
      <c r="J93" s="219" t="s">
        <v>1453</v>
      </c>
      <c r="K93" s="98" t="s">
        <v>404</v>
      </c>
    </row>
    <row r="94" spans="3:11" x14ac:dyDescent="0.25">
      <c r="C94" s="99" t="s">
        <v>64</v>
      </c>
      <c r="D94" s="151"/>
      <c r="E94" s="100">
        <v>2400</v>
      </c>
      <c r="F94" s="97">
        <f>D94*E94</f>
        <v>0</v>
      </c>
      <c r="G94" s="161"/>
      <c r="H94" s="101" t="s">
        <v>985</v>
      </c>
      <c r="I94" s="98" t="str">
        <f>VLOOKUP(H94,Presupuesto!$B$11:$C$565,2,0)</f>
        <v>MUEBLES VARIOS DE OFICINA</v>
      </c>
      <c r="J94" s="98" t="str">
        <f>$J$93</f>
        <v>Posgrado</v>
      </c>
      <c r="K94" s="98" t="s">
        <v>412</v>
      </c>
    </row>
    <row r="95" spans="3:11" x14ac:dyDescent="0.25">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x14ac:dyDescent="0.25">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x14ac:dyDescent="0.25">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x14ac:dyDescent="0.25">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0"/>
      <c r="E108" s="93"/>
      <c r="F108" s="93"/>
      <c r="G108" s="93"/>
      <c r="H108" s="76"/>
      <c r="I108" s="76"/>
      <c r="J108" s="76"/>
      <c r="K108" s="112"/>
    </row>
    <row r="109" spans="3:11"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1453</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70"/>
      <c r="E127" s="93"/>
      <c r="F127" s="93"/>
      <c r="G127" s="93"/>
      <c r="H127" s="76"/>
      <c r="I127" s="76"/>
      <c r="J127" s="76"/>
      <c r="K127" s="112"/>
    </row>
    <row r="128" spans="3:11"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1453</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70"/>
      <c r="E146" s="93"/>
      <c r="F146" s="93"/>
      <c r="G146" s="93"/>
      <c r="H146" s="76"/>
      <c r="I146" s="76"/>
      <c r="J146" s="76"/>
      <c r="K146" s="112"/>
    </row>
    <row r="147" spans="3:11"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1453</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70"/>
      <c r="E165" s="93"/>
      <c r="F165" s="93"/>
      <c r="G165" s="93"/>
      <c r="H165" s="76"/>
      <c r="I165" s="76"/>
      <c r="J165" s="76"/>
      <c r="K165" s="112"/>
    </row>
    <row r="166" spans="3:11"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1453</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70"/>
      <c r="E184" s="93"/>
      <c r="F184" s="93"/>
      <c r="G184" s="93"/>
      <c r="H184" s="76"/>
      <c r="I184" s="76"/>
      <c r="J184" s="76"/>
      <c r="K184" s="112"/>
    </row>
    <row r="185" spans="3:11"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1453</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70"/>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1453</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70"/>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1478</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C14" sqref="C14"/>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c r="E17" s="96">
        <f>HLOOKUP($C17,$CB$2:$CE$3,2,0)</f>
        <v>15000</v>
      </c>
      <c r="F17" s="97">
        <f>D17*E17</f>
        <v>0</v>
      </c>
      <c r="G17" s="165"/>
      <c r="H17" s="98" t="s">
        <v>1014</v>
      </c>
      <c r="I17" s="98" t="str">
        <f>VLOOKUP(H17,Presupuesto!$B$11:$C$565,2,0)</f>
        <v>EQUIPO DE COMPUTACION</v>
      </c>
      <c r="J17" s="219" t="s">
        <v>1453</v>
      </c>
      <c r="K17" s="98" t="s">
        <v>394</v>
      </c>
      <c r="L17" s="98"/>
    </row>
    <row r="18" spans="2:12" x14ac:dyDescent="0.25">
      <c r="B18" s="93"/>
      <c r="C18" s="306" t="s">
        <v>1337</v>
      </c>
      <c r="D18" s="151"/>
      <c r="E18" s="96">
        <f>HLOOKUP($C18,$CB$2:$CE$3,2,0)</f>
        <v>35000</v>
      </c>
      <c r="F18" s="97">
        <f>D18*E18</f>
        <v>0</v>
      </c>
      <c r="G18" s="165"/>
      <c r="H18" s="101" t="s">
        <v>1014</v>
      </c>
      <c r="I18" s="101" t="str">
        <f>VLOOKUP(H18,Presupuesto!$B$11:$C$565,2,0)</f>
        <v>EQUIPO DE COMPUTACION</v>
      </c>
      <c r="J18" s="98" t="str">
        <f t="shared" ref="J18:J29" si="0">$J$17</f>
        <v>Posgrado</v>
      </c>
      <c r="K18" s="98" t="s">
        <v>412</v>
      </c>
      <c r="L18" s="98"/>
    </row>
    <row r="19" spans="2:12" x14ac:dyDescent="0.25">
      <c r="B19" s="93"/>
      <c r="C19" s="99" t="s">
        <v>73</v>
      </c>
      <c r="D19" s="151"/>
      <c r="E19" s="100">
        <v>4000</v>
      </c>
      <c r="F19" s="97">
        <f t="shared" ref="F19:F30" si="1">D19*E19</f>
        <v>0</v>
      </c>
      <c r="G19" s="165"/>
      <c r="H19" s="101" t="s">
        <v>986</v>
      </c>
      <c r="I19" s="101" t="str">
        <f>VLOOKUP(H19,Presupuesto!$B$11:$C$565,2,0)</f>
        <v>EQUIPOS VARIOS DE OFICINA</v>
      </c>
      <c r="J19" s="98" t="str">
        <f t="shared" si="0"/>
        <v>Posgrado</v>
      </c>
      <c r="K19" s="98" t="s">
        <v>395</v>
      </c>
      <c r="L19" s="98"/>
    </row>
    <row r="20" spans="2:12" x14ac:dyDescent="0.25">
      <c r="B20" s="93"/>
      <c r="C20" s="99" t="s">
        <v>74</v>
      </c>
      <c r="D20" s="151"/>
      <c r="E20" s="100">
        <v>8000</v>
      </c>
      <c r="F20" s="97">
        <f t="shared" si="1"/>
        <v>0</v>
      </c>
      <c r="G20" s="165"/>
      <c r="H20" s="101" t="s">
        <v>1014</v>
      </c>
      <c r="I20" s="101" t="str">
        <f>VLOOKUP(H20,Presupuesto!$B$11:$C$565,2,0)</f>
        <v>EQUIPO DE COMPUTACION</v>
      </c>
      <c r="J20" s="98" t="str">
        <f t="shared" si="0"/>
        <v>Posgrado</v>
      </c>
      <c r="K20" s="98" t="s">
        <v>395</v>
      </c>
      <c r="L20" s="98"/>
    </row>
    <row r="21" spans="2:12" x14ac:dyDescent="0.25">
      <c r="B21" s="93"/>
      <c r="C21" s="99" t="s">
        <v>75</v>
      </c>
      <c r="D21" s="151"/>
      <c r="E21" s="100">
        <v>5000</v>
      </c>
      <c r="F21" s="97">
        <f t="shared" si="1"/>
        <v>0</v>
      </c>
      <c r="G21" s="165"/>
      <c r="H21" s="101" t="s">
        <v>1014</v>
      </c>
      <c r="I21" s="101" t="str">
        <f>VLOOKUP(H21,Presupuesto!$B$11:$C$565,2,0)</f>
        <v>EQUIPO DE COMPUTACION</v>
      </c>
      <c r="J21" s="98" t="str">
        <f t="shared" si="0"/>
        <v>Posgrado</v>
      </c>
      <c r="K21" s="98" t="s">
        <v>395</v>
      </c>
      <c r="L21" s="98"/>
    </row>
    <row r="22" spans="2:12" x14ac:dyDescent="0.25">
      <c r="B22" s="93"/>
      <c r="C22" s="99" t="s">
        <v>35</v>
      </c>
      <c r="D22" s="151"/>
      <c r="E22" s="100">
        <v>13000</v>
      </c>
      <c r="F22" s="97">
        <f t="shared" si="1"/>
        <v>0</v>
      </c>
      <c r="G22" s="165"/>
      <c r="H22" s="101" t="s">
        <v>1000</v>
      </c>
      <c r="I22" s="101" t="str">
        <f>VLOOKUP(H22,Presupuesto!$B$11:$C$565,2,0)</f>
        <v>EQUIPO DE TRANSPORTE TRACCION Y ELEVACION</v>
      </c>
      <c r="J22" s="98" t="str">
        <f t="shared" si="0"/>
        <v>Posgrado</v>
      </c>
      <c r="K22" s="98" t="s">
        <v>395</v>
      </c>
      <c r="L22" s="98"/>
    </row>
    <row r="23" spans="2:12" x14ac:dyDescent="0.25">
      <c r="B23" s="93"/>
      <c r="C23" s="99" t="s">
        <v>76</v>
      </c>
      <c r="D23" s="151"/>
      <c r="E23" s="100">
        <v>15000</v>
      </c>
      <c r="F23" s="97">
        <f t="shared" si="1"/>
        <v>0</v>
      </c>
      <c r="G23" s="165"/>
      <c r="H23" s="101" t="s">
        <v>1000</v>
      </c>
      <c r="I23" s="101" t="str">
        <f>VLOOKUP(H23,Presupuesto!$B$11:$C$565,2,0)</f>
        <v>EQUIPO DE TRANSPORTE TRACCION Y ELEVACION</v>
      </c>
      <c r="J23" s="98" t="str">
        <f t="shared" si="0"/>
        <v>Posgrado</v>
      </c>
      <c r="K23" s="98" t="s">
        <v>395</v>
      </c>
      <c r="L23" s="98"/>
    </row>
    <row r="24" spans="2:12" x14ac:dyDescent="0.25">
      <c r="B24" s="93"/>
      <c r="C24" s="99" t="s">
        <v>77</v>
      </c>
      <c r="D24" s="151"/>
      <c r="E24" s="100">
        <v>10000</v>
      </c>
      <c r="F24" s="97">
        <f t="shared" si="1"/>
        <v>0</v>
      </c>
      <c r="G24" s="165"/>
      <c r="H24" s="101" t="s">
        <v>1000</v>
      </c>
      <c r="I24" s="101" t="str">
        <f>VLOOKUP(H24,Presupuesto!$B$11:$C$565,2,0)</f>
        <v>EQUIPO DE TRANSPORTE TRACCION Y ELEVACION</v>
      </c>
      <c r="J24" s="98" t="str">
        <f t="shared" si="0"/>
        <v>Posgrado</v>
      </c>
      <c r="K24" s="98" t="s">
        <v>403</v>
      </c>
      <c r="L24" s="98"/>
    </row>
    <row r="25" spans="2:12" x14ac:dyDescent="0.25">
      <c r="C25" s="99" t="s">
        <v>78</v>
      </c>
      <c r="D25" s="151"/>
      <c r="E25" s="100">
        <v>10000</v>
      </c>
      <c r="F25" s="97">
        <f t="shared" si="1"/>
        <v>0</v>
      </c>
      <c r="G25" s="165"/>
      <c r="H25" s="101" t="s">
        <v>1046</v>
      </c>
      <c r="I25" s="101" t="str">
        <f>VLOOKUP(H25,Presupuesto!$B$11:$C$565,2,0)</f>
        <v>APLICACIONES INFORMATICAS</v>
      </c>
      <c r="J25" s="98" t="str">
        <f t="shared" si="0"/>
        <v>Posgrado</v>
      </c>
      <c r="K25" s="98" t="s">
        <v>399</v>
      </c>
      <c r="L25" s="98"/>
    </row>
    <row r="26" spans="2:12" x14ac:dyDescent="0.25">
      <c r="C26" s="109" t="s">
        <v>79</v>
      </c>
      <c r="D26" s="151"/>
      <c r="E26" s="100">
        <v>2000</v>
      </c>
      <c r="F26" s="97">
        <f t="shared" si="1"/>
        <v>0</v>
      </c>
      <c r="G26" s="165"/>
      <c r="H26" s="110" t="s">
        <v>1014</v>
      </c>
      <c r="I26" s="110" t="str">
        <f>VLOOKUP(H26,Presupuesto!$B$11:$C$565,2,0)</f>
        <v>EQUIPO DE COMPUTACION</v>
      </c>
      <c r="J26" s="98" t="str">
        <f t="shared" si="0"/>
        <v>Posgrado</v>
      </c>
      <c r="K26" s="98" t="s">
        <v>395</v>
      </c>
      <c r="L26" s="98"/>
    </row>
    <row r="27" spans="2:12" x14ac:dyDescent="0.25">
      <c r="C27" s="109" t="s">
        <v>1481</v>
      </c>
      <c r="D27" s="151"/>
      <c r="E27" s="100">
        <v>1500</v>
      </c>
      <c r="F27" s="97">
        <f t="shared" si="1"/>
        <v>0</v>
      </c>
      <c r="G27" s="165"/>
      <c r="H27" s="110" t="s">
        <v>946</v>
      </c>
      <c r="I27" s="110" t="str">
        <f>VLOOKUP(H27,Presupuesto!$B$11:$C$565,2,0)</f>
        <v>UTILES Y MATERIALES ELECTRICOS</v>
      </c>
      <c r="J27" s="98" t="str">
        <f t="shared" si="0"/>
        <v>Posgrado</v>
      </c>
      <c r="K27" s="98" t="s">
        <v>395</v>
      </c>
      <c r="L27" s="98"/>
    </row>
    <row r="28" spans="2:12" x14ac:dyDescent="0.25">
      <c r="C28" s="109" t="s">
        <v>80</v>
      </c>
      <c r="D28" s="151"/>
      <c r="E28" s="100">
        <v>1500</v>
      </c>
      <c r="F28" s="97">
        <f t="shared" si="1"/>
        <v>0</v>
      </c>
      <c r="G28" s="165"/>
      <c r="H28" s="110" t="s">
        <v>1014</v>
      </c>
      <c r="I28" s="110" t="str">
        <f>VLOOKUP(H28,Presupuesto!$B$11:$C$565,2,0)</f>
        <v>EQUIPO DE COMPUTACION</v>
      </c>
      <c r="J28" s="98" t="str">
        <f t="shared" si="0"/>
        <v>Posgrado</v>
      </c>
      <c r="K28" s="98" t="s">
        <v>395</v>
      </c>
      <c r="L28" s="98"/>
    </row>
    <row r="29" spans="2:12" x14ac:dyDescent="0.25">
      <c r="C29" s="109" t="s">
        <v>81</v>
      </c>
      <c r="D29" s="151"/>
      <c r="E29" s="100">
        <v>500</v>
      </c>
      <c r="F29" s="97">
        <f t="shared" si="1"/>
        <v>0</v>
      </c>
      <c r="G29" s="165"/>
      <c r="H29" s="110" t="s">
        <v>955</v>
      </c>
      <c r="I29" s="110" t="str">
        <f>VLOOKUP(H29,Presupuesto!$B$11:$C$565,2,0)</f>
        <v>OTROS RESPUESTOS Y ACCESORIOS MENORES</v>
      </c>
      <c r="J29" s="98" t="str">
        <f t="shared" si="0"/>
        <v>Posgrado</v>
      </c>
      <c r="K29" s="98" t="s">
        <v>395</v>
      </c>
      <c r="L29" s="98"/>
    </row>
    <row r="30" spans="2:12" ht="15.75" thickBot="1" x14ac:dyDescent="0.3">
      <c r="B30" s="93"/>
      <c r="C30" s="102" t="s">
        <v>82</v>
      </c>
      <c r="D30" s="159"/>
      <c r="E30" s="104">
        <v>20</v>
      </c>
      <c r="F30" s="105">
        <f t="shared" si="1"/>
        <v>0</v>
      </c>
      <c r="G30" s="162"/>
      <c r="H30" s="106" t="s">
        <v>955</v>
      </c>
      <c r="I30" s="106" t="str">
        <f>VLOOKUP(H30,Presupuesto!$B$11:$C$565,2,0)</f>
        <v>OTROS RESPUESTOS Y ACCESORIOS MENORES</v>
      </c>
      <c r="J30" s="106" t="str">
        <f t="shared" ref="J30" si="2">$J$17</f>
        <v>Posgrado</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70"/>
      <c r="E36" s="93"/>
      <c r="F36" s="93"/>
      <c r="G36" s="93"/>
      <c r="H36" s="76"/>
      <c r="I36" s="76"/>
      <c r="J36" s="76"/>
      <c r="K36" s="112"/>
    </row>
    <row r="37" spans="3:12" ht="18.75" x14ac:dyDescent="0.25">
      <c r="C37" s="211"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c r="E40" s="96">
        <f>HLOOKUP($C40,$CB$2:$CE$3,2,0)</f>
        <v>15000</v>
      </c>
      <c r="F40" s="97">
        <f>D40*E40</f>
        <v>0</v>
      </c>
      <c r="G40" s="165"/>
      <c r="H40" s="98" t="s">
        <v>1014</v>
      </c>
      <c r="I40" s="98" t="str">
        <f>VLOOKUP(H40,Presupuesto!$B$11:$C$565,2,0)</f>
        <v>EQUIPO DE COMPUTACION</v>
      </c>
      <c r="J40" s="219" t="s">
        <v>1453</v>
      </c>
      <c r="K40" s="98" t="s">
        <v>394</v>
      </c>
      <c r="L40" s="98"/>
    </row>
    <row r="41" spans="3:12" x14ac:dyDescent="0.25">
      <c r="C41" s="306" t="s">
        <v>1337</v>
      </c>
      <c r="D41" s="151"/>
      <c r="E41" s="96">
        <f>HLOOKUP($C41,$CB$2:$CE$3,2,0)</f>
        <v>35000</v>
      </c>
      <c r="F41" s="97">
        <f>D41*E41</f>
        <v>0</v>
      </c>
      <c r="G41" s="165"/>
      <c r="H41" s="101" t="s">
        <v>1014</v>
      </c>
      <c r="I41" s="101" t="str">
        <f>VLOOKUP(H41,Presupuesto!$B$11:$C$565,2,0)</f>
        <v>EQUIPO DE COMPUTACION</v>
      </c>
      <c r="J41" s="98" t="str">
        <f>$J$40</f>
        <v>Posgrado</v>
      </c>
      <c r="K41" s="98" t="s">
        <v>412</v>
      </c>
      <c r="L41" s="98"/>
    </row>
    <row r="42" spans="3:12" x14ac:dyDescent="0.25">
      <c r="C42" s="99" t="s">
        <v>73</v>
      </c>
      <c r="D42" s="151"/>
      <c r="E42" s="100">
        <v>4000</v>
      </c>
      <c r="F42" s="97">
        <f t="shared" ref="F42:F53" si="3">D42*E42</f>
        <v>0</v>
      </c>
      <c r="G42" s="165"/>
      <c r="H42" s="101" t="s">
        <v>986</v>
      </c>
      <c r="I42" s="101" t="str">
        <f>VLOOKUP(H42,Presupuesto!$B$11:$C$565,2,0)</f>
        <v>EQUIPOS VARIOS DE OFICINA</v>
      </c>
      <c r="J42" s="98" t="str">
        <f t="shared" ref="J42:J53" si="4">$J$40</f>
        <v>Posgrado</v>
      </c>
      <c r="K42" s="98" t="s">
        <v>395</v>
      </c>
      <c r="L42" s="98"/>
    </row>
    <row r="43" spans="3:12" x14ac:dyDescent="0.25">
      <c r="C43" s="99" t="s">
        <v>74</v>
      </c>
      <c r="D43" s="151"/>
      <c r="E43" s="100">
        <v>8000</v>
      </c>
      <c r="F43" s="97">
        <f t="shared" si="3"/>
        <v>0</v>
      </c>
      <c r="G43" s="165"/>
      <c r="H43" s="101" t="s">
        <v>1014</v>
      </c>
      <c r="I43" s="101" t="str">
        <f>VLOOKUP(H43,Presupuesto!$B$11:$C$565,2,0)</f>
        <v>EQUIPO DE COMPUTACION</v>
      </c>
      <c r="J43" s="98" t="str">
        <f t="shared" si="4"/>
        <v>Posgrado</v>
      </c>
      <c r="K43" s="98" t="s">
        <v>395</v>
      </c>
      <c r="L43" s="98"/>
    </row>
    <row r="44" spans="3:12" x14ac:dyDescent="0.25">
      <c r="C44" s="99" t="s">
        <v>75</v>
      </c>
      <c r="D44" s="151"/>
      <c r="E44" s="100">
        <v>5000</v>
      </c>
      <c r="F44" s="97">
        <f t="shared" si="3"/>
        <v>0</v>
      </c>
      <c r="G44" s="165"/>
      <c r="H44" s="101" t="s">
        <v>1014</v>
      </c>
      <c r="I44" s="101" t="str">
        <f>VLOOKUP(H44,Presupuesto!$B$11:$C$565,2,0)</f>
        <v>EQUIPO DE COMPUTACION</v>
      </c>
      <c r="J44" s="98" t="str">
        <f t="shared" si="4"/>
        <v>Posgrado</v>
      </c>
      <c r="K44" s="98" t="s">
        <v>395</v>
      </c>
      <c r="L44" s="98"/>
    </row>
    <row r="45" spans="3:12" x14ac:dyDescent="0.25">
      <c r="C45" s="99" t="s">
        <v>35</v>
      </c>
      <c r="D45" s="151"/>
      <c r="E45" s="100">
        <v>13000</v>
      </c>
      <c r="F45" s="97">
        <f t="shared" si="3"/>
        <v>0</v>
      </c>
      <c r="G45" s="165"/>
      <c r="H45" s="101" t="s">
        <v>1000</v>
      </c>
      <c r="I45" s="101" t="str">
        <f>VLOOKUP(H45,Presupuesto!$B$11:$C$565,2,0)</f>
        <v>EQUIPO DE TRANSPORTE TRACCION Y ELEVACION</v>
      </c>
      <c r="J45" s="98" t="str">
        <f t="shared" si="4"/>
        <v>Posgrado</v>
      </c>
      <c r="K45" s="98" t="s">
        <v>395</v>
      </c>
      <c r="L45" s="98"/>
    </row>
    <row r="46" spans="3:12" x14ac:dyDescent="0.25">
      <c r="C46" s="99" t="s">
        <v>76</v>
      </c>
      <c r="D46" s="151"/>
      <c r="E46" s="100">
        <v>15000</v>
      </c>
      <c r="F46" s="97">
        <f t="shared" si="3"/>
        <v>0</v>
      </c>
      <c r="G46" s="165"/>
      <c r="H46" s="101" t="s">
        <v>1000</v>
      </c>
      <c r="I46" s="101" t="str">
        <f>VLOOKUP(H46,Presupuesto!$B$11:$C$565,2,0)</f>
        <v>EQUIPO DE TRANSPORTE TRACCION Y ELEVACION</v>
      </c>
      <c r="J46" s="98" t="str">
        <f t="shared" si="4"/>
        <v>Posgrado</v>
      </c>
      <c r="K46" s="98" t="s">
        <v>395</v>
      </c>
      <c r="L46" s="98"/>
    </row>
    <row r="47" spans="3:12" x14ac:dyDescent="0.25">
      <c r="C47" s="99" t="s">
        <v>77</v>
      </c>
      <c r="D47" s="151"/>
      <c r="E47" s="100">
        <v>10000</v>
      </c>
      <c r="F47" s="97">
        <f t="shared" si="3"/>
        <v>0</v>
      </c>
      <c r="G47" s="165"/>
      <c r="H47" s="101" t="s">
        <v>1000</v>
      </c>
      <c r="I47" s="101" t="str">
        <f>VLOOKUP(H47,Presupuesto!$B$11:$C$565,2,0)</f>
        <v>EQUIPO DE TRANSPORTE TRACCION Y ELEVACION</v>
      </c>
      <c r="J47" s="98" t="str">
        <f t="shared" si="4"/>
        <v>Posgrado</v>
      </c>
      <c r="K47" s="98" t="s">
        <v>403</v>
      </c>
      <c r="L47" s="98"/>
    </row>
    <row r="48" spans="3:12" x14ac:dyDescent="0.25">
      <c r="C48" s="99" t="s">
        <v>78</v>
      </c>
      <c r="D48" s="151"/>
      <c r="E48" s="100">
        <v>10000</v>
      </c>
      <c r="F48" s="97">
        <f t="shared" si="3"/>
        <v>0</v>
      </c>
      <c r="G48" s="165"/>
      <c r="H48" s="101" t="s">
        <v>1046</v>
      </c>
      <c r="I48" s="101" t="str">
        <f>VLOOKUP(H48,Presupuesto!$B$11:$C$565,2,0)</f>
        <v>APLICACIONES INFORMATICAS</v>
      </c>
      <c r="J48" s="98" t="str">
        <f t="shared" si="4"/>
        <v>Posgrado</v>
      </c>
      <c r="K48" s="98" t="s">
        <v>399</v>
      </c>
      <c r="L48" s="98"/>
    </row>
    <row r="49" spans="3:12" x14ac:dyDescent="0.25">
      <c r="C49" s="109" t="s">
        <v>79</v>
      </c>
      <c r="D49" s="151"/>
      <c r="E49" s="100">
        <v>2000</v>
      </c>
      <c r="F49" s="97">
        <f t="shared" si="3"/>
        <v>0</v>
      </c>
      <c r="G49" s="165"/>
      <c r="H49" s="110" t="s">
        <v>1014</v>
      </c>
      <c r="I49" s="110" t="str">
        <f>VLOOKUP(H49,Presupuesto!$B$11:$C$565,2,0)</f>
        <v>EQUIPO DE COMPUTACION</v>
      </c>
      <c r="J49" s="98" t="str">
        <f t="shared" si="4"/>
        <v>Posgrado</v>
      </c>
      <c r="K49" s="98" t="s">
        <v>395</v>
      </c>
      <c r="L49" s="98"/>
    </row>
    <row r="50" spans="3:12" x14ac:dyDescent="0.25">
      <c r="C50" s="109" t="s">
        <v>1481</v>
      </c>
      <c r="D50" s="151"/>
      <c r="E50" s="100">
        <v>1500</v>
      </c>
      <c r="F50" s="97">
        <f t="shared" si="3"/>
        <v>0</v>
      </c>
      <c r="G50" s="165"/>
      <c r="H50" s="110" t="s">
        <v>946</v>
      </c>
      <c r="I50" s="110" t="str">
        <f>VLOOKUP(H50,Presupuesto!$B$11:$C$565,2,0)</f>
        <v>UTILES Y MATERIALES ELECTRICOS</v>
      </c>
      <c r="J50" s="98" t="str">
        <f t="shared" si="4"/>
        <v>Posgrado</v>
      </c>
      <c r="K50" s="98" t="s">
        <v>395</v>
      </c>
      <c r="L50" s="98"/>
    </row>
    <row r="51" spans="3:12" x14ac:dyDescent="0.25">
      <c r="C51" s="109" t="s">
        <v>80</v>
      </c>
      <c r="D51" s="151"/>
      <c r="E51" s="100">
        <v>1500</v>
      </c>
      <c r="F51" s="97">
        <f t="shared" si="3"/>
        <v>0</v>
      </c>
      <c r="G51" s="165"/>
      <c r="H51" s="110" t="s">
        <v>1014</v>
      </c>
      <c r="I51" s="110" t="str">
        <f>VLOOKUP(H51,Presupuesto!$B$11:$C$565,2,0)</f>
        <v>EQUIPO DE COMPUTACION</v>
      </c>
      <c r="J51" s="98" t="str">
        <f t="shared" si="4"/>
        <v>Posgrado</v>
      </c>
      <c r="K51" s="98" t="s">
        <v>395</v>
      </c>
      <c r="L51" s="98"/>
    </row>
    <row r="52" spans="3:12" x14ac:dyDescent="0.25">
      <c r="C52" s="109" t="s">
        <v>81</v>
      </c>
      <c r="D52" s="151"/>
      <c r="E52" s="100">
        <v>500</v>
      </c>
      <c r="F52" s="97">
        <f t="shared" si="3"/>
        <v>0</v>
      </c>
      <c r="G52" s="165"/>
      <c r="H52" s="110" t="s">
        <v>955</v>
      </c>
      <c r="I52" s="110" t="str">
        <f>VLOOKUP(H52,Presupuesto!$B$11:$C$565,2,0)</f>
        <v>OTROS RESPUESTOS Y ACCESORIOS MENORES</v>
      </c>
      <c r="J52" s="98" t="str">
        <f t="shared" si="4"/>
        <v>Posgrado</v>
      </c>
      <c r="K52" s="98" t="s">
        <v>395</v>
      </c>
      <c r="L52" s="98"/>
    </row>
    <row r="53" spans="3:12" ht="15.75" thickBot="1" x14ac:dyDescent="0.3">
      <c r="C53" s="102" t="s">
        <v>82</v>
      </c>
      <c r="D53" s="159"/>
      <c r="E53" s="104">
        <v>20</v>
      </c>
      <c r="F53" s="105">
        <f t="shared" si="3"/>
        <v>0</v>
      </c>
      <c r="G53" s="162"/>
      <c r="H53" s="106" t="s">
        <v>955</v>
      </c>
      <c r="I53" s="106" t="str">
        <f>VLOOKUP(H53,Presupuesto!$B$11:$C$565,2,0)</f>
        <v>OTROS RESPUESTOS Y ACCESORIOS MENORES</v>
      </c>
      <c r="J53" s="106" t="str">
        <f t="shared" si="4"/>
        <v>Posgrado</v>
      </c>
      <c r="K53" s="124" t="s">
        <v>394</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70"/>
      <c r="E59" s="93"/>
      <c r="F59" s="93"/>
      <c r="G59" s="93"/>
      <c r="H59" s="76"/>
      <c r="I59" s="76"/>
      <c r="J59" s="76"/>
      <c r="K59" s="112"/>
    </row>
    <row r="60" spans="3:12" ht="18.75" x14ac:dyDescent="0.25">
      <c r="C60" s="211"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c r="E63" s="96">
        <f>HLOOKUP($C63,$CB$2:$CE$3,2,0)</f>
        <v>15000</v>
      </c>
      <c r="F63" s="97">
        <f>D63*E63</f>
        <v>0</v>
      </c>
      <c r="G63" s="165"/>
      <c r="H63" s="98" t="s">
        <v>1014</v>
      </c>
      <c r="I63" s="98" t="str">
        <f>VLOOKUP(H63,Presupuesto!$B$11:$C$565,2,0)</f>
        <v>EQUIPO DE COMPUTACION</v>
      </c>
      <c r="J63" s="219" t="s">
        <v>1453</v>
      </c>
      <c r="K63" s="98" t="s">
        <v>394</v>
      </c>
      <c r="L63" s="98"/>
    </row>
    <row r="64" spans="3:12" x14ac:dyDescent="0.25">
      <c r="C64" s="306" t="s">
        <v>1337</v>
      </c>
      <c r="D64" s="151"/>
      <c r="E64" s="96">
        <f>HLOOKUP($C64,$CB$2:$CE$3,2,0)</f>
        <v>35000</v>
      </c>
      <c r="F64" s="97">
        <f>D64*E64</f>
        <v>0</v>
      </c>
      <c r="G64" s="165"/>
      <c r="H64" s="101" t="s">
        <v>1014</v>
      </c>
      <c r="I64" s="101" t="str">
        <f>VLOOKUP(H64,Presupuesto!$B$11:$C$565,2,0)</f>
        <v>EQUIPO DE COMPUTACION</v>
      </c>
      <c r="J64" s="98" t="str">
        <f>$J$63</f>
        <v>Posgrado</v>
      </c>
      <c r="K64" s="98" t="s">
        <v>412</v>
      </c>
      <c r="L64" s="98"/>
    </row>
    <row r="65" spans="3:12" x14ac:dyDescent="0.25">
      <c r="C65" s="99" t="s">
        <v>73</v>
      </c>
      <c r="D65" s="151"/>
      <c r="E65" s="100">
        <v>4000</v>
      </c>
      <c r="F65" s="97">
        <f t="shared" ref="F65:F76" si="5">D65*E65</f>
        <v>0</v>
      </c>
      <c r="G65" s="165"/>
      <c r="H65" s="101" t="s">
        <v>986</v>
      </c>
      <c r="I65" s="101" t="str">
        <f>VLOOKUP(H65,Presupuesto!$B$11:$C$565,2,0)</f>
        <v>EQUIPOS VARIOS DE OFICINA</v>
      </c>
      <c r="J65" s="98" t="str">
        <f t="shared" ref="J65:J76" si="6">$J$63</f>
        <v>Posgrado</v>
      </c>
      <c r="K65" s="98" t="s">
        <v>395</v>
      </c>
      <c r="L65" s="98"/>
    </row>
    <row r="66" spans="3:12" x14ac:dyDescent="0.25">
      <c r="C66" s="99" t="s">
        <v>74</v>
      </c>
      <c r="D66" s="151"/>
      <c r="E66" s="100">
        <v>8000</v>
      </c>
      <c r="F66" s="97">
        <f t="shared" si="5"/>
        <v>0</v>
      </c>
      <c r="G66" s="165"/>
      <c r="H66" s="101" t="s">
        <v>1014</v>
      </c>
      <c r="I66" s="101" t="str">
        <f>VLOOKUP(H66,Presupuesto!$B$11:$C$565,2,0)</f>
        <v>EQUIPO DE COMPUTACION</v>
      </c>
      <c r="J66" s="98" t="str">
        <f t="shared" si="6"/>
        <v>Posgrado</v>
      </c>
      <c r="K66" s="98" t="s">
        <v>395</v>
      </c>
      <c r="L66" s="98"/>
    </row>
    <row r="67" spans="3:12" x14ac:dyDescent="0.25">
      <c r="C67" s="99" t="s">
        <v>75</v>
      </c>
      <c r="D67" s="151"/>
      <c r="E67" s="100">
        <v>5000</v>
      </c>
      <c r="F67" s="97">
        <f t="shared" si="5"/>
        <v>0</v>
      </c>
      <c r="G67" s="165"/>
      <c r="H67" s="101" t="s">
        <v>1014</v>
      </c>
      <c r="I67" s="101" t="str">
        <f>VLOOKUP(H67,Presupuesto!$B$11:$C$565,2,0)</f>
        <v>EQUIPO DE COMPUTACION</v>
      </c>
      <c r="J67" s="98" t="str">
        <f t="shared" si="6"/>
        <v>Posgrado</v>
      </c>
      <c r="K67" s="98" t="s">
        <v>395</v>
      </c>
      <c r="L67" s="98"/>
    </row>
    <row r="68" spans="3:12" x14ac:dyDescent="0.25">
      <c r="C68" s="99" t="s">
        <v>35</v>
      </c>
      <c r="D68" s="151"/>
      <c r="E68" s="100">
        <v>13000</v>
      </c>
      <c r="F68" s="97">
        <f t="shared" si="5"/>
        <v>0</v>
      </c>
      <c r="G68" s="165"/>
      <c r="H68" s="101" t="s">
        <v>1000</v>
      </c>
      <c r="I68" s="101" t="str">
        <f>VLOOKUP(H68,Presupuesto!$B$11:$C$565,2,0)</f>
        <v>EQUIPO DE TRANSPORTE TRACCION Y ELEVACION</v>
      </c>
      <c r="J68" s="98" t="str">
        <f t="shared" si="6"/>
        <v>Posgrado</v>
      </c>
      <c r="K68" s="98" t="s">
        <v>395</v>
      </c>
      <c r="L68" s="98"/>
    </row>
    <row r="69" spans="3:12" x14ac:dyDescent="0.25">
      <c r="C69" s="99" t="s">
        <v>76</v>
      </c>
      <c r="D69" s="151"/>
      <c r="E69" s="100">
        <v>15000</v>
      </c>
      <c r="F69" s="97">
        <f t="shared" si="5"/>
        <v>0</v>
      </c>
      <c r="G69" s="165"/>
      <c r="H69" s="101" t="s">
        <v>1000</v>
      </c>
      <c r="I69" s="101" t="str">
        <f>VLOOKUP(H69,Presupuesto!$B$11:$C$565,2,0)</f>
        <v>EQUIPO DE TRANSPORTE TRACCION Y ELEVACION</v>
      </c>
      <c r="J69" s="98" t="str">
        <f t="shared" si="6"/>
        <v>Posgrado</v>
      </c>
      <c r="K69" s="98" t="s">
        <v>395</v>
      </c>
      <c r="L69" s="98"/>
    </row>
    <row r="70" spans="3:12" x14ac:dyDescent="0.25">
      <c r="C70" s="99" t="s">
        <v>77</v>
      </c>
      <c r="D70" s="151"/>
      <c r="E70" s="100">
        <v>10000</v>
      </c>
      <c r="F70" s="97">
        <f t="shared" si="5"/>
        <v>0</v>
      </c>
      <c r="G70" s="165"/>
      <c r="H70" s="101" t="s">
        <v>1000</v>
      </c>
      <c r="I70" s="101" t="str">
        <f>VLOOKUP(H70,Presupuesto!$B$11:$C$565,2,0)</f>
        <v>EQUIPO DE TRANSPORTE TRACCION Y ELEVACION</v>
      </c>
      <c r="J70" s="98" t="str">
        <f t="shared" si="6"/>
        <v>Posgrado</v>
      </c>
      <c r="K70" s="98" t="s">
        <v>403</v>
      </c>
      <c r="L70" s="98"/>
    </row>
    <row r="71" spans="3:12" x14ac:dyDescent="0.25">
      <c r="C71" s="99" t="s">
        <v>78</v>
      </c>
      <c r="D71" s="151"/>
      <c r="E71" s="100">
        <v>10000</v>
      </c>
      <c r="F71" s="97">
        <f t="shared" si="5"/>
        <v>0</v>
      </c>
      <c r="G71" s="165"/>
      <c r="H71" s="101" t="s">
        <v>1046</v>
      </c>
      <c r="I71" s="101" t="str">
        <f>VLOOKUP(H71,Presupuesto!$B$11:$C$565,2,0)</f>
        <v>APLICACIONES INFORMATICAS</v>
      </c>
      <c r="J71" s="98" t="str">
        <f t="shared" si="6"/>
        <v>Posgrado</v>
      </c>
      <c r="K71" s="98" t="s">
        <v>399</v>
      </c>
      <c r="L71" s="98"/>
    </row>
    <row r="72" spans="3:12" x14ac:dyDescent="0.25">
      <c r="C72" s="109" t="s">
        <v>79</v>
      </c>
      <c r="D72" s="151"/>
      <c r="E72" s="100">
        <v>2000</v>
      </c>
      <c r="F72" s="97">
        <f t="shared" si="5"/>
        <v>0</v>
      </c>
      <c r="G72" s="165"/>
      <c r="H72" s="110" t="s">
        <v>1014</v>
      </c>
      <c r="I72" s="110" t="str">
        <f>VLOOKUP(H72,Presupuesto!$B$11:$C$565,2,0)</f>
        <v>EQUIPO DE COMPUTACION</v>
      </c>
      <c r="J72" s="98" t="str">
        <f t="shared" si="6"/>
        <v>Posgrado</v>
      </c>
      <c r="K72" s="98" t="s">
        <v>395</v>
      </c>
      <c r="L72" s="98"/>
    </row>
    <row r="73" spans="3:12" x14ac:dyDescent="0.25">
      <c r="C73" s="109" t="s">
        <v>1481</v>
      </c>
      <c r="D73" s="151"/>
      <c r="E73" s="100">
        <v>1500</v>
      </c>
      <c r="F73" s="97">
        <f t="shared" si="5"/>
        <v>0</v>
      </c>
      <c r="G73" s="165"/>
      <c r="H73" s="110" t="s">
        <v>946</v>
      </c>
      <c r="I73" s="110" t="str">
        <f>VLOOKUP(H73,Presupuesto!$B$11:$C$565,2,0)</f>
        <v>UTILES Y MATERIALES ELECTRICOS</v>
      </c>
      <c r="J73" s="98" t="str">
        <f t="shared" si="6"/>
        <v>Posgrado</v>
      </c>
      <c r="K73" s="98" t="s">
        <v>395</v>
      </c>
      <c r="L73" s="98"/>
    </row>
    <row r="74" spans="3:12" x14ac:dyDescent="0.25">
      <c r="C74" s="109" t="s">
        <v>80</v>
      </c>
      <c r="D74" s="151"/>
      <c r="E74" s="100">
        <v>1500</v>
      </c>
      <c r="F74" s="97">
        <f t="shared" si="5"/>
        <v>0</v>
      </c>
      <c r="G74" s="165"/>
      <c r="H74" s="110" t="s">
        <v>1014</v>
      </c>
      <c r="I74" s="110" t="str">
        <f>VLOOKUP(H74,Presupuesto!$B$11:$C$565,2,0)</f>
        <v>EQUIPO DE COMPUTACION</v>
      </c>
      <c r="J74" s="98" t="str">
        <f t="shared" si="6"/>
        <v>Posgrado</v>
      </c>
      <c r="K74" s="98" t="s">
        <v>395</v>
      </c>
      <c r="L74" s="98"/>
    </row>
    <row r="75" spans="3:12" x14ac:dyDescent="0.25">
      <c r="C75" s="109" t="s">
        <v>81</v>
      </c>
      <c r="D75" s="151"/>
      <c r="E75" s="100">
        <v>500</v>
      </c>
      <c r="F75" s="97">
        <f t="shared" si="5"/>
        <v>0</v>
      </c>
      <c r="G75" s="165"/>
      <c r="H75" s="110" t="s">
        <v>955</v>
      </c>
      <c r="I75" s="110" t="str">
        <f>VLOOKUP(H75,Presupuesto!$B$11:$C$565,2,0)</f>
        <v>OTROS RESPUESTOS Y ACCESORIOS MENORES</v>
      </c>
      <c r="J75" s="98" t="str">
        <f t="shared" si="6"/>
        <v>Posgrado</v>
      </c>
      <c r="K75" s="98" t="s">
        <v>395</v>
      </c>
      <c r="L75" s="98"/>
    </row>
    <row r="76" spans="3:12" ht="15.75" thickBot="1" x14ac:dyDescent="0.3">
      <c r="C76" s="102" t="s">
        <v>82</v>
      </c>
      <c r="D76" s="159"/>
      <c r="E76" s="104">
        <v>20</v>
      </c>
      <c r="F76" s="105">
        <f t="shared" si="5"/>
        <v>0</v>
      </c>
      <c r="G76" s="162"/>
      <c r="H76" s="106" t="s">
        <v>955</v>
      </c>
      <c r="I76" s="106" t="str">
        <f>VLOOKUP(H76,Presupuesto!$B$11:$C$565,2,0)</f>
        <v>OTROS RESPUESTOS Y ACCESORIOS MENORES</v>
      </c>
      <c r="J76" s="106" t="str">
        <f t="shared" si="6"/>
        <v>Posgrado</v>
      </c>
      <c r="K76" s="124" t="s">
        <v>394</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70"/>
      <c r="E82" s="93"/>
      <c r="F82" s="93"/>
      <c r="G82" s="93"/>
      <c r="H82" s="76"/>
      <c r="I82" s="76"/>
      <c r="J82" s="76"/>
      <c r="K82" s="112"/>
    </row>
    <row r="83" spans="3:12" ht="18.75" x14ac:dyDescent="0.25">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c r="E86" s="96">
        <f>HLOOKUP($C86,$CB$2:$CE$3,2,0)</f>
        <v>15000</v>
      </c>
      <c r="F86" s="97">
        <f>D86*E86</f>
        <v>0</v>
      </c>
      <c r="G86" s="165"/>
      <c r="H86" s="98" t="s">
        <v>1014</v>
      </c>
      <c r="I86" s="98" t="str">
        <f>VLOOKUP(H86,Presupuesto!$B$11:$C$565,2,0)</f>
        <v>EQUIPO DE COMPUTACION</v>
      </c>
      <c r="J86" s="219" t="s">
        <v>1453</v>
      </c>
      <c r="K86" s="98" t="s">
        <v>394</v>
      </c>
      <c r="L86" s="98"/>
    </row>
    <row r="87" spans="3:12" x14ac:dyDescent="0.25">
      <c r="C87" s="306" t="s">
        <v>1337</v>
      </c>
      <c r="D87" s="151"/>
      <c r="E87" s="96">
        <f>HLOOKUP($C87,$CB$2:$CE$3,2,0)</f>
        <v>35000</v>
      </c>
      <c r="F87" s="97">
        <f>D87*E87</f>
        <v>0</v>
      </c>
      <c r="G87" s="165"/>
      <c r="H87" s="101" t="s">
        <v>1014</v>
      </c>
      <c r="I87" s="101" t="str">
        <f>VLOOKUP(H87,Presupuesto!$B$11:$C$565,2,0)</f>
        <v>EQUIPO DE COMPUTACION</v>
      </c>
      <c r="J87" s="98" t="str">
        <f>$J$86</f>
        <v>Posgrado</v>
      </c>
      <c r="K87" s="98" t="s">
        <v>412</v>
      </c>
      <c r="L87" s="98"/>
    </row>
    <row r="88" spans="3:12" x14ac:dyDescent="0.25">
      <c r="C88" s="99" t="s">
        <v>73</v>
      </c>
      <c r="D88" s="151"/>
      <c r="E88" s="100">
        <v>4000</v>
      </c>
      <c r="F88" s="97">
        <f t="shared" ref="F88:F99" si="7">D88*E88</f>
        <v>0</v>
      </c>
      <c r="G88" s="165"/>
      <c r="H88" s="101" t="s">
        <v>986</v>
      </c>
      <c r="I88" s="101" t="str">
        <f>VLOOKUP(H88,Presupuesto!$B$11:$C$565,2,0)</f>
        <v>EQUIPOS VARIOS DE OFICINA</v>
      </c>
      <c r="J88" s="98" t="str">
        <f t="shared" ref="J88:J99" si="8">$J$86</f>
        <v>Posgrado</v>
      </c>
      <c r="K88" s="98" t="s">
        <v>395</v>
      </c>
      <c r="L88" s="98"/>
    </row>
    <row r="89" spans="3:12" x14ac:dyDescent="0.25">
      <c r="C89" s="99" t="s">
        <v>74</v>
      </c>
      <c r="D89" s="151"/>
      <c r="E89" s="100">
        <v>8000</v>
      </c>
      <c r="F89" s="97">
        <f t="shared" si="7"/>
        <v>0</v>
      </c>
      <c r="G89" s="165"/>
      <c r="H89" s="101" t="s">
        <v>1014</v>
      </c>
      <c r="I89" s="101" t="str">
        <f>VLOOKUP(H89,Presupuesto!$B$11:$C$565,2,0)</f>
        <v>EQUIPO DE COMPUTACION</v>
      </c>
      <c r="J89" s="98" t="str">
        <f t="shared" si="8"/>
        <v>Posgrado</v>
      </c>
      <c r="K89" s="98" t="s">
        <v>395</v>
      </c>
      <c r="L89" s="98"/>
    </row>
    <row r="90" spans="3:12" x14ac:dyDescent="0.25">
      <c r="C90" s="99" t="s">
        <v>75</v>
      </c>
      <c r="D90" s="151"/>
      <c r="E90" s="100">
        <v>5000</v>
      </c>
      <c r="F90" s="97">
        <f t="shared" si="7"/>
        <v>0</v>
      </c>
      <c r="G90" s="165"/>
      <c r="H90" s="101" t="s">
        <v>1014</v>
      </c>
      <c r="I90" s="101" t="str">
        <f>VLOOKUP(H90,Presupuesto!$B$11:$C$565,2,0)</f>
        <v>EQUIPO DE COMPUTACION</v>
      </c>
      <c r="J90" s="98" t="str">
        <f t="shared" si="8"/>
        <v>Posgrado</v>
      </c>
      <c r="K90" s="98" t="s">
        <v>395</v>
      </c>
      <c r="L90" s="98"/>
    </row>
    <row r="91" spans="3:12" x14ac:dyDescent="0.25">
      <c r="C91" s="99" t="s">
        <v>35</v>
      </c>
      <c r="D91" s="151"/>
      <c r="E91" s="100">
        <v>13000</v>
      </c>
      <c r="F91" s="97">
        <f t="shared" si="7"/>
        <v>0</v>
      </c>
      <c r="G91" s="165"/>
      <c r="H91" s="101" t="s">
        <v>1000</v>
      </c>
      <c r="I91" s="101" t="str">
        <f>VLOOKUP(H91,Presupuesto!$B$11:$C$565,2,0)</f>
        <v>EQUIPO DE TRANSPORTE TRACCION Y ELEVACION</v>
      </c>
      <c r="J91" s="98" t="str">
        <f t="shared" si="8"/>
        <v>Posgrado</v>
      </c>
      <c r="K91" s="98" t="s">
        <v>395</v>
      </c>
      <c r="L91" s="98"/>
    </row>
    <row r="92" spans="3:12" x14ac:dyDescent="0.25">
      <c r="C92" s="99" t="s">
        <v>76</v>
      </c>
      <c r="D92" s="151"/>
      <c r="E92" s="100">
        <v>15000</v>
      </c>
      <c r="F92" s="97">
        <f t="shared" si="7"/>
        <v>0</v>
      </c>
      <c r="G92" s="165"/>
      <c r="H92" s="101" t="s">
        <v>1000</v>
      </c>
      <c r="I92" s="101" t="str">
        <f>VLOOKUP(H92,Presupuesto!$B$11:$C$565,2,0)</f>
        <v>EQUIPO DE TRANSPORTE TRACCION Y ELEVACION</v>
      </c>
      <c r="J92" s="98" t="str">
        <f t="shared" si="8"/>
        <v>Posgrado</v>
      </c>
      <c r="K92" s="98" t="s">
        <v>395</v>
      </c>
      <c r="L92" s="98"/>
    </row>
    <row r="93" spans="3:12" x14ac:dyDescent="0.25">
      <c r="C93" s="99" t="s">
        <v>77</v>
      </c>
      <c r="D93" s="151"/>
      <c r="E93" s="100">
        <v>10000</v>
      </c>
      <c r="F93" s="97">
        <f t="shared" si="7"/>
        <v>0</v>
      </c>
      <c r="G93" s="165"/>
      <c r="H93" s="101" t="s">
        <v>1000</v>
      </c>
      <c r="I93" s="101" t="str">
        <f>VLOOKUP(H93,Presupuesto!$B$11:$C$565,2,0)</f>
        <v>EQUIPO DE TRANSPORTE TRACCION Y ELEVACION</v>
      </c>
      <c r="J93" s="98" t="str">
        <f t="shared" si="8"/>
        <v>Posgrado</v>
      </c>
      <c r="K93" s="98" t="s">
        <v>403</v>
      </c>
      <c r="L93" s="98"/>
    </row>
    <row r="94" spans="3:12" x14ac:dyDescent="0.25">
      <c r="C94" s="99" t="s">
        <v>78</v>
      </c>
      <c r="D94" s="151"/>
      <c r="E94" s="100">
        <v>10000</v>
      </c>
      <c r="F94" s="97">
        <f t="shared" si="7"/>
        <v>0</v>
      </c>
      <c r="G94" s="165"/>
      <c r="H94" s="101" t="s">
        <v>1046</v>
      </c>
      <c r="I94" s="101" t="str">
        <f>VLOOKUP(H94,Presupuesto!$B$11:$C$565,2,0)</f>
        <v>APLICACIONES INFORMATICAS</v>
      </c>
      <c r="J94" s="98" t="str">
        <f t="shared" si="8"/>
        <v>Posgrado</v>
      </c>
      <c r="K94" s="98" t="s">
        <v>399</v>
      </c>
      <c r="L94" s="98"/>
    </row>
    <row r="95" spans="3:12" x14ac:dyDescent="0.25">
      <c r="C95" s="109" t="s">
        <v>79</v>
      </c>
      <c r="D95" s="151"/>
      <c r="E95" s="100">
        <v>2000</v>
      </c>
      <c r="F95" s="97">
        <f t="shared" si="7"/>
        <v>0</v>
      </c>
      <c r="G95" s="165"/>
      <c r="H95" s="110" t="s">
        <v>1014</v>
      </c>
      <c r="I95" s="110" t="str">
        <f>VLOOKUP(H95,Presupuesto!$B$11:$C$565,2,0)</f>
        <v>EQUIPO DE COMPUTACION</v>
      </c>
      <c r="J95" s="98" t="str">
        <f t="shared" si="8"/>
        <v>Posgrado</v>
      </c>
      <c r="K95" s="98" t="s">
        <v>395</v>
      </c>
      <c r="L95" s="98"/>
    </row>
    <row r="96" spans="3:12" x14ac:dyDescent="0.25">
      <c r="C96" s="109" t="s">
        <v>1481</v>
      </c>
      <c r="D96" s="151"/>
      <c r="E96" s="100">
        <v>1500</v>
      </c>
      <c r="F96" s="97">
        <f t="shared" si="7"/>
        <v>0</v>
      </c>
      <c r="G96" s="165"/>
      <c r="H96" s="110" t="s">
        <v>946</v>
      </c>
      <c r="I96" s="110" t="str">
        <f>VLOOKUP(H96,Presupuesto!$B$11:$C$565,2,0)</f>
        <v>UTILES Y MATERIALES ELECTRICOS</v>
      </c>
      <c r="J96" s="98" t="str">
        <f t="shared" si="8"/>
        <v>Posgrado</v>
      </c>
      <c r="K96" s="98" t="s">
        <v>395</v>
      </c>
      <c r="L96" s="98"/>
    </row>
    <row r="97" spans="3:12" x14ac:dyDescent="0.25">
      <c r="C97" s="109" t="s">
        <v>80</v>
      </c>
      <c r="D97" s="151"/>
      <c r="E97" s="100">
        <v>1500</v>
      </c>
      <c r="F97" s="97">
        <f t="shared" si="7"/>
        <v>0</v>
      </c>
      <c r="G97" s="165"/>
      <c r="H97" s="110" t="s">
        <v>1014</v>
      </c>
      <c r="I97" s="110" t="str">
        <f>VLOOKUP(H97,Presupuesto!$B$11:$C$565,2,0)</f>
        <v>EQUIPO DE COMPUTACION</v>
      </c>
      <c r="J97" s="98" t="str">
        <f t="shared" si="8"/>
        <v>Posgrado</v>
      </c>
      <c r="K97" s="98" t="s">
        <v>395</v>
      </c>
      <c r="L97" s="98"/>
    </row>
    <row r="98" spans="3:12" x14ac:dyDescent="0.25">
      <c r="C98" s="109" t="s">
        <v>81</v>
      </c>
      <c r="D98" s="151"/>
      <c r="E98" s="100">
        <v>500</v>
      </c>
      <c r="F98" s="97">
        <f t="shared" si="7"/>
        <v>0</v>
      </c>
      <c r="G98" s="165"/>
      <c r="H98" s="110" t="s">
        <v>955</v>
      </c>
      <c r="I98" s="110" t="str">
        <f>VLOOKUP(H98,Presupuesto!$B$11:$C$565,2,0)</f>
        <v>OTROS RESPUESTOS Y ACCESORIOS MENORES</v>
      </c>
      <c r="J98" s="98" t="str">
        <f t="shared" si="8"/>
        <v>Posgrado</v>
      </c>
      <c r="K98" s="98" t="s">
        <v>395</v>
      </c>
      <c r="L98" s="98"/>
    </row>
    <row r="99" spans="3:12" ht="15.75" thickBot="1" x14ac:dyDescent="0.3">
      <c r="C99" s="102" t="s">
        <v>82</v>
      </c>
      <c r="D99" s="159"/>
      <c r="E99" s="104">
        <v>20</v>
      </c>
      <c r="F99" s="105">
        <f t="shared" si="7"/>
        <v>0</v>
      </c>
      <c r="G99" s="162"/>
      <c r="H99" s="106" t="s">
        <v>955</v>
      </c>
      <c r="I99" s="106" t="str">
        <f>VLOOKUP(H99,Presupuesto!$B$11:$C$565,2,0)</f>
        <v>OTROS RESPUESTOS Y ACCESORIOS MENORES</v>
      </c>
      <c r="J99" s="106" t="str">
        <f t="shared" si="8"/>
        <v>Posgrado</v>
      </c>
      <c r="K99" s="124" t="s">
        <v>394</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70"/>
      <c r="E105" s="93"/>
      <c r="F105" s="93"/>
      <c r="G105" s="93"/>
      <c r="H105" s="76"/>
      <c r="I105" s="76"/>
      <c r="J105" s="76"/>
      <c r="K105" s="112"/>
    </row>
    <row r="106" spans="3:12" ht="18.75" x14ac:dyDescent="0.25">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c r="E109" s="96">
        <f>HLOOKUP($C109,$CB$2:$CE$3,2,0)</f>
        <v>15000</v>
      </c>
      <c r="F109" s="97">
        <f>D109*E109</f>
        <v>0</v>
      </c>
      <c r="G109" s="165"/>
      <c r="H109" s="98" t="s">
        <v>1014</v>
      </c>
      <c r="I109" s="98" t="str">
        <f>VLOOKUP(H109,Presupuesto!$B$11:$C$565,2,0)</f>
        <v>EQUIPO DE COMPUTACION</v>
      </c>
      <c r="J109" s="219" t="s">
        <v>1516</v>
      </c>
      <c r="K109" s="98" t="s">
        <v>394</v>
      </c>
      <c r="L109" s="98"/>
    </row>
    <row r="110" spans="3:12" x14ac:dyDescent="0.25">
      <c r="C110" s="306" t="s">
        <v>1337</v>
      </c>
      <c r="D110" s="151"/>
      <c r="E110" s="96">
        <f>HLOOKUP($C110,$CB$2:$CE$3,2,0)</f>
        <v>35000</v>
      </c>
      <c r="F110" s="97">
        <f>D110*E110</f>
        <v>0</v>
      </c>
      <c r="G110" s="165"/>
      <c r="H110" s="101" t="s">
        <v>1014</v>
      </c>
      <c r="I110" s="101" t="str">
        <f>VLOOKUP(H110,Presupuesto!$B$11:$C$565,2,0)</f>
        <v>EQUIPO DE COMPUTACION</v>
      </c>
      <c r="J110" s="98" t="str">
        <f>$J$109</f>
        <v>Gestión Tecnologías de Información y Comunicación</v>
      </c>
      <c r="K110" s="98" t="s">
        <v>412</v>
      </c>
      <c r="L110" s="98"/>
    </row>
    <row r="111" spans="3:12" x14ac:dyDescent="0.25">
      <c r="C111" s="99" t="s">
        <v>73</v>
      </c>
      <c r="D111" s="151"/>
      <c r="E111" s="100">
        <v>4000</v>
      </c>
      <c r="F111" s="97">
        <f t="shared" ref="F111:F122" si="9">D111*E111</f>
        <v>0</v>
      </c>
      <c r="G111" s="165"/>
      <c r="H111" s="101" t="s">
        <v>986</v>
      </c>
      <c r="I111" s="101" t="str">
        <f>VLOOKUP(H111,Presupuesto!$B$11:$C$565,2,0)</f>
        <v>EQUIPOS VARIOS DE OFICINA</v>
      </c>
      <c r="J111" s="98" t="str">
        <f t="shared" ref="J111:J122" si="10">$J$109</f>
        <v>Gestión Tecnologías de Información y Comunicación</v>
      </c>
      <c r="K111" s="98" t="s">
        <v>395</v>
      </c>
      <c r="L111" s="98"/>
    </row>
    <row r="112" spans="3:12" x14ac:dyDescent="0.25">
      <c r="C112" s="99" t="s">
        <v>74</v>
      </c>
      <c r="D112" s="151"/>
      <c r="E112" s="100">
        <v>8000</v>
      </c>
      <c r="F112" s="97">
        <f t="shared" si="9"/>
        <v>0</v>
      </c>
      <c r="G112" s="165"/>
      <c r="H112" s="101" t="s">
        <v>1014</v>
      </c>
      <c r="I112" s="101" t="str">
        <f>VLOOKUP(H112,Presupuesto!$B$11:$C$565,2,0)</f>
        <v>EQUIPO DE COMPUTACION</v>
      </c>
      <c r="J112" s="98" t="str">
        <f t="shared" si="10"/>
        <v>Gestión Tecnologías de Información y Comunicación</v>
      </c>
      <c r="K112" s="98" t="s">
        <v>395</v>
      </c>
      <c r="L112" s="98"/>
    </row>
    <row r="113" spans="3:12" x14ac:dyDescent="0.25">
      <c r="C113" s="99" t="s">
        <v>75</v>
      </c>
      <c r="D113" s="151"/>
      <c r="E113" s="100">
        <v>5000</v>
      </c>
      <c r="F113" s="97">
        <f t="shared" si="9"/>
        <v>0</v>
      </c>
      <c r="G113" s="165"/>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35</v>
      </c>
      <c r="D114" s="151"/>
      <c r="E114" s="100">
        <v>13000</v>
      </c>
      <c r="F114" s="97">
        <f t="shared" si="9"/>
        <v>0</v>
      </c>
      <c r="G114" s="165"/>
      <c r="H114" s="101" t="s">
        <v>1000</v>
      </c>
      <c r="I114" s="101" t="str">
        <f>VLOOKUP(H114,Presupuesto!$B$11:$C$565,2,0)</f>
        <v>EQUIPO DE TRANSPORTE TRACCION Y ELEVACION</v>
      </c>
      <c r="J114" s="98" t="str">
        <f t="shared" si="10"/>
        <v>Gestión Tecnologías de Información y Comunicación</v>
      </c>
      <c r="K114" s="98" t="s">
        <v>395</v>
      </c>
      <c r="L114" s="98"/>
    </row>
    <row r="115" spans="3:12" x14ac:dyDescent="0.25">
      <c r="C115" s="99" t="s">
        <v>76</v>
      </c>
      <c r="D115" s="151"/>
      <c r="E115" s="100">
        <v>15000</v>
      </c>
      <c r="F115" s="97">
        <f t="shared" si="9"/>
        <v>0</v>
      </c>
      <c r="G115" s="165"/>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77</v>
      </c>
      <c r="D116" s="151"/>
      <c r="E116" s="100">
        <v>10000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403</v>
      </c>
      <c r="L116" s="98"/>
    </row>
    <row r="117" spans="3:12" x14ac:dyDescent="0.25">
      <c r="C117" s="99" t="s">
        <v>78</v>
      </c>
      <c r="D117" s="151"/>
      <c r="E117" s="100">
        <v>10000</v>
      </c>
      <c r="F117" s="97">
        <f t="shared" si="9"/>
        <v>0</v>
      </c>
      <c r="G117" s="165"/>
      <c r="H117" s="101" t="s">
        <v>1046</v>
      </c>
      <c r="I117" s="101" t="str">
        <f>VLOOKUP(H117,Presupuesto!$B$11:$C$565,2,0)</f>
        <v>APLICACIONES INFORMATICAS</v>
      </c>
      <c r="J117" s="98" t="str">
        <f t="shared" si="10"/>
        <v>Gestión Tecnologías de Información y Comunicación</v>
      </c>
      <c r="K117" s="98" t="s">
        <v>399</v>
      </c>
      <c r="L117" s="98"/>
    </row>
    <row r="118" spans="3:12" x14ac:dyDescent="0.25">
      <c r="C118" s="109" t="s">
        <v>79</v>
      </c>
      <c r="D118" s="151"/>
      <c r="E118" s="100">
        <v>2000</v>
      </c>
      <c r="F118" s="97">
        <f t="shared" si="9"/>
        <v>0</v>
      </c>
      <c r="G118" s="165"/>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1481</v>
      </c>
      <c r="D119" s="151"/>
      <c r="E119" s="100">
        <v>1500</v>
      </c>
      <c r="F119" s="97">
        <f t="shared" si="9"/>
        <v>0</v>
      </c>
      <c r="G119" s="165"/>
      <c r="H119" s="110" t="s">
        <v>946</v>
      </c>
      <c r="I119" s="110" t="str">
        <f>VLOOKUP(H119,Presupuesto!$B$11:$C$565,2,0)</f>
        <v>UTILES Y MATERIALES ELECTRICOS</v>
      </c>
      <c r="J119" s="98" t="str">
        <f t="shared" si="10"/>
        <v>Gestión Tecnologías de Información y Comunicación</v>
      </c>
      <c r="K119" s="98" t="s">
        <v>395</v>
      </c>
      <c r="L119" s="98"/>
    </row>
    <row r="120" spans="3:12" x14ac:dyDescent="0.25">
      <c r="C120" s="109" t="s">
        <v>80</v>
      </c>
      <c r="D120" s="151"/>
      <c r="E120" s="100">
        <v>1500</v>
      </c>
      <c r="F120" s="97">
        <f t="shared" si="9"/>
        <v>0</v>
      </c>
      <c r="G120" s="165"/>
      <c r="H120" s="110" t="s">
        <v>1014</v>
      </c>
      <c r="I120" s="110" t="str">
        <f>VLOOKUP(H120,Presupuesto!$B$11:$C$565,2,0)</f>
        <v>EQUIPO DE COMPUTACION</v>
      </c>
      <c r="J120" s="98" t="str">
        <f t="shared" si="10"/>
        <v>Gestión Tecnologías de Información y Comunicación</v>
      </c>
      <c r="K120" s="98" t="s">
        <v>395</v>
      </c>
      <c r="L120" s="98"/>
    </row>
    <row r="121" spans="3:12" x14ac:dyDescent="0.25">
      <c r="C121" s="109" t="s">
        <v>81</v>
      </c>
      <c r="D121" s="151"/>
      <c r="E121" s="100">
        <v>500</v>
      </c>
      <c r="F121" s="97">
        <f t="shared" si="9"/>
        <v>0</v>
      </c>
      <c r="G121" s="165"/>
      <c r="H121" s="110" t="s">
        <v>955</v>
      </c>
      <c r="I121" s="110" t="str">
        <f>VLOOKUP(H121,Presupuesto!$B$11:$C$565,2,0)</f>
        <v>OTROS RESPUESTOS Y ACCESORIOS MENORES</v>
      </c>
      <c r="J121" s="98" t="str">
        <f t="shared" si="10"/>
        <v>Gestión Tecnologías de Información y Comunicación</v>
      </c>
      <c r="K121" s="98" t="s">
        <v>395</v>
      </c>
      <c r="L121" s="98"/>
    </row>
    <row r="122" spans="3:12" ht="15.75" thickBot="1" x14ac:dyDescent="0.3">
      <c r="C122" s="102" t="s">
        <v>82</v>
      </c>
      <c r="D122" s="159"/>
      <c r="E122" s="104">
        <v>20</v>
      </c>
      <c r="F122" s="105">
        <f t="shared" si="9"/>
        <v>0</v>
      </c>
      <c r="G122" s="162"/>
      <c r="H122" s="106" t="s">
        <v>955</v>
      </c>
      <c r="I122" s="106" t="str">
        <f>VLOOKUP(H122,Presupuesto!$B$11:$C$565,2,0)</f>
        <v>OTROS RESPUESTOS Y ACCESORIOS MENORES</v>
      </c>
      <c r="J122" s="106" t="str">
        <f t="shared" si="10"/>
        <v>Gestión Tecnologías de Información y Comunicación</v>
      </c>
      <c r="K122" s="124" t="s">
        <v>394</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70"/>
      <c r="E128" s="93"/>
      <c r="F128" s="93"/>
      <c r="G128" s="93"/>
      <c r="H128" s="76"/>
      <c r="I128" s="76"/>
      <c r="J128" s="76"/>
      <c r="K128" s="112"/>
    </row>
    <row r="129" spans="3:12" ht="18.75" x14ac:dyDescent="0.2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c r="E132" s="96">
        <f>HLOOKUP($C132,$CB$2:$CE$3,2,0)</f>
        <v>15000</v>
      </c>
      <c r="F132" s="97">
        <f>D132*E132</f>
        <v>0</v>
      </c>
      <c r="G132" s="165"/>
      <c r="H132" s="98" t="s">
        <v>1014</v>
      </c>
      <c r="I132" s="98" t="str">
        <f>VLOOKUP(H132,Presupuesto!$B$11:$C$565,2,0)</f>
        <v>EQUIPO DE COMPUTACION</v>
      </c>
      <c r="J132" s="219" t="s">
        <v>1453</v>
      </c>
      <c r="K132" s="98" t="s">
        <v>394</v>
      </c>
      <c r="L132" s="98"/>
    </row>
    <row r="133" spans="3:12" x14ac:dyDescent="0.25">
      <c r="C133" s="306" t="s">
        <v>1337</v>
      </c>
      <c r="D133" s="151"/>
      <c r="E133" s="96">
        <f>HLOOKUP($C133,$CB$2:$CE$3,2,0)</f>
        <v>35000</v>
      </c>
      <c r="F133" s="97">
        <f>D133*E133</f>
        <v>0</v>
      </c>
      <c r="G133" s="165"/>
      <c r="H133" s="101" t="s">
        <v>1014</v>
      </c>
      <c r="I133" s="101" t="str">
        <f>VLOOKUP(H133,Presupuesto!$B$11:$C$565,2,0)</f>
        <v>EQUIPO DE COMPUTACION</v>
      </c>
      <c r="J133" s="98" t="str">
        <f>$J$132</f>
        <v>Posgrado</v>
      </c>
      <c r="K133" s="98" t="s">
        <v>412</v>
      </c>
      <c r="L133" s="98"/>
    </row>
    <row r="134" spans="3:12" x14ac:dyDescent="0.25">
      <c r="C134" s="99" t="s">
        <v>73</v>
      </c>
      <c r="D134" s="151"/>
      <c r="E134" s="100">
        <v>4000</v>
      </c>
      <c r="F134" s="97">
        <f t="shared" ref="F134:F145" si="11">D134*E134</f>
        <v>0</v>
      </c>
      <c r="G134" s="165"/>
      <c r="H134" s="101" t="s">
        <v>986</v>
      </c>
      <c r="I134" s="101" t="str">
        <f>VLOOKUP(H134,Presupuesto!$B$11:$C$565,2,0)</f>
        <v>EQUIPOS VARIOS DE OFICINA</v>
      </c>
      <c r="J134" s="98" t="str">
        <f t="shared" ref="J134:J144" si="12">$J$132</f>
        <v>Posgrado</v>
      </c>
      <c r="K134" s="98" t="s">
        <v>395</v>
      </c>
      <c r="L134" s="98"/>
    </row>
    <row r="135" spans="3:12" x14ac:dyDescent="0.25">
      <c r="C135" s="99" t="s">
        <v>74</v>
      </c>
      <c r="D135" s="151"/>
      <c r="E135" s="100">
        <v>8000</v>
      </c>
      <c r="F135" s="97">
        <f t="shared" si="11"/>
        <v>0</v>
      </c>
      <c r="G135" s="165"/>
      <c r="H135" s="101" t="s">
        <v>1014</v>
      </c>
      <c r="I135" s="101" t="str">
        <f>VLOOKUP(H135,Presupuesto!$B$11:$C$565,2,0)</f>
        <v>EQUIPO DE COMPUTACION</v>
      </c>
      <c r="J135" s="98" t="str">
        <f t="shared" si="12"/>
        <v>Posgrado</v>
      </c>
      <c r="K135" s="98" t="s">
        <v>395</v>
      </c>
      <c r="L135" s="98"/>
    </row>
    <row r="136" spans="3:12" x14ac:dyDescent="0.25">
      <c r="C136" s="99" t="s">
        <v>75</v>
      </c>
      <c r="D136" s="151"/>
      <c r="E136" s="100">
        <v>5000</v>
      </c>
      <c r="F136" s="97">
        <f t="shared" si="11"/>
        <v>0</v>
      </c>
      <c r="G136" s="165"/>
      <c r="H136" s="101" t="s">
        <v>1014</v>
      </c>
      <c r="I136" s="101" t="str">
        <f>VLOOKUP(H136,Presupuesto!$B$11:$C$565,2,0)</f>
        <v>EQUIPO DE COMPUTACION</v>
      </c>
      <c r="J136" s="98" t="str">
        <f t="shared" si="12"/>
        <v>Posgrado</v>
      </c>
      <c r="K136" s="98" t="s">
        <v>395</v>
      </c>
      <c r="L136" s="98"/>
    </row>
    <row r="137" spans="3:12" x14ac:dyDescent="0.25">
      <c r="C137" s="99" t="s">
        <v>35</v>
      </c>
      <c r="D137" s="151"/>
      <c r="E137" s="100">
        <v>13000</v>
      </c>
      <c r="F137" s="97">
        <f t="shared" si="11"/>
        <v>0</v>
      </c>
      <c r="G137" s="165"/>
      <c r="H137" s="101" t="s">
        <v>1000</v>
      </c>
      <c r="I137" s="101" t="str">
        <f>VLOOKUP(H137,Presupuesto!$B$11:$C$565,2,0)</f>
        <v>EQUIPO DE TRANSPORTE TRACCION Y ELEVACION</v>
      </c>
      <c r="J137" s="98" t="str">
        <f t="shared" si="12"/>
        <v>Posgrado</v>
      </c>
      <c r="K137" s="98" t="s">
        <v>395</v>
      </c>
      <c r="L137" s="98"/>
    </row>
    <row r="138" spans="3:12" x14ac:dyDescent="0.25">
      <c r="C138" s="99" t="s">
        <v>76</v>
      </c>
      <c r="D138" s="151"/>
      <c r="E138" s="100">
        <v>15000</v>
      </c>
      <c r="F138" s="97">
        <f t="shared" si="11"/>
        <v>0</v>
      </c>
      <c r="G138" s="165"/>
      <c r="H138" s="101" t="s">
        <v>1000</v>
      </c>
      <c r="I138" s="101" t="str">
        <f>VLOOKUP(H138,Presupuesto!$B$11:$C$565,2,0)</f>
        <v>EQUIPO DE TRANSPORTE TRACCION Y ELEVACION</v>
      </c>
      <c r="J138" s="98" t="str">
        <f t="shared" si="12"/>
        <v>Posgrado</v>
      </c>
      <c r="K138" s="98" t="s">
        <v>395</v>
      </c>
      <c r="L138" s="98"/>
    </row>
    <row r="139" spans="3:12" x14ac:dyDescent="0.25">
      <c r="C139" s="99" t="s">
        <v>77</v>
      </c>
      <c r="D139" s="151"/>
      <c r="E139" s="100">
        <v>10000</v>
      </c>
      <c r="F139" s="97">
        <f t="shared" si="11"/>
        <v>0</v>
      </c>
      <c r="G139" s="165"/>
      <c r="H139" s="101" t="s">
        <v>1000</v>
      </c>
      <c r="I139" s="101" t="str">
        <f>VLOOKUP(H139,Presupuesto!$B$11:$C$565,2,0)</f>
        <v>EQUIPO DE TRANSPORTE TRACCION Y ELEVACION</v>
      </c>
      <c r="J139" s="98" t="str">
        <f t="shared" si="12"/>
        <v>Posgrado</v>
      </c>
      <c r="K139" s="98" t="s">
        <v>403</v>
      </c>
      <c r="L139" s="98"/>
    </row>
    <row r="140" spans="3:12" x14ac:dyDescent="0.25">
      <c r="C140" s="99" t="s">
        <v>78</v>
      </c>
      <c r="D140" s="151"/>
      <c r="E140" s="100">
        <v>10000</v>
      </c>
      <c r="F140" s="97">
        <f t="shared" si="11"/>
        <v>0</v>
      </c>
      <c r="G140" s="165"/>
      <c r="H140" s="101" t="s">
        <v>1046</v>
      </c>
      <c r="I140" s="101" t="str">
        <f>VLOOKUP(H140,Presupuesto!$B$11:$C$565,2,0)</f>
        <v>APLICACIONES INFORMATICAS</v>
      </c>
      <c r="J140" s="98" t="str">
        <f t="shared" si="12"/>
        <v>Posgrado</v>
      </c>
      <c r="K140" s="98" t="s">
        <v>399</v>
      </c>
      <c r="L140" s="98"/>
    </row>
    <row r="141" spans="3:12" x14ac:dyDescent="0.25">
      <c r="C141" s="109" t="s">
        <v>79</v>
      </c>
      <c r="D141" s="151"/>
      <c r="E141" s="100">
        <v>2000</v>
      </c>
      <c r="F141" s="97">
        <f t="shared" si="11"/>
        <v>0</v>
      </c>
      <c r="G141" s="165"/>
      <c r="H141" s="110" t="s">
        <v>1014</v>
      </c>
      <c r="I141" s="110" t="str">
        <f>VLOOKUP(H141,Presupuesto!$B$11:$C$565,2,0)</f>
        <v>EQUIPO DE COMPUTACION</v>
      </c>
      <c r="J141" s="98" t="str">
        <f t="shared" si="12"/>
        <v>Posgrado</v>
      </c>
      <c r="K141" s="98" t="s">
        <v>395</v>
      </c>
      <c r="L141" s="98"/>
    </row>
    <row r="142" spans="3:12" x14ac:dyDescent="0.25">
      <c r="C142" s="109" t="s">
        <v>1481</v>
      </c>
      <c r="D142" s="151"/>
      <c r="E142" s="100">
        <v>1500</v>
      </c>
      <c r="F142" s="97">
        <f t="shared" si="11"/>
        <v>0</v>
      </c>
      <c r="G142" s="165"/>
      <c r="H142" s="110" t="s">
        <v>946</v>
      </c>
      <c r="I142" s="110" t="str">
        <f>VLOOKUP(H142,Presupuesto!$B$11:$C$565,2,0)</f>
        <v>UTILES Y MATERIALES ELECTRICOS</v>
      </c>
      <c r="J142" s="98" t="str">
        <f t="shared" si="12"/>
        <v>Posgrado</v>
      </c>
      <c r="K142" s="98" t="s">
        <v>395</v>
      </c>
      <c r="L142" s="98"/>
    </row>
    <row r="143" spans="3:12" x14ac:dyDescent="0.25">
      <c r="C143" s="109" t="s">
        <v>80</v>
      </c>
      <c r="D143" s="151"/>
      <c r="E143" s="100">
        <v>1500</v>
      </c>
      <c r="F143" s="97">
        <f t="shared" si="11"/>
        <v>0</v>
      </c>
      <c r="G143" s="165"/>
      <c r="H143" s="110" t="s">
        <v>1014</v>
      </c>
      <c r="I143" s="110" t="str">
        <f>VLOOKUP(H143,Presupuesto!$B$11:$C$565,2,0)</f>
        <v>EQUIPO DE COMPUTACION</v>
      </c>
      <c r="J143" s="98" t="str">
        <f t="shared" si="12"/>
        <v>Posgrado</v>
      </c>
      <c r="K143" s="98" t="s">
        <v>395</v>
      </c>
      <c r="L143" s="98"/>
    </row>
    <row r="144" spans="3:12" x14ac:dyDescent="0.25">
      <c r="C144" s="109" t="s">
        <v>81</v>
      </c>
      <c r="D144" s="151"/>
      <c r="E144" s="100">
        <v>500</v>
      </c>
      <c r="F144" s="97">
        <f t="shared" si="11"/>
        <v>0</v>
      </c>
      <c r="G144" s="165"/>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9"/>
      <c r="E145" s="104">
        <v>20</v>
      </c>
      <c r="F145" s="105">
        <f t="shared" si="11"/>
        <v>0</v>
      </c>
      <c r="G145" s="162"/>
      <c r="H145" s="106" t="s">
        <v>955</v>
      </c>
      <c r="I145" s="106" t="str">
        <f>VLOOKUP(H145,Presupuesto!$B$11:$C$565,2,0)</f>
        <v>OTROS RESPUESTOS Y ACCESORIOS MENORES</v>
      </c>
      <c r="J145" s="106" t="str">
        <f>$J$132</f>
        <v>Posgrado</v>
      </c>
      <c r="K145" s="124" t="s">
        <v>394</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70"/>
      <c r="E151" s="93"/>
      <c r="F151" s="93"/>
      <c r="G151" s="93"/>
      <c r="H151" s="76"/>
      <c r="I151" s="76"/>
      <c r="J151" s="76"/>
      <c r="K151" s="112"/>
    </row>
    <row r="152" spans="3:12" ht="18.75" x14ac:dyDescent="0.2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c r="E155" s="96">
        <f>HLOOKUP($C155,$CB$2:$CE$3,2,0)</f>
        <v>15000</v>
      </c>
      <c r="F155" s="97">
        <f>D155*E155</f>
        <v>0</v>
      </c>
      <c r="G155" s="165"/>
      <c r="H155" s="98" t="s">
        <v>1014</v>
      </c>
      <c r="I155" s="98" t="str">
        <f>VLOOKUP(H155,Presupuesto!$B$11:$C$565,2,0)</f>
        <v>EQUIPO DE COMPUTACION</v>
      </c>
      <c r="J155" s="219" t="s">
        <v>1453</v>
      </c>
      <c r="K155" s="98" t="s">
        <v>394</v>
      </c>
      <c r="L155" s="98"/>
    </row>
    <row r="156" spans="3:12" x14ac:dyDescent="0.25">
      <c r="C156" s="306" t="s">
        <v>1337</v>
      </c>
      <c r="D156" s="151"/>
      <c r="E156" s="96">
        <f>HLOOKUP($C156,$CB$2:$CE$3,2,0)</f>
        <v>35000</v>
      </c>
      <c r="F156" s="97">
        <f>D156*E156</f>
        <v>0</v>
      </c>
      <c r="G156" s="165"/>
      <c r="H156" s="101" t="s">
        <v>1014</v>
      </c>
      <c r="I156" s="101" t="str">
        <f>VLOOKUP(H156,Presupuesto!$B$11:$C$565,2,0)</f>
        <v>EQUIPO DE COMPUTACION</v>
      </c>
      <c r="J156" s="98" t="str">
        <f>$J$155</f>
        <v>Posgrado</v>
      </c>
      <c r="K156" s="98" t="s">
        <v>412</v>
      </c>
      <c r="L156" s="98"/>
    </row>
    <row r="157" spans="3:12" x14ac:dyDescent="0.25">
      <c r="C157" s="99" t="s">
        <v>73</v>
      </c>
      <c r="D157" s="151"/>
      <c r="E157" s="100">
        <v>4000</v>
      </c>
      <c r="F157" s="97">
        <f t="shared" ref="F157:F168" si="13">D157*E157</f>
        <v>0</v>
      </c>
      <c r="G157" s="165"/>
      <c r="H157" s="101" t="s">
        <v>986</v>
      </c>
      <c r="I157" s="101" t="str">
        <f>VLOOKUP(H157,Presupuesto!$B$11:$C$565,2,0)</f>
        <v>EQUIPOS VARIOS DE OFICINA</v>
      </c>
      <c r="J157" s="98" t="str">
        <f t="shared" ref="J157:J168" si="14">$J$155</f>
        <v>Posgrado</v>
      </c>
      <c r="K157" s="98" t="s">
        <v>395</v>
      </c>
      <c r="L157" s="98"/>
    </row>
    <row r="158" spans="3:12" x14ac:dyDescent="0.25">
      <c r="C158" s="99" t="s">
        <v>74</v>
      </c>
      <c r="D158" s="151"/>
      <c r="E158" s="100">
        <v>8000</v>
      </c>
      <c r="F158" s="97">
        <f t="shared" si="13"/>
        <v>0</v>
      </c>
      <c r="G158" s="165"/>
      <c r="H158" s="101" t="s">
        <v>1014</v>
      </c>
      <c r="I158" s="101" t="str">
        <f>VLOOKUP(H158,Presupuesto!$B$11:$C$565,2,0)</f>
        <v>EQUIPO DE COMPUTACION</v>
      </c>
      <c r="J158" s="98" t="str">
        <f t="shared" si="14"/>
        <v>Posgrado</v>
      </c>
      <c r="K158" s="98" t="s">
        <v>395</v>
      </c>
      <c r="L158" s="98"/>
    </row>
    <row r="159" spans="3:12" x14ac:dyDescent="0.25">
      <c r="C159" s="99" t="s">
        <v>75</v>
      </c>
      <c r="D159" s="151"/>
      <c r="E159" s="100">
        <v>5000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35</v>
      </c>
      <c r="D160" s="151"/>
      <c r="E160" s="100">
        <v>13000</v>
      </c>
      <c r="F160" s="97">
        <f t="shared" si="13"/>
        <v>0</v>
      </c>
      <c r="G160" s="165"/>
      <c r="H160" s="101" t="s">
        <v>1000</v>
      </c>
      <c r="I160" s="101" t="str">
        <f>VLOOKUP(H160,Presupuesto!$B$11:$C$565,2,0)</f>
        <v>EQUIPO DE TRANSPORTE TRACCION Y ELEVACION</v>
      </c>
      <c r="J160" s="98" t="str">
        <f t="shared" si="14"/>
        <v>Posgrado</v>
      </c>
      <c r="K160" s="98" t="s">
        <v>395</v>
      </c>
      <c r="L160" s="98"/>
    </row>
    <row r="161" spans="3:12" x14ac:dyDescent="0.25">
      <c r="C161" s="99" t="s">
        <v>76</v>
      </c>
      <c r="D161" s="151"/>
      <c r="E161" s="100">
        <v>15000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77</v>
      </c>
      <c r="D162" s="151"/>
      <c r="E162" s="100">
        <v>10000</v>
      </c>
      <c r="F162" s="97">
        <f t="shared" si="13"/>
        <v>0</v>
      </c>
      <c r="G162" s="165"/>
      <c r="H162" s="101" t="s">
        <v>1000</v>
      </c>
      <c r="I162" s="101" t="str">
        <f>VLOOKUP(H162,Presupuesto!$B$11:$C$565,2,0)</f>
        <v>EQUIPO DE TRANSPORTE TRACCION Y ELEVACION</v>
      </c>
      <c r="J162" s="98" t="str">
        <f t="shared" si="14"/>
        <v>Posgrado</v>
      </c>
      <c r="K162" s="98" t="s">
        <v>403</v>
      </c>
      <c r="L162" s="98"/>
    </row>
    <row r="163" spans="3:12" x14ac:dyDescent="0.25">
      <c r="C163" s="99" t="s">
        <v>78</v>
      </c>
      <c r="D163" s="151"/>
      <c r="E163" s="100">
        <v>10000</v>
      </c>
      <c r="F163" s="97">
        <f t="shared" si="13"/>
        <v>0</v>
      </c>
      <c r="G163" s="165"/>
      <c r="H163" s="101" t="s">
        <v>1046</v>
      </c>
      <c r="I163" s="101" t="str">
        <f>VLOOKUP(H163,Presupuesto!$B$11:$C$565,2,0)</f>
        <v>APLICACIONES INFORMATICAS</v>
      </c>
      <c r="J163" s="98" t="str">
        <f t="shared" si="14"/>
        <v>Posgrado</v>
      </c>
      <c r="K163" s="98" t="s">
        <v>399</v>
      </c>
      <c r="L163" s="98"/>
    </row>
    <row r="164" spans="3:12" x14ac:dyDescent="0.25">
      <c r="C164" s="109" t="s">
        <v>79</v>
      </c>
      <c r="D164" s="151"/>
      <c r="E164" s="100">
        <v>2000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1481</v>
      </c>
      <c r="D165" s="151"/>
      <c r="E165" s="100">
        <v>1500</v>
      </c>
      <c r="F165" s="97">
        <f t="shared" si="13"/>
        <v>0</v>
      </c>
      <c r="G165" s="165"/>
      <c r="H165" s="110" t="s">
        <v>946</v>
      </c>
      <c r="I165" s="110" t="str">
        <f>VLOOKUP(H165,Presupuesto!$B$11:$C$565,2,0)</f>
        <v>UTILES Y MATERIALES ELECTRICOS</v>
      </c>
      <c r="J165" s="98" t="str">
        <f t="shared" si="14"/>
        <v>Posgrado</v>
      </c>
      <c r="K165" s="98" t="s">
        <v>395</v>
      </c>
      <c r="L165" s="98"/>
    </row>
    <row r="166" spans="3:12" x14ac:dyDescent="0.25">
      <c r="C166" s="109" t="s">
        <v>80</v>
      </c>
      <c r="D166" s="151"/>
      <c r="E166" s="100">
        <v>1500</v>
      </c>
      <c r="F166" s="97">
        <f t="shared" si="13"/>
        <v>0</v>
      </c>
      <c r="G166" s="165"/>
      <c r="H166" s="110" t="s">
        <v>1014</v>
      </c>
      <c r="I166" s="110" t="str">
        <f>VLOOKUP(H166,Presupuesto!$B$11:$C$565,2,0)</f>
        <v>EQUIPO DE COMPUTACION</v>
      </c>
      <c r="J166" s="98" t="str">
        <f t="shared" si="14"/>
        <v>Posgrado</v>
      </c>
      <c r="K166" s="98" t="s">
        <v>395</v>
      </c>
      <c r="L166" s="98"/>
    </row>
    <row r="167" spans="3:12" x14ac:dyDescent="0.25">
      <c r="C167" s="109" t="s">
        <v>81</v>
      </c>
      <c r="D167" s="151"/>
      <c r="E167" s="100">
        <v>500</v>
      </c>
      <c r="F167" s="97">
        <f t="shared" si="13"/>
        <v>0</v>
      </c>
      <c r="G167" s="165"/>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9"/>
      <c r="E168" s="104">
        <v>20</v>
      </c>
      <c r="F168" s="105">
        <f t="shared" si="13"/>
        <v>0</v>
      </c>
      <c r="G168" s="162"/>
      <c r="H168" s="106" t="s">
        <v>955</v>
      </c>
      <c r="I168" s="106" t="str">
        <f>VLOOKUP(H168,Presupuesto!$B$11:$C$565,2,0)</f>
        <v>OTROS RESPUESTOS Y ACCESORIOS MENORES</v>
      </c>
      <c r="J168" s="106" t="str">
        <f t="shared" si="14"/>
        <v>Posgrado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70"/>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1453</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5">D180*E180</f>
        <v>0</v>
      </c>
      <c r="G180" s="165"/>
      <c r="H180" s="101" t="s">
        <v>986</v>
      </c>
      <c r="I180" s="101" t="str">
        <f>VLOOKUP(H180,Presupuesto!$B$11:$C$565,2,0)</f>
        <v>EQUIPOS VARIOS DE OFICINA</v>
      </c>
      <c r="J180" s="98" t="str">
        <f t="shared" ref="J180:J191" si="16">$J$178</f>
        <v>Posgrado</v>
      </c>
      <c r="K180" s="98" t="s">
        <v>395</v>
      </c>
      <c r="L180" s="98"/>
    </row>
    <row r="181" spans="3:12" x14ac:dyDescent="0.25">
      <c r="C181" s="99" t="s">
        <v>74</v>
      </c>
      <c r="D181" s="151"/>
      <c r="E181" s="100">
        <v>8000</v>
      </c>
      <c r="F181" s="97">
        <f t="shared" si="15"/>
        <v>0</v>
      </c>
      <c r="G181" s="165"/>
      <c r="H181" s="101" t="s">
        <v>1014</v>
      </c>
      <c r="I181" s="101" t="str">
        <f>VLOOKUP(H181,Presupuesto!$B$11:$C$565,2,0)</f>
        <v>EQUIPO DE COMPUTACION</v>
      </c>
      <c r="J181" s="98" t="str">
        <f t="shared" si="16"/>
        <v>Posgrado</v>
      </c>
      <c r="K181" s="98" t="s">
        <v>395</v>
      </c>
      <c r="L181" s="98"/>
    </row>
    <row r="182" spans="3:12" x14ac:dyDescent="0.25">
      <c r="C182" s="99" t="s">
        <v>75</v>
      </c>
      <c r="D182" s="151"/>
      <c r="E182" s="100">
        <v>5000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35</v>
      </c>
      <c r="D183" s="151"/>
      <c r="E183" s="100">
        <v>13000</v>
      </c>
      <c r="F183" s="97">
        <f t="shared" si="15"/>
        <v>0</v>
      </c>
      <c r="G183" s="165"/>
      <c r="H183" s="101" t="s">
        <v>1000</v>
      </c>
      <c r="I183" s="101" t="str">
        <f>VLOOKUP(H183,Presupuesto!$B$11:$C$565,2,0)</f>
        <v>EQUIPO DE TRANSPORTE TRACCION Y ELEVACION</v>
      </c>
      <c r="J183" s="98" t="str">
        <f t="shared" si="16"/>
        <v>Posgrado</v>
      </c>
      <c r="K183" s="98" t="s">
        <v>395</v>
      </c>
      <c r="L183" s="98"/>
    </row>
    <row r="184" spans="3:12" x14ac:dyDescent="0.25">
      <c r="C184" s="99" t="s">
        <v>76</v>
      </c>
      <c r="D184" s="151"/>
      <c r="E184" s="100">
        <v>15000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77</v>
      </c>
      <c r="D185" s="151"/>
      <c r="E185" s="100">
        <v>10000</v>
      </c>
      <c r="F185" s="97">
        <f t="shared" si="15"/>
        <v>0</v>
      </c>
      <c r="G185" s="165"/>
      <c r="H185" s="101" t="s">
        <v>1000</v>
      </c>
      <c r="I185" s="101" t="str">
        <f>VLOOKUP(H185,Presupuesto!$B$11:$C$565,2,0)</f>
        <v>EQUIPO DE TRANSPORTE TRACCION Y ELEVACION</v>
      </c>
      <c r="J185" s="98" t="str">
        <f t="shared" si="16"/>
        <v>Posgrado</v>
      </c>
      <c r="K185" s="98" t="s">
        <v>403</v>
      </c>
      <c r="L185" s="98"/>
    </row>
    <row r="186" spans="3:12" x14ac:dyDescent="0.25">
      <c r="C186" s="99" t="s">
        <v>78</v>
      </c>
      <c r="D186" s="151"/>
      <c r="E186" s="100">
        <v>10000</v>
      </c>
      <c r="F186" s="97">
        <f t="shared" si="15"/>
        <v>0</v>
      </c>
      <c r="G186" s="165"/>
      <c r="H186" s="101" t="s">
        <v>1046</v>
      </c>
      <c r="I186" s="101" t="str">
        <f>VLOOKUP(H186,Presupuesto!$B$11:$C$565,2,0)</f>
        <v>APLICACIONES INFORMATICAS</v>
      </c>
      <c r="J186" s="98" t="str">
        <f t="shared" si="16"/>
        <v>Posgrado</v>
      </c>
      <c r="K186" s="98" t="s">
        <v>399</v>
      </c>
      <c r="L186" s="98"/>
    </row>
    <row r="187" spans="3:12" x14ac:dyDescent="0.25">
      <c r="C187" s="109" t="s">
        <v>79</v>
      </c>
      <c r="D187" s="151"/>
      <c r="E187" s="100">
        <v>2000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1481</v>
      </c>
      <c r="D188" s="151"/>
      <c r="E188" s="100">
        <v>1500</v>
      </c>
      <c r="F188" s="97">
        <f t="shared" si="15"/>
        <v>0</v>
      </c>
      <c r="G188" s="165"/>
      <c r="H188" s="110" t="s">
        <v>946</v>
      </c>
      <c r="I188" s="110" t="str">
        <f>VLOOKUP(H188,Presupuesto!$B$11:$C$565,2,0)</f>
        <v>UTILES Y MATERIALES ELECTRICOS</v>
      </c>
      <c r="J188" s="98" t="str">
        <f t="shared" si="16"/>
        <v>Posgrado</v>
      </c>
      <c r="K188" s="98" t="s">
        <v>395</v>
      </c>
      <c r="L188" s="98"/>
    </row>
    <row r="189" spans="3:12" x14ac:dyDescent="0.25">
      <c r="C189" s="109" t="s">
        <v>80</v>
      </c>
      <c r="D189" s="151"/>
      <c r="E189" s="100">
        <v>1500</v>
      </c>
      <c r="F189" s="97">
        <f t="shared" si="15"/>
        <v>0</v>
      </c>
      <c r="G189" s="165"/>
      <c r="H189" s="110" t="s">
        <v>1014</v>
      </c>
      <c r="I189" s="110" t="str">
        <f>VLOOKUP(H189,Presupuesto!$B$11:$C$565,2,0)</f>
        <v>EQUIPO DE COMPUTACION</v>
      </c>
      <c r="J189" s="98" t="str">
        <f t="shared" si="16"/>
        <v>Posgrado</v>
      </c>
      <c r="K189" s="98" t="s">
        <v>395</v>
      </c>
      <c r="L189" s="98"/>
    </row>
    <row r="190" spans="3:12" x14ac:dyDescent="0.25">
      <c r="C190" s="109" t="s">
        <v>81</v>
      </c>
      <c r="D190" s="151"/>
      <c r="E190" s="100">
        <v>500</v>
      </c>
      <c r="F190" s="97">
        <f t="shared" si="15"/>
        <v>0</v>
      </c>
      <c r="G190" s="165"/>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9"/>
      <c r="E191" s="104">
        <v>20</v>
      </c>
      <c r="F191" s="105">
        <f t="shared" si="15"/>
        <v>0</v>
      </c>
      <c r="G191" s="162"/>
      <c r="H191" s="106" t="s">
        <v>955</v>
      </c>
      <c r="I191" s="106" t="str">
        <f>VLOOKUP(H191,Presupuesto!$B$11:$C$565,2,0)</f>
        <v>OTROS RESPUESTOS Y ACCESORIOS MENORES</v>
      </c>
      <c r="J191" s="106" t="str">
        <f t="shared" si="16"/>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70"/>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1453</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7">D203*E203</f>
        <v>0</v>
      </c>
      <c r="G203" s="165"/>
      <c r="H203" s="101" t="s">
        <v>986</v>
      </c>
      <c r="I203" s="101" t="str">
        <f>VLOOKUP(H203,Presupuesto!$B$11:$C$565,2,0)</f>
        <v>EQUIPOS VARIOS DE OFICINA</v>
      </c>
      <c r="J203" s="98" t="str">
        <f t="shared" ref="J203:J214" si="18">$J$201</f>
        <v>Posgrado</v>
      </c>
      <c r="K203" s="98" t="s">
        <v>395</v>
      </c>
      <c r="L203" s="98"/>
    </row>
    <row r="204" spans="3:12" x14ac:dyDescent="0.25">
      <c r="C204" s="99" t="s">
        <v>74</v>
      </c>
      <c r="D204" s="151"/>
      <c r="E204" s="100">
        <v>8000</v>
      </c>
      <c r="F204" s="97">
        <f t="shared" si="17"/>
        <v>0</v>
      </c>
      <c r="G204" s="165"/>
      <c r="H204" s="101" t="s">
        <v>1014</v>
      </c>
      <c r="I204" s="101" t="str">
        <f>VLOOKUP(H204,Presupuesto!$B$11:$C$565,2,0)</f>
        <v>EQUIPO DE COMPUTACION</v>
      </c>
      <c r="J204" s="98" t="str">
        <f t="shared" si="18"/>
        <v>Posgrado</v>
      </c>
      <c r="K204" s="98" t="s">
        <v>395</v>
      </c>
      <c r="L204" s="98"/>
    </row>
    <row r="205" spans="3:12" x14ac:dyDescent="0.25">
      <c r="C205" s="99" t="s">
        <v>75</v>
      </c>
      <c r="D205" s="151"/>
      <c r="E205" s="100">
        <v>5000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35</v>
      </c>
      <c r="D206" s="151"/>
      <c r="E206" s="100">
        <v>13000</v>
      </c>
      <c r="F206" s="97">
        <f t="shared" si="17"/>
        <v>0</v>
      </c>
      <c r="G206" s="165"/>
      <c r="H206" s="101" t="s">
        <v>1000</v>
      </c>
      <c r="I206" s="101" t="str">
        <f>VLOOKUP(H206,Presupuesto!$B$11:$C$565,2,0)</f>
        <v>EQUIPO DE TRANSPORTE TRACCION Y ELEVACION</v>
      </c>
      <c r="J206" s="98" t="str">
        <f t="shared" si="18"/>
        <v>Posgrado</v>
      </c>
      <c r="K206" s="98" t="s">
        <v>395</v>
      </c>
      <c r="L206" s="98"/>
    </row>
    <row r="207" spans="3:12" x14ac:dyDescent="0.25">
      <c r="C207" s="99" t="s">
        <v>76</v>
      </c>
      <c r="D207" s="151"/>
      <c r="E207" s="100">
        <v>15000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77</v>
      </c>
      <c r="D208" s="151"/>
      <c r="E208" s="100">
        <v>10000</v>
      </c>
      <c r="F208" s="97">
        <f t="shared" si="17"/>
        <v>0</v>
      </c>
      <c r="G208" s="165"/>
      <c r="H208" s="101" t="s">
        <v>1000</v>
      </c>
      <c r="I208" s="101" t="str">
        <f>VLOOKUP(H208,Presupuesto!$B$11:$C$565,2,0)</f>
        <v>EQUIPO DE TRANSPORTE TRACCION Y ELEVACION</v>
      </c>
      <c r="J208" s="98" t="str">
        <f t="shared" si="18"/>
        <v>Posgrado</v>
      </c>
      <c r="K208" s="98" t="s">
        <v>403</v>
      </c>
      <c r="L208" s="98"/>
    </row>
    <row r="209" spans="3:12" x14ac:dyDescent="0.25">
      <c r="C209" s="99" t="s">
        <v>78</v>
      </c>
      <c r="D209" s="151"/>
      <c r="E209" s="100">
        <v>10000</v>
      </c>
      <c r="F209" s="97">
        <f t="shared" si="17"/>
        <v>0</v>
      </c>
      <c r="G209" s="165"/>
      <c r="H209" s="101" t="s">
        <v>1046</v>
      </c>
      <c r="I209" s="101" t="str">
        <f>VLOOKUP(H209,Presupuesto!$B$11:$C$565,2,0)</f>
        <v>APLICACIONES INFORMATICAS</v>
      </c>
      <c r="J209" s="98" t="str">
        <f t="shared" si="18"/>
        <v>Posgrado</v>
      </c>
      <c r="K209" s="98" t="s">
        <v>399</v>
      </c>
      <c r="L209" s="98"/>
    </row>
    <row r="210" spans="3:12" x14ac:dyDescent="0.25">
      <c r="C210" s="109" t="s">
        <v>79</v>
      </c>
      <c r="D210" s="151"/>
      <c r="E210" s="100">
        <v>2000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1481</v>
      </c>
      <c r="D211" s="151"/>
      <c r="E211" s="100">
        <v>1500</v>
      </c>
      <c r="F211" s="97">
        <f t="shared" si="17"/>
        <v>0</v>
      </c>
      <c r="G211" s="165"/>
      <c r="H211" s="110" t="s">
        <v>946</v>
      </c>
      <c r="I211" s="110" t="str">
        <f>VLOOKUP(H211,Presupuesto!$B$11:$C$565,2,0)</f>
        <v>UTILES Y MATERIALES ELECTRICOS</v>
      </c>
      <c r="J211" s="98" t="str">
        <f t="shared" si="18"/>
        <v>Posgrado</v>
      </c>
      <c r="K211" s="98" t="s">
        <v>395</v>
      </c>
      <c r="L211" s="98"/>
    </row>
    <row r="212" spans="3:12" x14ac:dyDescent="0.25">
      <c r="C212" s="109" t="s">
        <v>80</v>
      </c>
      <c r="D212" s="151"/>
      <c r="E212" s="100">
        <v>1500</v>
      </c>
      <c r="F212" s="97">
        <f t="shared" si="17"/>
        <v>0</v>
      </c>
      <c r="G212" s="165"/>
      <c r="H212" s="110" t="s">
        <v>1014</v>
      </c>
      <c r="I212" s="110" t="str">
        <f>VLOOKUP(H212,Presupuesto!$B$11:$C$565,2,0)</f>
        <v>EQUIPO DE COMPUTACION</v>
      </c>
      <c r="J212" s="98" t="str">
        <f t="shared" si="18"/>
        <v>Posgrado</v>
      </c>
      <c r="K212" s="98" t="s">
        <v>395</v>
      </c>
      <c r="L212" s="98"/>
    </row>
    <row r="213" spans="3:12" x14ac:dyDescent="0.25">
      <c r="C213" s="109" t="s">
        <v>81</v>
      </c>
      <c r="D213" s="151"/>
      <c r="E213" s="100">
        <v>500</v>
      </c>
      <c r="F213" s="97">
        <f t="shared" si="17"/>
        <v>0</v>
      </c>
      <c r="G213" s="165"/>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9"/>
      <c r="E214" s="104">
        <v>20</v>
      </c>
      <c r="F214" s="105">
        <f t="shared" si="17"/>
        <v>0</v>
      </c>
      <c r="G214" s="162"/>
      <c r="H214" s="106" t="s">
        <v>955</v>
      </c>
      <c r="I214" s="106" t="str">
        <f>VLOOKUP(H214,Presupuesto!$B$11:$C$565,2,0)</f>
        <v>OTROS RESPUESTOS Y ACCESORIOS MENORES</v>
      </c>
      <c r="J214" s="106" t="str">
        <f t="shared" si="18"/>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70"/>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1453</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9">D226*E226</f>
        <v>0</v>
      </c>
      <c r="G226" s="165"/>
      <c r="H226" s="101" t="s">
        <v>986</v>
      </c>
      <c r="I226" s="101" t="str">
        <f>VLOOKUP(H226,Presupuesto!$B$11:$C$565,2,0)</f>
        <v>EQUIPOS VARIOS DE OFICINA</v>
      </c>
      <c r="J226" s="98" t="str">
        <f t="shared" ref="J226:J237" si="20">$J$224</f>
        <v>Posgrado</v>
      </c>
      <c r="K226" s="98" t="s">
        <v>395</v>
      </c>
      <c r="L226" s="98"/>
    </row>
    <row r="227" spans="3:12" x14ac:dyDescent="0.25">
      <c r="C227" s="99" t="s">
        <v>74</v>
      </c>
      <c r="D227" s="151"/>
      <c r="E227" s="100">
        <v>8000</v>
      </c>
      <c r="F227" s="97">
        <f t="shared" si="19"/>
        <v>0</v>
      </c>
      <c r="G227" s="165"/>
      <c r="H227" s="101" t="s">
        <v>1014</v>
      </c>
      <c r="I227" s="101" t="str">
        <f>VLOOKUP(H227,Presupuesto!$B$11:$C$565,2,0)</f>
        <v>EQUIPO DE COMPUTACION</v>
      </c>
      <c r="J227" s="98" t="str">
        <f t="shared" si="20"/>
        <v>Posgrado</v>
      </c>
      <c r="K227" s="98" t="s">
        <v>395</v>
      </c>
      <c r="L227" s="98"/>
    </row>
    <row r="228" spans="3:12" x14ac:dyDescent="0.25">
      <c r="C228" s="99" t="s">
        <v>75</v>
      </c>
      <c r="D228" s="151"/>
      <c r="E228" s="100">
        <v>5000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35</v>
      </c>
      <c r="D229" s="151"/>
      <c r="E229" s="100">
        <v>13000</v>
      </c>
      <c r="F229" s="97">
        <f t="shared" si="19"/>
        <v>0</v>
      </c>
      <c r="G229" s="165"/>
      <c r="H229" s="101" t="s">
        <v>1000</v>
      </c>
      <c r="I229" s="101" t="str">
        <f>VLOOKUP(H229,Presupuesto!$B$11:$C$565,2,0)</f>
        <v>EQUIPO DE TRANSPORTE TRACCION Y ELEVACION</v>
      </c>
      <c r="J229" s="98" t="str">
        <f t="shared" si="20"/>
        <v>Posgrado</v>
      </c>
      <c r="K229" s="98" t="s">
        <v>395</v>
      </c>
      <c r="L229" s="98"/>
    </row>
    <row r="230" spans="3:12" x14ac:dyDescent="0.25">
      <c r="C230" s="99" t="s">
        <v>76</v>
      </c>
      <c r="D230" s="151"/>
      <c r="E230" s="100">
        <v>15000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77</v>
      </c>
      <c r="D231" s="151"/>
      <c r="E231" s="100">
        <v>10000</v>
      </c>
      <c r="F231" s="97">
        <f t="shared" si="19"/>
        <v>0</v>
      </c>
      <c r="G231" s="165"/>
      <c r="H231" s="101" t="s">
        <v>1000</v>
      </c>
      <c r="I231" s="101" t="str">
        <f>VLOOKUP(H231,Presupuesto!$B$11:$C$565,2,0)</f>
        <v>EQUIPO DE TRANSPORTE TRACCION Y ELEVACION</v>
      </c>
      <c r="J231" s="98" t="str">
        <f t="shared" si="20"/>
        <v>Posgrado</v>
      </c>
      <c r="K231" s="98" t="s">
        <v>403</v>
      </c>
      <c r="L231" s="98"/>
    </row>
    <row r="232" spans="3:12" x14ac:dyDescent="0.25">
      <c r="C232" s="99" t="s">
        <v>78</v>
      </c>
      <c r="D232" s="151"/>
      <c r="E232" s="100">
        <v>10000</v>
      </c>
      <c r="F232" s="97">
        <f t="shared" si="19"/>
        <v>0</v>
      </c>
      <c r="G232" s="165"/>
      <c r="H232" s="101" t="s">
        <v>1046</v>
      </c>
      <c r="I232" s="101" t="str">
        <f>VLOOKUP(H232,Presupuesto!$B$11:$C$565,2,0)</f>
        <v>APLICACIONES INFORMATICAS</v>
      </c>
      <c r="J232" s="98" t="str">
        <f t="shared" si="20"/>
        <v>Posgrado</v>
      </c>
      <c r="K232" s="98" t="s">
        <v>399</v>
      </c>
      <c r="L232" s="98"/>
    </row>
    <row r="233" spans="3:12" x14ac:dyDescent="0.25">
      <c r="C233" s="109" t="s">
        <v>79</v>
      </c>
      <c r="D233" s="151"/>
      <c r="E233" s="100">
        <v>2000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1481</v>
      </c>
      <c r="D234" s="151"/>
      <c r="E234" s="100">
        <v>1500</v>
      </c>
      <c r="F234" s="97">
        <f t="shared" si="19"/>
        <v>0</v>
      </c>
      <c r="G234" s="165"/>
      <c r="H234" s="110" t="s">
        <v>946</v>
      </c>
      <c r="I234" s="110" t="str">
        <f>VLOOKUP(H234,Presupuesto!$B$11:$C$565,2,0)</f>
        <v>UTILES Y MATERIALES ELECTRICOS</v>
      </c>
      <c r="J234" s="98" t="str">
        <f t="shared" si="20"/>
        <v>Posgrado</v>
      </c>
      <c r="K234" s="98" t="s">
        <v>395</v>
      </c>
      <c r="L234" s="98"/>
    </row>
    <row r="235" spans="3:12" x14ac:dyDescent="0.25">
      <c r="C235" s="109" t="s">
        <v>80</v>
      </c>
      <c r="D235" s="151"/>
      <c r="E235" s="100">
        <v>1500</v>
      </c>
      <c r="F235" s="97">
        <f t="shared" si="19"/>
        <v>0</v>
      </c>
      <c r="G235" s="165"/>
      <c r="H235" s="110" t="s">
        <v>1014</v>
      </c>
      <c r="I235" s="110" t="str">
        <f>VLOOKUP(H235,Presupuesto!$B$11:$C$565,2,0)</f>
        <v>EQUIPO DE COMPUTACION</v>
      </c>
      <c r="J235" s="98" t="str">
        <f t="shared" si="20"/>
        <v>Posgrado</v>
      </c>
      <c r="K235" s="98" t="s">
        <v>395</v>
      </c>
      <c r="L235" s="98"/>
    </row>
    <row r="236" spans="3:12" x14ac:dyDescent="0.25">
      <c r="C236" s="109" t="s">
        <v>81</v>
      </c>
      <c r="D236" s="151"/>
      <c r="E236" s="100">
        <v>500</v>
      </c>
      <c r="F236" s="97">
        <f t="shared" si="19"/>
        <v>0</v>
      </c>
      <c r="G236" s="165"/>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9"/>
      <c r="E237" s="104">
        <v>20</v>
      </c>
      <c r="F237" s="105">
        <f t="shared" si="19"/>
        <v>0</v>
      </c>
      <c r="G237" s="162"/>
      <c r="H237" s="106" t="s">
        <v>955</v>
      </c>
      <c r="I237" s="106" t="str">
        <f>VLOOKUP(H237,Presupuesto!$B$11:$C$565,2,0)</f>
        <v>OTROS RESPUESTOS Y ACCESORIOS MENORES</v>
      </c>
      <c r="J237" s="106" t="str">
        <f t="shared" si="20"/>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70"/>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1453</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1">D249*E249</f>
        <v>0</v>
      </c>
      <c r="G249" s="165"/>
      <c r="H249" s="101" t="s">
        <v>986</v>
      </c>
      <c r="I249" s="101" t="str">
        <f>VLOOKUP(H249,Presupuesto!$B$11:$C$565,2,0)</f>
        <v>EQUIPOS VARIOS DE OFICINA</v>
      </c>
      <c r="J249" s="98" t="str">
        <f t="shared" ref="J249:J260" si="22">$J$247</f>
        <v>Posgrado</v>
      </c>
      <c r="K249" s="98" t="s">
        <v>395</v>
      </c>
      <c r="L249" s="98"/>
    </row>
    <row r="250" spans="3:12" x14ac:dyDescent="0.25">
      <c r="C250" s="99" t="s">
        <v>74</v>
      </c>
      <c r="D250" s="151"/>
      <c r="E250" s="100">
        <v>8000</v>
      </c>
      <c r="F250" s="97">
        <f t="shared" si="21"/>
        <v>0</v>
      </c>
      <c r="G250" s="165"/>
      <c r="H250" s="101" t="s">
        <v>1014</v>
      </c>
      <c r="I250" s="101" t="str">
        <f>VLOOKUP(H250,Presupuesto!$B$11:$C$565,2,0)</f>
        <v>EQUIPO DE COMPUTACION</v>
      </c>
      <c r="J250" s="98" t="str">
        <f t="shared" si="22"/>
        <v>Posgrado</v>
      </c>
      <c r="K250" s="98" t="s">
        <v>395</v>
      </c>
      <c r="L250" s="98"/>
    </row>
    <row r="251" spans="3:12" x14ac:dyDescent="0.25">
      <c r="C251" s="99" t="s">
        <v>75</v>
      </c>
      <c r="D251" s="151"/>
      <c r="E251" s="100">
        <v>5000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35</v>
      </c>
      <c r="D252" s="151"/>
      <c r="E252" s="100">
        <v>13000</v>
      </c>
      <c r="F252" s="97">
        <f t="shared" si="21"/>
        <v>0</v>
      </c>
      <c r="G252" s="165"/>
      <c r="H252" s="101" t="s">
        <v>1000</v>
      </c>
      <c r="I252" s="101" t="str">
        <f>VLOOKUP(H252,Presupuesto!$B$11:$C$565,2,0)</f>
        <v>EQUIPO DE TRANSPORTE TRACCION Y ELEVACION</v>
      </c>
      <c r="J252" s="98" t="str">
        <f t="shared" si="22"/>
        <v>Posgrado</v>
      </c>
      <c r="K252" s="98" t="s">
        <v>395</v>
      </c>
      <c r="L252" s="98"/>
    </row>
    <row r="253" spans="3:12" x14ac:dyDescent="0.25">
      <c r="C253" s="99" t="s">
        <v>76</v>
      </c>
      <c r="D253" s="151"/>
      <c r="E253" s="100">
        <v>15000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77</v>
      </c>
      <c r="D254" s="151"/>
      <c r="E254" s="100">
        <v>10000</v>
      </c>
      <c r="F254" s="97">
        <f t="shared" si="21"/>
        <v>0</v>
      </c>
      <c r="G254" s="165"/>
      <c r="H254" s="101" t="s">
        <v>1000</v>
      </c>
      <c r="I254" s="101" t="str">
        <f>VLOOKUP(H254,Presupuesto!$B$11:$C$565,2,0)</f>
        <v>EQUIPO DE TRANSPORTE TRACCION Y ELEVACION</v>
      </c>
      <c r="J254" s="98" t="str">
        <f t="shared" si="22"/>
        <v>Posgrado</v>
      </c>
      <c r="K254" s="98" t="s">
        <v>403</v>
      </c>
      <c r="L254" s="98"/>
    </row>
    <row r="255" spans="3:12" x14ac:dyDescent="0.25">
      <c r="C255" s="99" t="s">
        <v>78</v>
      </c>
      <c r="D255" s="151"/>
      <c r="E255" s="100">
        <v>10000</v>
      </c>
      <c r="F255" s="97">
        <f t="shared" si="21"/>
        <v>0</v>
      </c>
      <c r="G255" s="165"/>
      <c r="H255" s="101" t="s">
        <v>1046</v>
      </c>
      <c r="I255" s="101" t="str">
        <f>VLOOKUP(H255,Presupuesto!$B$11:$C$565,2,0)</f>
        <v>APLICACIONES INFORMATICAS</v>
      </c>
      <c r="J255" s="98" t="str">
        <f t="shared" si="22"/>
        <v>Posgrado</v>
      </c>
      <c r="K255" s="98" t="s">
        <v>399</v>
      </c>
      <c r="L255" s="98"/>
    </row>
    <row r="256" spans="3:12" x14ac:dyDescent="0.25">
      <c r="C256" s="109" t="s">
        <v>79</v>
      </c>
      <c r="D256" s="151"/>
      <c r="E256" s="100">
        <v>2000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1481</v>
      </c>
      <c r="D257" s="151"/>
      <c r="E257" s="100">
        <v>1500</v>
      </c>
      <c r="F257" s="97">
        <f t="shared" si="21"/>
        <v>0</v>
      </c>
      <c r="G257" s="165"/>
      <c r="H257" s="110" t="s">
        <v>946</v>
      </c>
      <c r="I257" s="110" t="str">
        <f>VLOOKUP(H257,Presupuesto!$B$11:$C$565,2,0)</f>
        <v>UTILES Y MATERIALES ELECTRICOS</v>
      </c>
      <c r="J257" s="98" t="str">
        <f t="shared" si="22"/>
        <v>Posgrado</v>
      </c>
      <c r="K257" s="98" t="s">
        <v>395</v>
      </c>
      <c r="L257" s="98"/>
    </row>
    <row r="258" spans="3:12" x14ac:dyDescent="0.25">
      <c r="C258" s="109" t="s">
        <v>80</v>
      </c>
      <c r="D258" s="151"/>
      <c r="E258" s="100">
        <v>1500</v>
      </c>
      <c r="F258" s="97">
        <f t="shared" si="21"/>
        <v>0</v>
      </c>
      <c r="G258" s="165"/>
      <c r="H258" s="110" t="s">
        <v>1014</v>
      </c>
      <c r="I258" s="110" t="str">
        <f>VLOOKUP(H258,Presupuesto!$B$11:$C$565,2,0)</f>
        <v>EQUIPO DE COMPUTACION</v>
      </c>
      <c r="J258" s="98" t="str">
        <f t="shared" si="22"/>
        <v>Posgrado</v>
      </c>
      <c r="K258" s="98" t="s">
        <v>395</v>
      </c>
      <c r="L258" s="98"/>
    </row>
    <row r="259" spans="3:12" x14ac:dyDescent="0.25">
      <c r="C259" s="109" t="s">
        <v>81</v>
      </c>
      <c r="D259" s="151"/>
      <c r="E259" s="100">
        <v>500</v>
      </c>
      <c r="F259" s="97">
        <f t="shared" si="21"/>
        <v>0</v>
      </c>
      <c r="G259" s="165"/>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9"/>
      <c r="E260" s="104">
        <v>20</v>
      </c>
      <c r="F260" s="105">
        <f t="shared" si="21"/>
        <v>0</v>
      </c>
      <c r="G260" s="162"/>
      <c r="H260" s="106" t="s">
        <v>955</v>
      </c>
      <c r="I260" s="106" t="str">
        <f>VLOOKUP(H260,Presupuesto!$B$11:$C$565,2,0)</f>
        <v>OTROS RESPUESTOS Y ACCESORIOS MENORES</v>
      </c>
      <c r="J260" s="106" t="str">
        <f t="shared" si="22"/>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70"/>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1478</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3">D272*E272</f>
        <v>0</v>
      </c>
      <c r="G272" s="165"/>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51"/>
      <c r="E273" s="100">
        <v>8000</v>
      </c>
      <c r="F273" s="97">
        <f t="shared" si="23"/>
        <v>0</v>
      </c>
      <c r="G273" s="165"/>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51"/>
      <c r="E274" s="100">
        <v>5000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51"/>
      <c r="E275" s="100">
        <v>13000</v>
      </c>
      <c r="F275" s="97">
        <f t="shared" si="23"/>
        <v>0</v>
      </c>
      <c r="G275" s="165"/>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51"/>
      <c r="E276" s="100">
        <v>15000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51"/>
      <c r="E277" s="100">
        <v>10000</v>
      </c>
      <c r="F277" s="97">
        <f t="shared" si="23"/>
        <v>0</v>
      </c>
      <c r="G277" s="165"/>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51"/>
      <c r="E278" s="100">
        <v>10000</v>
      </c>
      <c r="F278" s="97">
        <f t="shared" si="23"/>
        <v>0</v>
      </c>
      <c r="G278" s="165"/>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51"/>
      <c r="E279" s="100">
        <v>2000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1481</v>
      </c>
      <c r="D280" s="151"/>
      <c r="E280" s="100">
        <v>1500</v>
      </c>
      <c r="F280" s="97">
        <f t="shared" si="23"/>
        <v>0</v>
      </c>
      <c r="G280" s="165"/>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51"/>
      <c r="E281" s="100">
        <v>1500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51"/>
      <c r="E282" s="100">
        <v>500</v>
      </c>
      <c r="F282" s="97">
        <f t="shared" si="23"/>
        <v>0</v>
      </c>
      <c r="G282" s="165"/>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9"/>
      <c r="E283" s="104">
        <v>20</v>
      </c>
      <c r="F283" s="105">
        <f t="shared" si="23"/>
        <v>0</v>
      </c>
      <c r="G283" s="162"/>
      <c r="H283" s="106" t="s">
        <v>955</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B547" zoomScaleNormal="100" workbookViewId="0">
      <selection activeCell="B567" sqref="B567"/>
    </sheetView>
  </sheetViews>
  <sheetFormatPr baseColWidth="10" defaultColWidth="11.5703125" defaultRowHeight="15" x14ac:dyDescent="0.25"/>
  <cols>
    <col min="1" max="1" width="1.85546875" style="86" customWidth="1"/>
    <col min="2" max="2" width="7.85546875" style="86" customWidth="1"/>
    <col min="3" max="3" width="55.7109375" style="86" customWidth="1"/>
    <col min="4" max="4" width="27.28515625" style="86" customWidth="1"/>
    <col min="5" max="5" width="13.85546875" style="86" customWidth="1"/>
    <col min="6" max="6" width="21.85546875" style="86" customWidth="1"/>
    <col min="7" max="7" width="16.5703125" style="77" customWidth="1"/>
    <col min="8" max="8" width="18"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x14ac:dyDescent="0.25">
      <c r="A2" s="468" t="s">
        <v>1357</v>
      </c>
      <c r="B2" s="468" t="s">
        <v>1359</v>
      </c>
      <c r="C2" s="468" t="s">
        <v>471</v>
      </c>
      <c r="D2" s="468" t="s">
        <v>1358</v>
      </c>
      <c r="E2" s="468" t="s">
        <v>1360</v>
      </c>
      <c r="F2" s="468" t="s">
        <v>472</v>
      </c>
      <c r="G2" s="469" t="s">
        <v>1361</v>
      </c>
      <c r="H2" s="468" t="s">
        <v>1362</v>
      </c>
      <c r="I2" s="468" t="s">
        <v>1363</v>
      </c>
      <c r="J2" s="468" t="s">
        <v>1453</v>
      </c>
      <c r="K2" s="468" t="s">
        <v>1364</v>
      </c>
      <c r="L2" s="468" t="s">
        <v>1365</v>
      </c>
      <c r="M2" s="468" t="s">
        <v>1366</v>
      </c>
      <c r="N2" s="468" t="s">
        <v>1367</v>
      </c>
      <c r="O2" s="468" t="s">
        <v>1368</v>
      </c>
      <c r="P2" s="468" t="s">
        <v>1478</v>
      </c>
      <c r="Q2" s="468" t="s">
        <v>1516</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x14ac:dyDescent="0.2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x14ac:dyDescent="0.3"/>
    <row r="5" spans="1:555" ht="53.25" thickBot="1" x14ac:dyDescent="0.3">
      <c r="C5" s="87" t="s">
        <v>385</v>
      </c>
      <c r="D5" s="198">
        <f>SUMIF(C:C,$C$10,D:D)</f>
        <v>287657</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95001.2</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
        <v>1539</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1-Realizar el levantamiento Físico, Verificar y actualizar del Inventario de Bienes de uso,  en Ciudad Universitaria "JTR"   Facultad de Medicina, Hospital Escuela, Mario Mendoza,Enma Romero, San Felipe, Sistema UTV, Centro de Arte y Cultura,  Antenas en Cerro Canta gallo, Cerro de Hula.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x14ac:dyDescent="0.25">
      <c r="C17" s="141" t="s">
        <v>1620</v>
      </c>
      <c r="D17" s="158">
        <v>1</v>
      </c>
      <c r="E17" s="612">
        <v>10976</v>
      </c>
      <c r="F17" s="613">
        <f t="shared" ref="F17:F51" si="0">D17*E17</f>
        <v>10976</v>
      </c>
      <c r="G17" s="161" t="s">
        <v>129</v>
      </c>
      <c r="H17" s="142" t="s">
        <v>681</v>
      </c>
      <c r="I17" s="130" t="str">
        <f>VLOOKUP(H17,Presupuesto!$B$11:$C$565,2,0)</f>
        <v>MANTENIMIENTO Y REPARACION DE OTROS EQUIPOS</v>
      </c>
      <c r="J17" s="219" t="s">
        <v>1364</v>
      </c>
      <c r="K17" s="98" t="s">
        <v>394</v>
      </c>
    </row>
    <row r="18" spans="3:11" x14ac:dyDescent="0.25">
      <c r="C18" s="141" t="s">
        <v>1621</v>
      </c>
      <c r="D18" s="158">
        <v>1</v>
      </c>
      <c r="E18" s="612">
        <v>4634</v>
      </c>
      <c r="F18" s="613">
        <f t="shared" ref="F18:F24" si="1">D18*E18</f>
        <v>4634</v>
      </c>
      <c r="G18" s="161" t="s">
        <v>129</v>
      </c>
      <c r="H18" s="142" t="s">
        <v>711</v>
      </c>
      <c r="I18" s="130" t="str">
        <f>VLOOKUP(H18,Presupuesto!$B$11:$C$565,2,0)</f>
        <v>SERVICIO DE TRANSPORTE EVENTUALES</v>
      </c>
      <c r="J18" s="98" t="str">
        <f t="shared" ref="J18:J51" si="2">$J$17</f>
        <v>Gestión Administrativa y  financiera en apoyo al Desarrollo Académico</v>
      </c>
      <c r="K18" s="98" t="s">
        <v>394</v>
      </c>
    </row>
    <row r="19" spans="3:11" x14ac:dyDescent="0.25">
      <c r="C19" s="141" t="s">
        <v>1622</v>
      </c>
      <c r="D19" s="158">
        <v>1</v>
      </c>
      <c r="E19" s="612">
        <v>700</v>
      </c>
      <c r="F19" s="613">
        <f t="shared" si="1"/>
        <v>700</v>
      </c>
      <c r="G19" s="161" t="s">
        <v>129</v>
      </c>
      <c r="H19" s="142" t="s">
        <v>717</v>
      </c>
      <c r="I19" s="130" t="str">
        <f>VLOOKUP(H19,Presupuesto!$B$11:$C$565,2,0)</f>
        <v>SERVICIOS DE IMPRENTA PUBLIC.Y REPRODUCCION</v>
      </c>
      <c r="J19" s="98" t="str">
        <f t="shared" si="2"/>
        <v>Gestión Administrativa y  financiera en apoyo al Desarrollo Académico</v>
      </c>
      <c r="K19" s="98" t="s">
        <v>1637</v>
      </c>
    </row>
    <row r="20" spans="3:11" x14ac:dyDescent="0.25">
      <c r="C20" s="141" t="s">
        <v>1623</v>
      </c>
      <c r="D20" s="158">
        <v>1</v>
      </c>
      <c r="E20" s="612">
        <v>420</v>
      </c>
      <c r="F20" s="613">
        <f t="shared" si="1"/>
        <v>420</v>
      </c>
      <c r="G20" s="161" t="s">
        <v>129</v>
      </c>
      <c r="H20" s="142" t="s">
        <v>743</v>
      </c>
      <c r="I20" s="130" t="str">
        <f>VLOOKUP(H20,Presupuesto!$B$11:$C$565,2,0)</f>
        <v>OTROS SERVICIOS COMERCIALES Y FINANCIEROS</v>
      </c>
      <c r="J20" s="98" t="str">
        <f t="shared" si="2"/>
        <v>Gestión Administrativa y  financiera en apoyo al Desarrollo Académico</v>
      </c>
      <c r="K20" s="98" t="s">
        <v>1637</v>
      </c>
    </row>
    <row r="21" spans="3:11" x14ac:dyDescent="0.25">
      <c r="C21" s="141" t="s">
        <v>1624</v>
      </c>
      <c r="D21" s="158">
        <v>1</v>
      </c>
      <c r="E21" s="612">
        <v>394.8</v>
      </c>
      <c r="F21" s="613">
        <f t="shared" si="1"/>
        <v>394.8</v>
      </c>
      <c r="G21" s="161" t="s">
        <v>129</v>
      </c>
      <c r="H21" s="142" t="s">
        <v>749</v>
      </c>
      <c r="I21" s="130" t="str">
        <f>VLOOKUP(H21,Presupuesto!$B$11:$C$565,2,0)</f>
        <v>PASAJES NACIONALES</v>
      </c>
      <c r="J21" s="98" t="str">
        <f t="shared" si="2"/>
        <v>Gestión Administrativa y  financiera en apoyo al Desarrollo Académico</v>
      </c>
      <c r="K21" s="98" t="s">
        <v>1637</v>
      </c>
    </row>
    <row r="22" spans="3:11" x14ac:dyDescent="0.25">
      <c r="C22" s="141" t="s">
        <v>1625</v>
      </c>
      <c r="D22" s="158">
        <v>1</v>
      </c>
      <c r="E22" s="612">
        <v>4550</v>
      </c>
      <c r="F22" s="613">
        <f t="shared" si="1"/>
        <v>4550</v>
      </c>
      <c r="G22" s="161" t="s">
        <v>129</v>
      </c>
      <c r="H22" s="142" t="s">
        <v>792</v>
      </c>
      <c r="I22" s="130" t="str">
        <f>VLOOKUP(H22,Presupuesto!$B$11:$C$565,2,0)</f>
        <v>ALIMENTOS B EBIDAS PARA PERSONAS</v>
      </c>
      <c r="J22" s="98" t="str">
        <f t="shared" si="2"/>
        <v>Gestión Administrativa y  financiera en apoyo al Desarrollo Académico</v>
      </c>
      <c r="K22" s="98" t="s">
        <v>1637</v>
      </c>
    </row>
    <row r="23" spans="3:11" x14ac:dyDescent="0.25">
      <c r="C23" s="141" t="s">
        <v>1626</v>
      </c>
      <c r="D23" s="158">
        <v>1</v>
      </c>
      <c r="E23" s="612">
        <v>350</v>
      </c>
      <c r="F23" s="613">
        <f t="shared" si="1"/>
        <v>350</v>
      </c>
      <c r="G23" s="161" t="s">
        <v>129</v>
      </c>
      <c r="H23" s="142" t="s">
        <v>803</v>
      </c>
      <c r="I23" s="130" t="str">
        <f>VLOOKUP(H23,Presupuesto!$B$11:$C$565,2,0)</f>
        <v>HILADOS Y TELAS</v>
      </c>
      <c r="J23" s="98" t="str">
        <f t="shared" si="2"/>
        <v>Gestión Administrativa y  financiera en apoyo al Desarrollo Académico</v>
      </c>
      <c r="K23" s="98" t="s">
        <v>1637</v>
      </c>
    </row>
    <row r="24" spans="3:11" x14ac:dyDescent="0.25">
      <c r="C24" s="141" t="s">
        <v>1627</v>
      </c>
      <c r="D24" s="158">
        <v>1</v>
      </c>
      <c r="E24" s="612">
        <v>17500</v>
      </c>
      <c r="F24" s="613">
        <f t="shared" si="1"/>
        <v>17500</v>
      </c>
      <c r="G24" s="161" t="s">
        <v>129</v>
      </c>
      <c r="H24" s="142" t="s">
        <v>815</v>
      </c>
      <c r="I24" s="130" t="str">
        <f>VLOOKUP(H24,Presupuesto!$B$11:$C$565,2,0)</f>
        <v>PAPEL DE ESCRITORIO</v>
      </c>
      <c r="J24" s="98" t="str">
        <f t="shared" si="2"/>
        <v>Gestión Administrativa y  financiera en apoyo al Desarrollo Académico</v>
      </c>
      <c r="K24" s="98" t="s">
        <v>1637</v>
      </c>
    </row>
    <row r="25" spans="3:11" x14ac:dyDescent="0.25">
      <c r="C25" s="141" t="s">
        <v>1628</v>
      </c>
      <c r="D25" s="158">
        <v>1</v>
      </c>
      <c r="E25" s="612">
        <v>17500</v>
      </c>
      <c r="F25" s="613">
        <f t="shared" si="0"/>
        <v>17500</v>
      </c>
      <c r="G25" s="161" t="s">
        <v>129</v>
      </c>
      <c r="H25" s="142" t="s">
        <v>817</v>
      </c>
      <c r="I25" s="130" t="str">
        <f>VLOOKUP(H25,Presupuesto!$B$11:$C$565,2,0)</f>
        <v>PAPEL PARA COMPUTACION</v>
      </c>
      <c r="J25" s="98" t="str">
        <f t="shared" si="2"/>
        <v>Gestión Administrativa y  financiera en apoyo al Desarrollo Académico</v>
      </c>
      <c r="K25" s="98" t="s">
        <v>1637</v>
      </c>
    </row>
    <row r="26" spans="3:11" x14ac:dyDescent="0.25">
      <c r="C26" s="141" t="s">
        <v>1629</v>
      </c>
      <c r="D26" s="158">
        <v>1</v>
      </c>
      <c r="E26" s="612">
        <v>5600</v>
      </c>
      <c r="F26" s="613">
        <f t="shared" si="0"/>
        <v>5600</v>
      </c>
      <c r="G26" s="161" t="s">
        <v>129</v>
      </c>
      <c r="H26" s="142" t="s">
        <v>821</v>
      </c>
      <c r="I26" s="130" t="str">
        <f>VLOOKUP(H26,Presupuesto!$B$11:$C$565,2,0)</f>
        <v>PRODUCTOS PAPEL Y CARTON</v>
      </c>
      <c r="J26" s="98" t="str">
        <f t="shared" si="2"/>
        <v>Gestión Administrativa y  financiera en apoyo al Desarrollo Académico</v>
      </c>
      <c r="K26" s="98" t="s">
        <v>1637</v>
      </c>
    </row>
    <row r="27" spans="3:11" x14ac:dyDescent="0.25">
      <c r="C27" s="141" t="s">
        <v>1630</v>
      </c>
      <c r="D27" s="158">
        <v>1</v>
      </c>
      <c r="E27" s="612">
        <v>70</v>
      </c>
      <c r="F27" s="613">
        <f t="shared" si="0"/>
        <v>70</v>
      </c>
      <c r="G27" s="161" t="s">
        <v>129</v>
      </c>
      <c r="H27" s="142" t="s">
        <v>858</v>
      </c>
      <c r="I27" s="130" t="str">
        <f>VLOOKUP(H27,Presupuesto!$B$11:$C$565,2,0)</f>
        <v>PRODUCTOS FARMACEUTICO Y MEDICINALES</v>
      </c>
      <c r="J27" s="98" t="str">
        <f t="shared" si="2"/>
        <v>Gestión Administrativa y  financiera en apoyo al Desarrollo Académico</v>
      </c>
      <c r="K27" s="98" t="s">
        <v>1637</v>
      </c>
    </row>
    <row r="28" spans="3:11" x14ac:dyDescent="0.25">
      <c r="C28" s="141" t="s">
        <v>1631</v>
      </c>
      <c r="D28" s="158">
        <v>1</v>
      </c>
      <c r="E28" s="612">
        <v>70</v>
      </c>
      <c r="F28" s="613">
        <f t="shared" si="0"/>
        <v>70</v>
      </c>
      <c r="G28" s="161" t="s">
        <v>129</v>
      </c>
      <c r="H28" s="142" t="s">
        <v>866</v>
      </c>
      <c r="I28" s="130" t="str">
        <f>VLOOKUP(H28,Presupuesto!$B$11:$C$565,2,0)</f>
        <v>INSECTICIDAS, FUMIGANTES Y OTROS</v>
      </c>
      <c r="J28" s="98" t="str">
        <f t="shared" si="2"/>
        <v>Gestión Administrativa y  financiera en apoyo al Desarrollo Académico</v>
      </c>
      <c r="K28" s="98" t="s">
        <v>1637</v>
      </c>
    </row>
    <row r="29" spans="3:11" x14ac:dyDescent="0.25">
      <c r="C29" s="141" t="s">
        <v>1632</v>
      </c>
      <c r="D29" s="158">
        <v>1</v>
      </c>
      <c r="E29" s="612">
        <v>700</v>
      </c>
      <c r="F29" s="613">
        <f t="shared" si="0"/>
        <v>700</v>
      </c>
      <c r="G29" s="161" t="s">
        <v>129</v>
      </c>
      <c r="H29" s="142" t="s">
        <v>907</v>
      </c>
      <c r="I29" s="130" t="str">
        <f>VLOOKUP(H29,Presupuesto!$B$11:$C$565,2,0)</f>
        <v>OTROS PRODUCTOS METALICOS</v>
      </c>
      <c r="J29" s="98" t="str">
        <f t="shared" si="2"/>
        <v>Gestión Administrativa y  financiera en apoyo al Desarrollo Académico</v>
      </c>
      <c r="K29" s="98" t="s">
        <v>1637</v>
      </c>
    </row>
    <row r="30" spans="3:11" x14ac:dyDescent="0.25">
      <c r="C30" s="141" t="s">
        <v>1633</v>
      </c>
      <c r="D30" s="158">
        <v>1</v>
      </c>
      <c r="E30" s="612">
        <v>700</v>
      </c>
      <c r="F30" s="613">
        <f t="shared" si="0"/>
        <v>700</v>
      </c>
      <c r="G30" s="161" t="s">
        <v>129</v>
      </c>
      <c r="H30" s="142" t="s">
        <v>907</v>
      </c>
      <c r="I30" s="130" t="str">
        <f>VLOOKUP(H30,Presupuesto!$B$11:$C$565,2,0)</f>
        <v>OTROS PRODUCTOS METALICOS</v>
      </c>
      <c r="J30" s="98" t="str">
        <f t="shared" si="2"/>
        <v>Gestión Administrativa y  financiera en apoyo al Desarrollo Académico</v>
      </c>
      <c r="K30" s="98" t="s">
        <v>1637</v>
      </c>
    </row>
    <row r="31" spans="3:11" x14ac:dyDescent="0.25">
      <c r="C31" s="141" t="s">
        <v>1634</v>
      </c>
      <c r="D31" s="158">
        <v>1</v>
      </c>
      <c r="E31" s="612">
        <v>2100</v>
      </c>
      <c r="F31" s="613">
        <f t="shared" si="0"/>
        <v>2100</v>
      </c>
      <c r="G31" s="161" t="s">
        <v>129</v>
      </c>
      <c r="H31" s="142" t="s">
        <v>939</v>
      </c>
      <c r="I31" s="130" t="str">
        <f>VLOOKUP(H31,Presupuesto!$B$11:$C$565,2,0)</f>
        <v>ELEMENTOS DE LIMPIEZA</v>
      </c>
      <c r="J31" s="98" t="str">
        <f t="shared" si="2"/>
        <v>Gestión Administrativa y  financiera en apoyo al Desarrollo Académico</v>
      </c>
      <c r="K31" s="98" t="s">
        <v>1637</v>
      </c>
    </row>
    <row r="32" spans="3:11" x14ac:dyDescent="0.25">
      <c r="C32" s="141" t="s">
        <v>1635</v>
      </c>
      <c r="D32" s="158">
        <v>1</v>
      </c>
      <c r="E32" s="612">
        <v>14000</v>
      </c>
      <c r="F32" s="613">
        <f t="shared" si="0"/>
        <v>14000</v>
      </c>
      <c r="G32" s="161" t="s">
        <v>129</v>
      </c>
      <c r="H32" s="142" t="s">
        <v>942</v>
      </c>
      <c r="I32" s="130" t="str">
        <f>VLOOKUP(H32,Presupuesto!$B$11:$C$565,2,0)</f>
        <v>UTILES DE ESCRITORIO, OFICINA Y ENSE¥ANZA</v>
      </c>
      <c r="J32" s="98" t="str">
        <f t="shared" si="2"/>
        <v>Gestión Administrativa y  financiera en apoyo al Desarrollo Académico</v>
      </c>
      <c r="K32" s="98" t="s">
        <v>1637</v>
      </c>
    </row>
    <row r="33" spans="3:11" x14ac:dyDescent="0.25">
      <c r="C33" s="141" t="s">
        <v>1636</v>
      </c>
      <c r="D33" s="158">
        <v>1</v>
      </c>
      <c r="E33" s="612">
        <v>14736.4</v>
      </c>
      <c r="F33" s="613">
        <f t="shared" si="0"/>
        <v>14736.4</v>
      </c>
      <c r="G33" s="161" t="s">
        <v>129</v>
      </c>
      <c r="H33" s="142" t="s">
        <v>955</v>
      </c>
      <c r="I33" s="130" t="str">
        <f>VLOOKUP(H33,Presupuesto!$B$11:$C$565,2,0)</f>
        <v>OTROS RESPUESTOS Y ACCESORIOS MENORES</v>
      </c>
      <c r="J33" s="98" t="str">
        <f t="shared" si="2"/>
        <v>Gestión Administrativa y  financiera en apoyo al Desarrollo Académico</v>
      </c>
      <c r="K33" s="98" t="s">
        <v>1637</v>
      </c>
    </row>
    <row r="34" spans="3:11" x14ac:dyDescent="0.25">
      <c r="C34" s="141"/>
      <c r="D34" s="158"/>
      <c r="E34" s="123"/>
      <c r="F34" s="97">
        <f t="shared" si="0"/>
        <v>0</v>
      </c>
      <c r="G34" s="161"/>
      <c r="H34" s="142"/>
      <c r="I34" s="130" t="e">
        <f>VLOOKUP(H34,Presupuesto!$B$11:$C$565,2,0)</f>
        <v>#N/A</v>
      </c>
      <c r="J34" s="98" t="str">
        <f t="shared" si="2"/>
        <v>Gestión Administrativa y  financiera en apoyo al Desarrollo Académico</v>
      </c>
      <c r="K34" s="98" t="s">
        <v>412</v>
      </c>
    </row>
    <row r="35" spans="3:11" x14ac:dyDescent="0.25">
      <c r="C35" s="141"/>
      <c r="D35" s="158"/>
      <c r="E35" s="123"/>
      <c r="F35" s="97">
        <f t="shared" si="0"/>
        <v>0</v>
      </c>
      <c r="G35" s="161"/>
      <c r="H35" s="142"/>
      <c r="I35" s="130" t="e">
        <f>VLOOKUP(H35,Presupuesto!$B$11:$C$565,2,0)</f>
        <v>#N/A</v>
      </c>
      <c r="J35" s="98" t="str">
        <f t="shared" si="2"/>
        <v>Gestión Administrativa y  financiera en apoyo al Desarrollo Académico</v>
      </c>
      <c r="K35" s="98" t="s">
        <v>412</v>
      </c>
    </row>
    <row r="36" spans="3:11" x14ac:dyDescent="0.25">
      <c r="C36" s="141"/>
      <c r="D36" s="158"/>
      <c r="E36" s="123"/>
      <c r="F36" s="97">
        <f t="shared" si="0"/>
        <v>0</v>
      </c>
      <c r="G36" s="161"/>
      <c r="H36" s="142"/>
      <c r="I36" s="130" t="e">
        <f>VLOOKUP(H36,Presupuesto!$B$11:$C$565,2,0)</f>
        <v>#N/A</v>
      </c>
      <c r="J36" s="98" t="str">
        <f t="shared" si="2"/>
        <v>Gestión Administrativa y  financiera en apoyo al Desarrollo Académico</v>
      </c>
      <c r="K36" s="98" t="s">
        <v>412</v>
      </c>
    </row>
    <row r="37" spans="3:11" x14ac:dyDescent="0.25">
      <c r="C37" s="141"/>
      <c r="D37" s="158"/>
      <c r="E37" s="123"/>
      <c r="F37" s="97">
        <f t="shared" si="0"/>
        <v>0</v>
      </c>
      <c r="G37" s="161"/>
      <c r="H37" s="142"/>
      <c r="I37" s="130" t="e">
        <f>VLOOKUP(H37,Presupuesto!$B$11:$C$565,2,0)</f>
        <v>#N/A</v>
      </c>
      <c r="J37" s="98" t="str">
        <f t="shared" si="2"/>
        <v>Gestión Administrativa y  financiera en apoyo al Desarrollo Académico</v>
      </c>
      <c r="K37" s="98" t="s">
        <v>412</v>
      </c>
    </row>
    <row r="38" spans="3:11" x14ac:dyDescent="0.25">
      <c r="C38" s="141"/>
      <c r="D38" s="158"/>
      <c r="E38" s="123"/>
      <c r="F38" s="97">
        <f t="shared" si="0"/>
        <v>0</v>
      </c>
      <c r="G38" s="161"/>
      <c r="H38" s="142"/>
      <c r="I38" s="130" t="e">
        <f>VLOOKUP(H38,Presupuesto!$B$11:$C$565,2,0)</f>
        <v>#N/A</v>
      </c>
      <c r="J38" s="98" t="str">
        <f t="shared" si="2"/>
        <v>Gestión Administrativa y  financiera en apoyo al Desarrollo Académico</v>
      </c>
      <c r="K38" s="98" t="s">
        <v>412</v>
      </c>
    </row>
    <row r="39" spans="3:11" x14ac:dyDescent="0.25">
      <c r="C39" s="143"/>
      <c r="D39" s="151"/>
      <c r="E39" s="118"/>
      <c r="F39" s="97">
        <f t="shared" ref="F39:F45" si="3">D39*E39</f>
        <v>0</v>
      </c>
      <c r="G39" s="161"/>
      <c r="H39" s="144"/>
      <c r="I39" s="130" t="e">
        <f>VLOOKUP(H39,Presupuesto!$B$11:$C$565,2,0)</f>
        <v>#N/A</v>
      </c>
      <c r="J39" s="98" t="str">
        <f t="shared" si="2"/>
        <v>Gestión Administrativa y  financiera en apoyo al Desarrollo Académico</v>
      </c>
      <c r="K39" s="98" t="s">
        <v>412</v>
      </c>
    </row>
    <row r="40" spans="3:11" x14ac:dyDescent="0.25">
      <c r="C40" s="143"/>
      <c r="D40" s="151"/>
      <c r="E40" s="118"/>
      <c r="F40" s="97">
        <f t="shared" si="3"/>
        <v>0</v>
      </c>
      <c r="G40" s="161"/>
      <c r="H40" s="144"/>
      <c r="I40" s="130" t="e">
        <f>VLOOKUP(H40,Presupuesto!$B$11:$C$565,2,0)</f>
        <v>#N/A</v>
      </c>
      <c r="J40" s="98" t="str">
        <f t="shared" si="2"/>
        <v>Gestión Administrativa y  financiera en apoyo al Desarrollo Académico</v>
      </c>
      <c r="K40" s="98" t="s">
        <v>412</v>
      </c>
    </row>
    <row r="41" spans="3:11" x14ac:dyDescent="0.25">
      <c r="C41" s="143"/>
      <c r="D41" s="151"/>
      <c r="E41" s="118"/>
      <c r="F41" s="97">
        <f t="shared" si="3"/>
        <v>0</v>
      </c>
      <c r="G41" s="161"/>
      <c r="H41" s="144"/>
      <c r="I41" s="130" t="e">
        <f>VLOOKUP(H41,Presupuesto!$B$11:$C$565,2,0)</f>
        <v>#N/A</v>
      </c>
      <c r="J41" s="98" t="str">
        <f t="shared" si="2"/>
        <v>Gestión Administrativa y  financiera en apoyo al Desarrollo Académico</v>
      </c>
      <c r="K41" s="98" t="s">
        <v>412</v>
      </c>
    </row>
    <row r="42" spans="3:11" x14ac:dyDescent="0.25">
      <c r="C42" s="143"/>
      <c r="D42" s="151"/>
      <c r="E42" s="118"/>
      <c r="F42" s="97">
        <f t="shared" si="3"/>
        <v>0</v>
      </c>
      <c r="G42" s="161"/>
      <c r="H42" s="144"/>
      <c r="I42" s="130" t="e">
        <f>VLOOKUP(H42,Presupuesto!$B$11:$C$565,2,0)</f>
        <v>#N/A</v>
      </c>
      <c r="J42" s="98" t="str">
        <f t="shared" si="2"/>
        <v>Gestión Administrativa y  financiera en apoyo al Desarrollo Académico</v>
      </c>
      <c r="K42" s="98" t="s">
        <v>412</v>
      </c>
    </row>
    <row r="43" spans="3:11" x14ac:dyDescent="0.25">
      <c r="C43" s="143"/>
      <c r="D43" s="151"/>
      <c r="E43" s="118"/>
      <c r="F43" s="97">
        <f t="shared" si="3"/>
        <v>0</v>
      </c>
      <c r="G43" s="161"/>
      <c r="H43" s="144"/>
      <c r="I43" s="130" t="e">
        <f>VLOOKUP(H43,Presupuesto!$B$11:$C$565,2,0)</f>
        <v>#N/A</v>
      </c>
      <c r="J43" s="98" t="str">
        <f t="shared" si="2"/>
        <v>Gestión Administrativa y  financiera en apoyo al Desarrollo Académico</v>
      </c>
      <c r="K43" s="98" t="s">
        <v>412</v>
      </c>
    </row>
    <row r="44" spans="3:11" x14ac:dyDescent="0.25">
      <c r="C44" s="143"/>
      <c r="D44" s="151"/>
      <c r="E44" s="118"/>
      <c r="F44" s="97">
        <f t="shared" si="3"/>
        <v>0</v>
      </c>
      <c r="G44" s="161"/>
      <c r="H44" s="144"/>
      <c r="I44" s="130" t="e">
        <f>VLOOKUP(H44,Presupuesto!$B$11:$C$565,2,0)</f>
        <v>#N/A</v>
      </c>
      <c r="J44" s="98" t="str">
        <f t="shared" si="2"/>
        <v>Gestión Administrativa y  financiera en apoyo al Desarrollo Académico</v>
      </c>
      <c r="K44" s="98" t="s">
        <v>412</v>
      </c>
    </row>
    <row r="45" spans="3:11" x14ac:dyDescent="0.25">
      <c r="C45" s="143"/>
      <c r="D45" s="151"/>
      <c r="E45" s="118"/>
      <c r="F45" s="97">
        <f t="shared" si="3"/>
        <v>0</v>
      </c>
      <c r="G45" s="161"/>
      <c r="H45" s="144"/>
      <c r="I45" s="130" t="e">
        <f>VLOOKUP(H45,Presupuesto!$B$11:$C$565,2,0)</f>
        <v>#N/A</v>
      </c>
      <c r="J45" s="98" t="str">
        <f t="shared" si="2"/>
        <v>Gestión Administrativa y  financiera en apoyo al Desarrollo Académico</v>
      </c>
      <c r="K45" s="98" t="s">
        <v>412</v>
      </c>
    </row>
    <row r="46" spans="3:11" x14ac:dyDescent="0.25">
      <c r="C46" s="143"/>
      <c r="D46" s="151"/>
      <c r="E46" s="118"/>
      <c r="F46" s="97">
        <f t="shared" si="0"/>
        <v>0</v>
      </c>
      <c r="G46" s="161"/>
      <c r="H46" s="144"/>
      <c r="I46" s="130" t="e">
        <f>VLOOKUP(H46,Presupuesto!$B$11:$C$565,2,0)</f>
        <v>#N/A</v>
      </c>
      <c r="J46" s="98" t="str">
        <f t="shared" si="2"/>
        <v>Gestión Administrativa y  financiera en apoyo al Desarrollo Académico</v>
      </c>
      <c r="K46" s="98" t="s">
        <v>412</v>
      </c>
    </row>
    <row r="47" spans="3:11" x14ac:dyDescent="0.25">
      <c r="C47" s="145"/>
      <c r="D47" s="151"/>
      <c r="E47" s="118"/>
      <c r="F47" s="97">
        <f t="shared" si="0"/>
        <v>0</v>
      </c>
      <c r="G47" s="161"/>
      <c r="H47" s="146"/>
      <c r="I47" s="130" t="e">
        <f>VLOOKUP(H47,Presupuesto!$B$11:$C$565,2,0)</f>
        <v>#N/A</v>
      </c>
      <c r="J47" s="98" t="str">
        <f t="shared" si="2"/>
        <v>Gestión Administrativa y  financiera en apoyo al Desarrollo Académico</v>
      </c>
      <c r="K47" s="98" t="s">
        <v>403</v>
      </c>
    </row>
    <row r="48" spans="3:11" x14ac:dyDescent="0.25">
      <c r="C48" s="145"/>
      <c r="D48" s="151"/>
      <c r="E48" s="118"/>
      <c r="F48" s="97">
        <f t="shared" si="0"/>
        <v>0</v>
      </c>
      <c r="G48" s="161"/>
      <c r="H48" s="146"/>
      <c r="I48" s="130" t="e">
        <f>VLOOKUP(H48,Presupuesto!$B$11:$C$565,2,0)</f>
        <v>#N/A</v>
      </c>
      <c r="J48" s="98" t="str">
        <f t="shared" si="2"/>
        <v>Gestión Administrativa y  financiera en apoyo al Desarrollo Académico</v>
      </c>
      <c r="K48" s="98" t="s">
        <v>412</v>
      </c>
    </row>
    <row r="49" spans="3:11" x14ac:dyDescent="0.25">
      <c r="C49" s="145"/>
      <c r="D49" s="151"/>
      <c r="E49" s="118"/>
      <c r="F49" s="97">
        <f t="shared" si="0"/>
        <v>0</v>
      </c>
      <c r="G49" s="161"/>
      <c r="H49" s="146"/>
      <c r="I49" s="130" t="e">
        <f>VLOOKUP(H49,Presupuesto!$B$11:$C$565,2,0)</f>
        <v>#N/A</v>
      </c>
      <c r="J49" s="98" t="str">
        <f t="shared" si="2"/>
        <v>Gestión Administrativa y  financiera en apoyo al Desarrollo Académico</v>
      </c>
      <c r="K49" s="98" t="s">
        <v>412</v>
      </c>
    </row>
    <row r="50" spans="3:11" x14ac:dyDescent="0.25">
      <c r="C50" s="145"/>
      <c r="D50" s="151"/>
      <c r="E50" s="118"/>
      <c r="F50" s="97">
        <f t="shared" si="0"/>
        <v>0</v>
      </c>
      <c r="G50" s="161"/>
      <c r="H50" s="146"/>
      <c r="I50" s="130" t="e">
        <f>VLOOKUP(H50,Presupuesto!$B$11:$C$565,2,0)</f>
        <v>#N/A</v>
      </c>
      <c r="J50" s="98" t="str">
        <f t="shared" si="2"/>
        <v>Gestión Administrativa y  financiera en apoyo al Desarrollo Académico</v>
      </c>
      <c r="K50" s="98" t="s">
        <v>412</v>
      </c>
    </row>
    <row r="51" spans="3:11" ht="15.75" thickBot="1" x14ac:dyDescent="0.3">
      <c r="C51" s="147"/>
      <c r="D51" s="159"/>
      <c r="E51" s="103"/>
      <c r="F51" s="105">
        <f t="shared" si="0"/>
        <v>0</v>
      </c>
      <c r="G51" s="162"/>
      <c r="H51" s="148"/>
      <c r="I51" s="132" t="e">
        <f>VLOOKUP(H51,Presupuesto!$B$11:$C$565,2,0)</f>
        <v>#N/A</v>
      </c>
      <c r="J51" s="106" t="str">
        <f t="shared" si="2"/>
        <v>Gestión Administrativa y  financiera en apoyo al Desarrollo Académico</v>
      </c>
      <c r="K51" s="124" t="s">
        <v>394</v>
      </c>
    </row>
    <row r="53" spans="3:11" ht="15.75" thickBot="1" x14ac:dyDescent="0.3">
      <c r="F53" s="90"/>
      <c r="G53" s="89"/>
      <c r="H53" s="90"/>
      <c r="I53" s="90"/>
    </row>
    <row r="54" spans="3:11" ht="15.75" thickBot="1" x14ac:dyDescent="0.3">
      <c r="C54" s="157" t="s">
        <v>53</v>
      </c>
      <c r="D54" s="374">
        <f>SUM(F61:F95)</f>
        <v>151941</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t="s">
        <v>1544</v>
      </c>
      <c r="E57" s="93"/>
      <c r="F57" s="93"/>
      <c r="G57" s="93"/>
      <c r="H57" s="76"/>
      <c r="I57" s="76"/>
      <c r="J57" s="76"/>
      <c r="K57" s="112"/>
    </row>
    <row r="58" spans="3:11" ht="18.75" x14ac:dyDescent="0.25">
      <c r="C58" s="211"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2-Realizar el levantamiento Físico, Verificar y actualizar el Inventario de Bienes de uso en los Centros Regionales, CUROC, CURNO, CURVA, CURC, CURLP, UNAH-TEC; Centros CREAD en Siguatepeque, Progreso, La Entrada a Copán,  El Paraiso, Choluteca, Juticalpa, Toco; Telecentro LEMPIRA, ROATAN, Instituto Superior de Tela.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ht="15.75" thickBot="1" x14ac:dyDescent="0.3">
      <c r="C61" s="221" t="s">
        <v>434</v>
      </c>
      <c r="D61" s="222">
        <v>31.5</v>
      </c>
      <c r="E61" s="220">
        <f>HLOOKUP(C61,$AH$2:$BU$3,2,0)</f>
        <v>900</v>
      </c>
      <c r="F61" s="97">
        <f t="shared" ref="F61:F95" si="4">D61*E61</f>
        <v>28350</v>
      </c>
      <c r="G61" s="161" t="s">
        <v>129</v>
      </c>
      <c r="H61" s="142" t="s">
        <v>763</v>
      </c>
      <c r="I61" s="130" t="str">
        <f>VLOOKUP(H61,Presupuesto!$B$11:$C$565,2,0)</f>
        <v>VIATICOS NACIONALES</v>
      </c>
      <c r="J61" s="219" t="s">
        <v>1364</v>
      </c>
      <c r="K61" s="98" t="s">
        <v>399</v>
      </c>
    </row>
    <row r="62" spans="3:11" x14ac:dyDescent="0.25">
      <c r="C62" s="221" t="s">
        <v>432</v>
      </c>
      <c r="D62" s="158">
        <v>60.5</v>
      </c>
      <c r="E62" s="220">
        <f>HLOOKUP(C62,$AH$2:$BU$3,2,0)</f>
        <v>1750</v>
      </c>
      <c r="F62" s="97">
        <f t="shared" si="4"/>
        <v>105875</v>
      </c>
      <c r="G62" s="161" t="s">
        <v>129</v>
      </c>
      <c r="H62" s="142" t="s">
        <v>763</v>
      </c>
      <c r="I62" s="130" t="str">
        <f>VLOOKUP(H62,Presupuesto!$B$11:$C$565,2,0)</f>
        <v>VIATICOS NACIONALES</v>
      </c>
      <c r="J62" s="98" t="str">
        <f>$J$61</f>
        <v>Gestión Administrativa y  financiera en apoyo al Desarrollo Académico</v>
      </c>
      <c r="K62" s="98" t="s">
        <v>399</v>
      </c>
    </row>
    <row r="63" spans="3:11" x14ac:dyDescent="0.25">
      <c r="C63" s="141" t="s">
        <v>1619</v>
      </c>
      <c r="D63" s="158">
        <v>1</v>
      </c>
      <c r="E63" s="123">
        <v>7436</v>
      </c>
      <c r="F63" s="97">
        <f t="shared" si="4"/>
        <v>7436</v>
      </c>
      <c r="G63" s="161" t="s">
        <v>129</v>
      </c>
      <c r="H63" s="142" t="s">
        <v>749</v>
      </c>
      <c r="I63" s="130" t="str">
        <f>VLOOKUP(H63,Presupuesto!$B$11:$C$565,2,0)</f>
        <v>PASAJES NACIONALES</v>
      </c>
      <c r="J63" s="98" t="str">
        <f t="shared" ref="J63:J95" si="5">$J$61</f>
        <v>Gestión Administrativa y  financiera en apoyo al Desarrollo Académico</v>
      </c>
      <c r="K63" s="98" t="s">
        <v>399</v>
      </c>
    </row>
    <row r="64" spans="3:11" x14ac:dyDescent="0.25">
      <c r="C64" s="141" t="s">
        <v>1617</v>
      </c>
      <c r="D64" s="158">
        <v>1</v>
      </c>
      <c r="E64" s="123">
        <v>7880</v>
      </c>
      <c r="F64" s="97">
        <f t="shared" si="4"/>
        <v>7880</v>
      </c>
      <c r="G64" s="161" t="s">
        <v>129</v>
      </c>
      <c r="H64" s="142" t="s">
        <v>711</v>
      </c>
      <c r="I64" s="130" t="str">
        <f>VLOOKUP(H64,Presupuesto!$B$11:$C$565,2,0)</f>
        <v>SERVICIO DE TRANSPORTE EVENTUALES</v>
      </c>
      <c r="J64" s="98" t="str">
        <f t="shared" si="5"/>
        <v>Gestión Administrativa y  financiera en apoyo al Desarrollo Académico</v>
      </c>
      <c r="K64" s="98" t="s">
        <v>399</v>
      </c>
    </row>
    <row r="65" spans="3:11" x14ac:dyDescent="0.25">
      <c r="C65" s="141" t="s">
        <v>1618</v>
      </c>
      <c r="D65" s="158">
        <v>2</v>
      </c>
      <c r="E65" s="123">
        <v>1200</v>
      </c>
      <c r="F65" s="97">
        <f t="shared" si="4"/>
        <v>2400</v>
      </c>
      <c r="G65" s="161" t="s">
        <v>129</v>
      </c>
      <c r="H65" s="142" t="s">
        <v>871</v>
      </c>
      <c r="I65" s="130" t="str">
        <f>VLOOKUP(H65,Presupuesto!$B$11:$C$565,2,0)</f>
        <v>GASOLINA</v>
      </c>
      <c r="J65" s="98" t="str">
        <f t="shared" si="5"/>
        <v>Gestión Administrativa y  financiera en apoyo al Desarrollo Académico</v>
      </c>
      <c r="K65" s="98" t="s">
        <v>399</v>
      </c>
    </row>
    <row r="66" spans="3:11" x14ac:dyDescent="0.25">
      <c r="C66" s="141"/>
      <c r="D66" s="158"/>
      <c r="E66" s="123"/>
      <c r="F66" s="97">
        <f t="shared" si="4"/>
        <v>0</v>
      </c>
      <c r="G66" s="161"/>
      <c r="H66" s="142"/>
      <c r="I66" s="130" t="e">
        <f>VLOOKUP(H66,Presupuesto!$B$11:$C$565,2,0)</f>
        <v>#N/A</v>
      </c>
      <c r="J66" s="98" t="str">
        <f t="shared" si="5"/>
        <v>Gestión Administrativa y  financiera en apoyo al Desarrollo Académico</v>
      </c>
      <c r="K66" s="98" t="s">
        <v>401</v>
      </c>
    </row>
    <row r="67" spans="3:11" x14ac:dyDescent="0.25">
      <c r="C67" s="141"/>
      <c r="D67" s="158"/>
      <c r="E67" s="123"/>
      <c r="F67" s="97">
        <f t="shared" si="4"/>
        <v>0</v>
      </c>
      <c r="G67" s="161"/>
      <c r="H67" s="142"/>
      <c r="I67" s="130" t="e">
        <f>VLOOKUP(H67,Presupuesto!$B$11:$C$565,2,0)</f>
        <v>#N/A</v>
      </c>
      <c r="J67" s="98" t="str">
        <f t="shared" si="5"/>
        <v>Gestión Administrativa y  financiera en apoyo al Desarrollo Académico</v>
      </c>
      <c r="K67" s="98" t="s">
        <v>412</v>
      </c>
    </row>
    <row r="68" spans="3:11" x14ac:dyDescent="0.25">
      <c r="C68" s="141"/>
      <c r="D68" s="158"/>
      <c r="E68" s="123"/>
      <c r="F68" s="97">
        <f t="shared" si="4"/>
        <v>0</v>
      </c>
      <c r="G68" s="161"/>
      <c r="H68" s="142"/>
      <c r="I68" s="130" t="e">
        <f>VLOOKUP(H68,Presupuesto!$B$11:$C$565,2,0)</f>
        <v>#N/A</v>
      </c>
      <c r="J68" s="98" t="str">
        <f t="shared" si="5"/>
        <v>Gestión Administrativa y  financiera en apoyo al Desarrollo Académico</v>
      </c>
      <c r="K68" s="98" t="s">
        <v>412</v>
      </c>
    </row>
    <row r="69" spans="3:11" x14ac:dyDescent="0.25">
      <c r="C69" s="141"/>
      <c r="D69" s="158"/>
      <c r="E69" s="123"/>
      <c r="F69" s="97">
        <f t="shared" si="4"/>
        <v>0</v>
      </c>
      <c r="G69" s="161"/>
      <c r="H69" s="142"/>
      <c r="I69" s="130" t="e">
        <f>VLOOKUP(H69,Presupuesto!$B$11:$C$565,2,0)</f>
        <v>#N/A</v>
      </c>
      <c r="J69" s="98" t="str">
        <f t="shared" si="5"/>
        <v>Gestión Administrativa y  financiera en apoyo al Desarrollo Académico</v>
      </c>
      <c r="K69" s="98" t="s">
        <v>412</v>
      </c>
    </row>
    <row r="70" spans="3:11" x14ac:dyDescent="0.25">
      <c r="C70" s="141"/>
      <c r="D70" s="158"/>
      <c r="E70" s="123"/>
      <c r="F70" s="97">
        <f t="shared" si="4"/>
        <v>0</v>
      </c>
      <c r="G70" s="161"/>
      <c r="H70" s="142"/>
      <c r="I70" s="130" t="e">
        <f>VLOOKUP(H70,Presupuesto!$B$11:$C$565,2,0)</f>
        <v>#N/A</v>
      </c>
      <c r="J70" s="98" t="str">
        <f t="shared" si="5"/>
        <v>Gestión Administrativa y  financiera en apoyo al Desarrollo Académico</v>
      </c>
      <c r="K70" s="98" t="s">
        <v>412</v>
      </c>
    </row>
    <row r="71" spans="3:11" x14ac:dyDescent="0.25">
      <c r="C71" s="141"/>
      <c r="D71" s="158"/>
      <c r="E71" s="123"/>
      <c r="F71" s="97">
        <f t="shared" si="4"/>
        <v>0</v>
      </c>
      <c r="G71" s="161"/>
      <c r="H71" s="142"/>
      <c r="I71" s="130" t="e">
        <f>VLOOKUP(H71,Presupuesto!$B$11:$C$565,2,0)</f>
        <v>#N/A</v>
      </c>
      <c r="J71" s="98" t="str">
        <f t="shared" si="5"/>
        <v>Gestión Administrativa y  financiera en apoyo al Desarrollo Académico</v>
      </c>
      <c r="K71" s="98" t="s">
        <v>412</v>
      </c>
    </row>
    <row r="72" spans="3:11" x14ac:dyDescent="0.25">
      <c r="C72" s="141"/>
      <c r="D72" s="158"/>
      <c r="E72" s="123"/>
      <c r="F72" s="97">
        <f t="shared" si="4"/>
        <v>0</v>
      </c>
      <c r="G72" s="161"/>
      <c r="H72" s="142"/>
      <c r="I72" s="130" t="e">
        <f>VLOOKUP(H72,Presupuesto!$B$11:$C$565,2,0)</f>
        <v>#N/A</v>
      </c>
      <c r="J72" s="98" t="str">
        <f t="shared" si="5"/>
        <v>Gestión Administrativa y  financiera en apoyo al Desarrollo Académico</v>
      </c>
      <c r="K72" s="98" t="s">
        <v>412</v>
      </c>
    </row>
    <row r="73" spans="3:11" x14ac:dyDescent="0.25">
      <c r="C73" s="141"/>
      <c r="D73" s="158"/>
      <c r="E73" s="123"/>
      <c r="F73" s="97">
        <f t="shared" si="4"/>
        <v>0</v>
      </c>
      <c r="G73" s="161"/>
      <c r="H73" s="142"/>
      <c r="I73" s="130" t="e">
        <f>VLOOKUP(H73,Presupuesto!$B$11:$C$565,2,0)</f>
        <v>#N/A</v>
      </c>
      <c r="J73" s="98" t="str">
        <f t="shared" si="5"/>
        <v>Gestión Administrativa y  financiera en apoyo al Desarrollo Académico</v>
      </c>
      <c r="K73" s="98" t="s">
        <v>412</v>
      </c>
    </row>
    <row r="74" spans="3:11" x14ac:dyDescent="0.25">
      <c r="C74" s="141"/>
      <c r="D74" s="158"/>
      <c r="E74" s="123"/>
      <c r="F74" s="97">
        <f t="shared" si="4"/>
        <v>0</v>
      </c>
      <c r="G74" s="161"/>
      <c r="H74" s="142"/>
      <c r="I74" s="130" t="e">
        <f>VLOOKUP(H74,Presupuesto!$B$11:$C$565,2,0)</f>
        <v>#N/A</v>
      </c>
      <c r="J74" s="98" t="str">
        <f t="shared" si="5"/>
        <v>Gestión Administrativa y  financiera en apoyo al Desarrollo Académico</v>
      </c>
      <c r="K74" s="98" t="s">
        <v>412</v>
      </c>
    </row>
    <row r="75" spans="3:11" x14ac:dyDescent="0.25">
      <c r="C75" s="141"/>
      <c r="D75" s="158"/>
      <c r="E75" s="123"/>
      <c r="F75" s="97">
        <f t="shared" si="4"/>
        <v>0</v>
      </c>
      <c r="G75" s="161"/>
      <c r="H75" s="142"/>
      <c r="I75" s="130" t="e">
        <f>VLOOKUP(H75,Presupuesto!$B$11:$C$565,2,0)</f>
        <v>#N/A</v>
      </c>
      <c r="J75" s="98" t="str">
        <f t="shared" si="5"/>
        <v>Gestión Administrativa y  financiera en apoyo al Desarrollo Académico</v>
      </c>
      <c r="K75" s="98" t="s">
        <v>412</v>
      </c>
    </row>
    <row r="76" spans="3:11" x14ac:dyDescent="0.25">
      <c r="C76" s="141"/>
      <c r="D76" s="158"/>
      <c r="E76" s="123"/>
      <c r="F76" s="97">
        <f t="shared" si="4"/>
        <v>0</v>
      </c>
      <c r="G76" s="161"/>
      <c r="H76" s="142"/>
      <c r="I76" s="130" t="e">
        <f>VLOOKUP(H76,Presupuesto!$B$11:$C$565,2,0)</f>
        <v>#N/A</v>
      </c>
      <c r="J76" s="98" t="str">
        <f t="shared" si="5"/>
        <v>Gestión Administrativa y  financiera en apoyo al Desarrollo Académico</v>
      </c>
      <c r="K76" s="98" t="s">
        <v>412</v>
      </c>
    </row>
    <row r="77" spans="3:11" x14ac:dyDescent="0.25">
      <c r="C77" s="141"/>
      <c r="D77" s="158"/>
      <c r="E77" s="123"/>
      <c r="F77" s="97">
        <f t="shared" si="4"/>
        <v>0</v>
      </c>
      <c r="G77" s="161"/>
      <c r="H77" s="142"/>
      <c r="I77" s="130" t="e">
        <f>VLOOKUP(H77,Presupuesto!$B$11:$C$565,2,0)</f>
        <v>#N/A</v>
      </c>
      <c r="J77" s="98" t="str">
        <f t="shared" si="5"/>
        <v>Gestión Administrativa y  financiera en apoyo al Desarrollo Académico</v>
      </c>
      <c r="K77" s="98" t="s">
        <v>412</v>
      </c>
    </row>
    <row r="78" spans="3:11" x14ac:dyDescent="0.25">
      <c r="C78" s="141"/>
      <c r="D78" s="158"/>
      <c r="E78" s="123"/>
      <c r="F78" s="97">
        <f t="shared" si="4"/>
        <v>0</v>
      </c>
      <c r="G78" s="161"/>
      <c r="H78" s="142"/>
      <c r="I78" s="130" t="e">
        <f>VLOOKUP(H78,Presupuesto!$B$11:$C$565,2,0)</f>
        <v>#N/A</v>
      </c>
      <c r="J78" s="98" t="str">
        <f t="shared" si="5"/>
        <v>Gestión Administrativa y  financiera en apoyo al Desarrollo Académico</v>
      </c>
      <c r="K78" s="98" t="s">
        <v>412</v>
      </c>
    </row>
    <row r="79" spans="3:11" x14ac:dyDescent="0.25">
      <c r="C79" s="141"/>
      <c r="D79" s="158"/>
      <c r="E79" s="123"/>
      <c r="F79" s="97">
        <f t="shared" si="4"/>
        <v>0</v>
      </c>
      <c r="G79" s="161"/>
      <c r="H79" s="142"/>
      <c r="I79" s="130" t="e">
        <f>VLOOKUP(H79,Presupuesto!$B$11:$C$565,2,0)</f>
        <v>#N/A</v>
      </c>
      <c r="J79" s="98" t="str">
        <f t="shared" si="5"/>
        <v>Gestión Administrativa y  financiera en apoyo al Desarrollo Académico</v>
      </c>
      <c r="K79" s="98" t="s">
        <v>412</v>
      </c>
    </row>
    <row r="80" spans="3:11" x14ac:dyDescent="0.25">
      <c r="C80" s="141"/>
      <c r="D80" s="158"/>
      <c r="E80" s="123"/>
      <c r="F80" s="97">
        <f t="shared" si="4"/>
        <v>0</v>
      </c>
      <c r="G80" s="161"/>
      <c r="H80" s="142"/>
      <c r="I80" s="130" t="e">
        <f>VLOOKUP(H80,Presupuesto!$B$11:$C$565,2,0)</f>
        <v>#N/A</v>
      </c>
      <c r="J80" s="98" t="str">
        <f t="shared" si="5"/>
        <v>Gestión Administrativa y  financiera en apoyo al Desarrollo Académico</v>
      </c>
      <c r="K80" s="98" t="s">
        <v>412</v>
      </c>
    </row>
    <row r="81" spans="3:11" x14ac:dyDescent="0.25">
      <c r="C81" s="141"/>
      <c r="D81" s="158"/>
      <c r="E81" s="123"/>
      <c r="F81" s="97">
        <f t="shared" si="4"/>
        <v>0</v>
      </c>
      <c r="G81" s="161"/>
      <c r="H81" s="142"/>
      <c r="I81" s="130" t="e">
        <f>VLOOKUP(H81,Presupuesto!$B$11:$C$565,2,0)</f>
        <v>#N/A</v>
      </c>
      <c r="J81" s="98" t="str">
        <f t="shared" si="5"/>
        <v>Gestión Administrativa y  financiera en apoyo al Desarrollo Académico</v>
      </c>
      <c r="K81" s="98" t="s">
        <v>412</v>
      </c>
    </row>
    <row r="82" spans="3:11" x14ac:dyDescent="0.25">
      <c r="C82" s="141"/>
      <c r="D82" s="158"/>
      <c r="E82" s="123"/>
      <c r="F82" s="97">
        <f t="shared" si="4"/>
        <v>0</v>
      </c>
      <c r="G82" s="161"/>
      <c r="H82" s="142"/>
      <c r="I82" s="130" t="e">
        <f>VLOOKUP(H82,Presupuesto!$B$11:$C$565,2,0)</f>
        <v>#N/A</v>
      </c>
      <c r="J82" s="98" t="str">
        <f t="shared" si="5"/>
        <v>Gestión Administrativa y  financiera en apoyo al Desarrollo Académico</v>
      </c>
      <c r="K82" s="98" t="s">
        <v>412</v>
      </c>
    </row>
    <row r="83" spans="3:11" x14ac:dyDescent="0.25">
      <c r="C83" s="143"/>
      <c r="D83" s="151"/>
      <c r="E83" s="118"/>
      <c r="F83" s="97">
        <f t="shared" si="4"/>
        <v>0</v>
      </c>
      <c r="G83" s="161"/>
      <c r="H83" s="144"/>
      <c r="I83" s="130" t="e">
        <f>VLOOKUP(H83,Presupuesto!$B$11:$C$565,2,0)</f>
        <v>#N/A</v>
      </c>
      <c r="J83" s="98" t="str">
        <f t="shared" si="5"/>
        <v>Gestión Administrativa y  financiera en apoyo al Desarrollo Académico</v>
      </c>
      <c r="K83" s="98" t="s">
        <v>412</v>
      </c>
    </row>
    <row r="84" spans="3:11" x14ac:dyDescent="0.25">
      <c r="C84" s="143"/>
      <c r="D84" s="151"/>
      <c r="E84" s="118"/>
      <c r="F84" s="97">
        <f t="shared" si="4"/>
        <v>0</v>
      </c>
      <c r="G84" s="161"/>
      <c r="H84" s="144"/>
      <c r="I84" s="130" t="e">
        <f>VLOOKUP(H84,Presupuesto!$B$11:$C$565,2,0)</f>
        <v>#N/A</v>
      </c>
      <c r="J84" s="98" t="str">
        <f t="shared" si="5"/>
        <v>Gestión Administrativa y  financiera en apoyo al Desarrollo Académico</v>
      </c>
      <c r="K84" s="98" t="s">
        <v>412</v>
      </c>
    </row>
    <row r="85" spans="3:11" x14ac:dyDescent="0.25">
      <c r="C85" s="143"/>
      <c r="D85" s="151"/>
      <c r="E85" s="118"/>
      <c r="F85" s="97">
        <f t="shared" si="4"/>
        <v>0</v>
      </c>
      <c r="G85" s="161"/>
      <c r="H85" s="144"/>
      <c r="I85" s="130" t="e">
        <f>VLOOKUP(H85,Presupuesto!$B$11:$C$565,2,0)</f>
        <v>#N/A</v>
      </c>
      <c r="J85" s="98" t="str">
        <f t="shared" si="5"/>
        <v>Gestión Administrativa y  financiera en apoyo al Desarrollo Académico</v>
      </c>
      <c r="K85" s="98" t="s">
        <v>412</v>
      </c>
    </row>
    <row r="86" spans="3:11" x14ac:dyDescent="0.25">
      <c r="C86" s="143"/>
      <c r="D86" s="151"/>
      <c r="E86" s="118"/>
      <c r="F86" s="97">
        <f t="shared" si="4"/>
        <v>0</v>
      </c>
      <c r="G86" s="161"/>
      <c r="H86" s="144"/>
      <c r="I86" s="130" t="e">
        <f>VLOOKUP(H86,Presupuesto!$B$11:$C$565,2,0)</f>
        <v>#N/A</v>
      </c>
      <c r="J86" s="98" t="str">
        <f t="shared" si="5"/>
        <v>Gestión Administrativa y  financiera en apoyo al Desarrollo Académico</v>
      </c>
      <c r="K86" s="98" t="s">
        <v>412</v>
      </c>
    </row>
    <row r="87" spans="3:11" x14ac:dyDescent="0.25">
      <c r="C87" s="143"/>
      <c r="D87" s="151"/>
      <c r="E87" s="118"/>
      <c r="F87" s="97">
        <f t="shared" si="4"/>
        <v>0</v>
      </c>
      <c r="G87" s="161"/>
      <c r="H87" s="144"/>
      <c r="I87" s="130" t="e">
        <f>VLOOKUP(H87,Presupuesto!$B$11:$C$565,2,0)</f>
        <v>#N/A</v>
      </c>
      <c r="J87" s="98" t="str">
        <f t="shared" si="5"/>
        <v>Gestión Administrativa y  financiera en apoyo al Desarrollo Académico</v>
      </c>
      <c r="K87" s="98" t="s">
        <v>412</v>
      </c>
    </row>
    <row r="88" spans="3:11" x14ac:dyDescent="0.25">
      <c r="C88" s="143"/>
      <c r="D88" s="151"/>
      <c r="E88" s="118"/>
      <c r="F88" s="97">
        <f t="shared" si="4"/>
        <v>0</v>
      </c>
      <c r="G88" s="161"/>
      <c r="H88" s="144"/>
      <c r="I88" s="130" t="e">
        <f>VLOOKUP(H88,Presupuesto!$B$11:$C$565,2,0)</f>
        <v>#N/A</v>
      </c>
      <c r="J88" s="98" t="str">
        <f t="shared" si="5"/>
        <v>Gestión Administrativa y  financiera en apoyo al Desarrollo Académico</v>
      </c>
      <c r="K88" s="98" t="s">
        <v>412</v>
      </c>
    </row>
    <row r="89" spans="3:11" x14ac:dyDescent="0.25">
      <c r="C89" s="143"/>
      <c r="D89" s="151"/>
      <c r="E89" s="118"/>
      <c r="F89" s="97">
        <f t="shared" si="4"/>
        <v>0</v>
      </c>
      <c r="G89" s="161"/>
      <c r="H89" s="144"/>
      <c r="I89" s="130" t="e">
        <f>VLOOKUP(H89,Presupuesto!$B$11:$C$565,2,0)</f>
        <v>#N/A</v>
      </c>
      <c r="J89" s="98" t="str">
        <f t="shared" si="5"/>
        <v>Gestión Administrativa y  financiera en apoyo al Desarrollo Académico</v>
      </c>
      <c r="K89" s="98" t="s">
        <v>412</v>
      </c>
    </row>
    <row r="90" spans="3:11" x14ac:dyDescent="0.25">
      <c r="C90" s="143"/>
      <c r="D90" s="151"/>
      <c r="E90" s="118"/>
      <c r="F90" s="97">
        <f t="shared" si="4"/>
        <v>0</v>
      </c>
      <c r="G90" s="161"/>
      <c r="H90" s="144"/>
      <c r="I90" s="130" t="e">
        <f>VLOOKUP(H90,Presupuesto!$B$11:$C$565,2,0)</f>
        <v>#N/A</v>
      </c>
      <c r="J90" s="98" t="str">
        <f t="shared" si="5"/>
        <v>Gestión Administrativa y  financiera en apoyo al Desarrollo Académico</v>
      </c>
      <c r="K90" s="98" t="s">
        <v>412</v>
      </c>
    </row>
    <row r="91" spans="3:11" x14ac:dyDescent="0.25">
      <c r="C91" s="145"/>
      <c r="D91" s="151"/>
      <c r="E91" s="118"/>
      <c r="F91" s="97">
        <f t="shared" si="4"/>
        <v>0</v>
      </c>
      <c r="G91" s="161"/>
      <c r="H91" s="146"/>
      <c r="I91" s="130" t="e">
        <f>VLOOKUP(H91,Presupuesto!$B$11:$C$565,2,0)</f>
        <v>#N/A</v>
      </c>
      <c r="J91" s="98" t="str">
        <f t="shared" si="5"/>
        <v>Gestión Administrativa y  financiera en apoyo al Desarrollo Académico</v>
      </c>
      <c r="K91" s="98" t="s">
        <v>403</v>
      </c>
    </row>
    <row r="92" spans="3:11" x14ac:dyDescent="0.25">
      <c r="C92" s="145"/>
      <c r="D92" s="151"/>
      <c r="E92" s="118"/>
      <c r="F92" s="97">
        <f t="shared" si="4"/>
        <v>0</v>
      </c>
      <c r="G92" s="161"/>
      <c r="H92" s="146"/>
      <c r="I92" s="130" t="e">
        <f>VLOOKUP(H92,Presupuesto!$B$11:$C$565,2,0)</f>
        <v>#N/A</v>
      </c>
      <c r="J92" s="98" t="str">
        <f t="shared" si="5"/>
        <v>Gestión Administrativa y  financiera en apoyo al Desarrollo Académico</v>
      </c>
      <c r="K92" s="98" t="s">
        <v>412</v>
      </c>
    </row>
    <row r="93" spans="3:11" x14ac:dyDescent="0.25">
      <c r="C93" s="145"/>
      <c r="D93" s="151"/>
      <c r="E93" s="118"/>
      <c r="F93" s="97">
        <f t="shared" si="4"/>
        <v>0</v>
      </c>
      <c r="G93" s="161"/>
      <c r="H93" s="146"/>
      <c r="I93" s="130" t="e">
        <f>VLOOKUP(H93,Presupuesto!$B$11:$C$565,2,0)</f>
        <v>#N/A</v>
      </c>
      <c r="J93" s="98" t="str">
        <f t="shared" si="5"/>
        <v>Gestión Administrativa y  financiera en apoyo al Desarrollo Académico</v>
      </c>
      <c r="K93" s="98" t="s">
        <v>412</v>
      </c>
    </row>
    <row r="94" spans="3:11" x14ac:dyDescent="0.25">
      <c r="C94" s="145"/>
      <c r="D94" s="151"/>
      <c r="E94" s="118"/>
      <c r="F94" s="97">
        <f t="shared" si="4"/>
        <v>0</v>
      </c>
      <c r="G94" s="161"/>
      <c r="H94" s="146"/>
      <c r="I94" s="130" t="e">
        <f>VLOOKUP(H94,Presupuesto!$B$11:$C$565,2,0)</f>
        <v>#N/A</v>
      </c>
      <c r="J94" s="98" t="str">
        <f t="shared" si="5"/>
        <v>Gestión Administrativa y  financiera en apoyo al Desarrollo Académico</v>
      </c>
      <c r="K94" s="98" t="s">
        <v>412</v>
      </c>
    </row>
    <row r="95" spans="3:11" ht="15.75" thickBot="1" x14ac:dyDescent="0.3">
      <c r="C95" s="147"/>
      <c r="D95" s="159"/>
      <c r="E95" s="103"/>
      <c r="F95" s="105">
        <f t="shared" si="4"/>
        <v>0</v>
      </c>
      <c r="G95" s="162"/>
      <c r="H95" s="148"/>
      <c r="I95" s="132" t="e">
        <f>VLOOKUP(H95,Presupuesto!$B$11:$C$565,2,0)</f>
        <v>#N/A</v>
      </c>
      <c r="J95" s="106" t="str">
        <f t="shared" si="5"/>
        <v>Gestión Administrativa y  financiera en apoyo al Desarrollo Académico</v>
      </c>
      <c r="K95" s="124" t="s">
        <v>394</v>
      </c>
    </row>
    <row r="97" spans="3:11" ht="15.75" thickBot="1" x14ac:dyDescent="0.3"/>
    <row r="98" spans="3:11" ht="15.75" thickBot="1" x14ac:dyDescent="0.3">
      <c r="C98" s="157" t="s">
        <v>53</v>
      </c>
      <c r="D98" s="374">
        <f>SUM(F105:F139)</f>
        <v>2714.3199999999997</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70" t="s">
        <v>1547</v>
      </c>
      <c r="E101" s="93"/>
      <c r="F101" s="93"/>
      <c r="G101" s="93"/>
      <c r="H101" s="76"/>
      <c r="I101" s="76"/>
      <c r="J101" s="76"/>
      <c r="K101" s="112"/>
    </row>
    <row r="102" spans="3:11" ht="18.75" x14ac:dyDescent="0.25">
      <c r="C102" s="211"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3-Realizar el levantamiento Físico, Verificar y actualizar el Inventario de Bienes de uso en la UNAH-VS y su Centro de educación a distancia cercano (El Progreso).</v>
      </c>
      <c r="D102" s="409"/>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x14ac:dyDescent="0.25">
      <c r="C105" s="141" t="s">
        <v>1620</v>
      </c>
      <c r="D105" s="158">
        <v>1</v>
      </c>
      <c r="E105" s="612">
        <v>313.60000000000002</v>
      </c>
      <c r="F105" s="613">
        <f t="shared" ref="F105:F139" si="6">D105*E105</f>
        <v>313.60000000000002</v>
      </c>
      <c r="G105" s="161" t="s">
        <v>129</v>
      </c>
      <c r="H105" s="142" t="s">
        <v>681</v>
      </c>
      <c r="I105" s="130" t="str">
        <f>VLOOKUP(H105,Presupuesto!$B$11:$C$565,2,0)</f>
        <v>MANTENIMIENTO Y REPARACION DE OTROS EQUIPOS</v>
      </c>
      <c r="J105" s="219" t="s">
        <v>1364</v>
      </c>
      <c r="K105" s="98" t="s">
        <v>394</v>
      </c>
    </row>
    <row r="106" spans="3:11" x14ac:dyDescent="0.25">
      <c r="C106" s="141" t="s">
        <v>1621</v>
      </c>
      <c r="D106" s="158">
        <v>1</v>
      </c>
      <c r="E106" s="612">
        <v>132.4</v>
      </c>
      <c r="F106" s="613">
        <f t="shared" si="6"/>
        <v>132.4</v>
      </c>
      <c r="G106" s="161" t="s">
        <v>129</v>
      </c>
      <c r="H106" s="142" t="s">
        <v>711</v>
      </c>
      <c r="I106" s="130" t="str">
        <f>VLOOKUP(H106,Presupuesto!$B$11:$C$565,2,0)</f>
        <v>SERVICIO DE TRANSPORTE EVENTUALES</v>
      </c>
      <c r="J106" s="98" t="str">
        <f>$J$105</f>
        <v>Gestión Administrativa y  financiera en apoyo al Desarrollo Académico</v>
      </c>
      <c r="K106" s="98" t="s">
        <v>394</v>
      </c>
    </row>
    <row r="107" spans="3:11" x14ac:dyDescent="0.25">
      <c r="C107" s="141" t="s">
        <v>1622</v>
      </c>
      <c r="D107" s="158">
        <v>1</v>
      </c>
      <c r="E107" s="612">
        <v>20</v>
      </c>
      <c r="F107" s="613">
        <f t="shared" si="6"/>
        <v>20</v>
      </c>
      <c r="G107" s="161" t="s">
        <v>129</v>
      </c>
      <c r="H107" s="142" t="s">
        <v>717</v>
      </c>
      <c r="I107" s="130" t="str">
        <f>VLOOKUP(H107,Presupuesto!$B$11:$C$565,2,0)</f>
        <v>SERVICIOS DE IMPRENTA PUBLIC.Y REPRODUCCION</v>
      </c>
      <c r="J107" s="98" t="str">
        <f t="shared" ref="J107:J139" si="7">$J$105</f>
        <v>Gestión Administrativa y  financiera en apoyo al Desarrollo Académico</v>
      </c>
      <c r="K107" s="98" t="s">
        <v>1637</v>
      </c>
    </row>
    <row r="108" spans="3:11" x14ac:dyDescent="0.25">
      <c r="C108" s="141" t="s">
        <v>1623</v>
      </c>
      <c r="D108" s="158">
        <v>1</v>
      </c>
      <c r="E108" s="612">
        <v>12</v>
      </c>
      <c r="F108" s="613">
        <f t="shared" si="6"/>
        <v>12</v>
      </c>
      <c r="G108" s="161" t="s">
        <v>129</v>
      </c>
      <c r="H108" s="142" t="s">
        <v>743</v>
      </c>
      <c r="I108" s="130" t="str">
        <f>VLOOKUP(H108,Presupuesto!$B$11:$C$565,2,0)</f>
        <v>OTROS SERVICIOS COMERCIALES Y FINANCIEROS</v>
      </c>
      <c r="J108" s="98" t="str">
        <f t="shared" si="7"/>
        <v>Gestión Administrativa y  financiera en apoyo al Desarrollo Académico</v>
      </c>
      <c r="K108" s="98" t="s">
        <v>1637</v>
      </c>
    </row>
    <row r="109" spans="3:11" x14ac:dyDescent="0.25">
      <c r="C109" s="141" t="s">
        <v>1624</v>
      </c>
      <c r="D109" s="158">
        <v>1</v>
      </c>
      <c r="E109" s="612">
        <v>11.28</v>
      </c>
      <c r="F109" s="613">
        <f t="shared" si="6"/>
        <v>11.28</v>
      </c>
      <c r="G109" s="161" t="s">
        <v>129</v>
      </c>
      <c r="H109" s="142" t="s">
        <v>749</v>
      </c>
      <c r="I109" s="130" t="str">
        <f>VLOOKUP(H109,Presupuesto!$B$11:$C$565,2,0)</f>
        <v>PASAJES NACIONALES</v>
      </c>
      <c r="J109" s="98" t="str">
        <f t="shared" si="7"/>
        <v>Gestión Administrativa y  financiera en apoyo al Desarrollo Académico</v>
      </c>
      <c r="K109" s="98" t="s">
        <v>1637</v>
      </c>
    </row>
    <row r="110" spans="3:11" x14ac:dyDescent="0.25">
      <c r="C110" s="141" t="s">
        <v>1625</v>
      </c>
      <c r="D110" s="158">
        <v>1</v>
      </c>
      <c r="E110" s="612">
        <v>130</v>
      </c>
      <c r="F110" s="613">
        <f t="shared" si="6"/>
        <v>130</v>
      </c>
      <c r="G110" s="161" t="s">
        <v>129</v>
      </c>
      <c r="H110" s="142" t="s">
        <v>792</v>
      </c>
      <c r="I110" s="130" t="str">
        <f>VLOOKUP(H110,Presupuesto!$B$11:$C$565,2,0)</f>
        <v>ALIMENTOS B EBIDAS PARA PERSONAS</v>
      </c>
      <c r="J110" s="98" t="str">
        <f t="shared" si="7"/>
        <v>Gestión Administrativa y  financiera en apoyo al Desarrollo Académico</v>
      </c>
      <c r="K110" s="98" t="s">
        <v>1637</v>
      </c>
    </row>
    <row r="111" spans="3:11" x14ac:dyDescent="0.25">
      <c r="C111" s="141" t="s">
        <v>1626</v>
      </c>
      <c r="D111" s="158">
        <v>1</v>
      </c>
      <c r="E111" s="612">
        <v>10</v>
      </c>
      <c r="F111" s="613">
        <f t="shared" si="6"/>
        <v>10</v>
      </c>
      <c r="G111" s="161" t="s">
        <v>129</v>
      </c>
      <c r="H111" s="142" t="s">
        <v>803</v>
      </c>
      <c r="I111" s="130" t="str">
        <f>VLOOKUP(H111,Presupuesto!$B$11:$C$565,2,0)</f>
        <v>HILADOS Y TELAS</v>
      </c>
      <c r="J111" s="98" t="str">
        <f t="shared" si="7"/>
        <v>Gestión Administrativa y  financiera en apoyo al Desarrollo Académico</v>
      </c>
      <c r="K111" s="98" t="s">
        <v>1637</v>
      </c>
    </row>
    <row r="112" spans="3:11" x14ac:dyDescent="0.25">
      <c r="C112" s="141" t="s">
        <v>1627</v>
      </c>
      <c r="D112" s="158">
        <v>1</v>
      </c>
      <c r="E112" s="612">
        <v>500</v>
      </c>
      <c r="F112" s="613">
        <f t="shared" si="6"/>
        <v>500</v>
      </c>
      <c r="G112" s="161" t="s">
        <v>129</v>
      </c>
      <c r="H112" s="142" t="s">
        <v>815</v>
      </c>
      <c r="I112" s="130" t="str">
        <f>VLOOKUP(H112,Presupuesto!$B$11:$C$565,2,0)</f>
        <v>PAPEL DE ESCRITORIO</v>
      </c>
      <c r="J112" s="98" t="str">
        <f t="shared" si="7"/>
        <v>Gestión Administrativa y  financiera en apoyo al Desarrollo Académico</v>
      </c>
      <c r="K112" s="98" t="s">
        <v>1637</v>
      </c>
    </row>
    <row r="113" spans="3:11" x14ac:dyDescent="0.25">
      <c r="C113" s="141" t="s">
        <v>1628</v>
      </c>
      <c r="D113" s="158">
        <v>1</v>
      </c>
      <c r="E113" s="612">
        <v>500</v>
      </c>
      <c r="F113" s="613">
        <f t="shared" si="6"/>
        <v>500</v>
      </c>
      <c r="G113" s="161" t="s">
        <v>129</v>
      </c>
      <c r="H113" s="142" t="s">
        <v>817</v>
      </c>
      <c r="I113" s="130" t="str">
        <f>VLOOKUP(H113,Presupuesto!$B$11:$C$565,2,0)</f>
        <v>PAPEL PARA COMPUTACION</v>
      </c>
      <c r="J113" s="98" t="str">
        <f t="shared" si="7"/>
        <v>Gestión Administrativa y  financiera en apoyo al Desarrollo Académico</v>
      </c>
      <c r="K113" s="98" t="s">
        <v>1637</v>
      </c>
    </row>
    <row r="114" spans="3:11" x14ac:dyDescent="0.25">
      <c r="C114" s="141" t="s">
        <v>1629</v>
      </c>
      <c r="D114" s="158">
        <v>1</v>
      </c>
      <c r="E114" s="612">
        <v>160</v>
      </c>
      <c r="F114" s="613">
        <f t="shared" si="6"/>
        <v>160</v>
      </c>
      <c r="G114" s="161" t="s">
        <v>129</v>
      </c>
      <c r="H114" s="142" t="s">
        <v>821</v>
      </c>
      <c r="I114" s="130" t="str">
        <f>VLOOKUP(H114,Presupuesto!$B$11:$C$565,2,0)</f>
        <v>PRODUCTOS PAPEL Y CARTON</v>
      </c>
      <c r="J114" s="98" t="str">
        <f t="shared" si="7"/>
        <v>Gestión Administrativa y  financiera en apoyo al Desarrollo Académico</v>
      </c>
      <c r="K114" s="98" t="s">
        <v>1637</v>
      </c>
    </row>
    <row r="115" spans="3:11" x14ac:dyDescent="0.25">
      <c r="C115" s="141" t="s">
        <v>1630</v>
      </c>
      <c r="D115" s="158">
        <v>1</v>
      </c>
      <c r="E115" s="612">
        <v>2</v>
      </c>
      <c r="F115" s="613">
        <f t="shared" si="6"/>
        <v>2</v>
      </c>
      <c r="G115" s="161" t="s">
        <v>129</v>
      </c>
      <c r="H115" s="142" t="s">
        <v>858</v>
      </c>
      <c r="I115" s="130" t="str">
        <f>VLOOKUP(H115,Presupuesto!$B$11:$C$565,2,0)</f>
        <v>PRODUCTOS FARMACEUTICO Y MEDICINALES</v>
      </c>
      <c r="J115" s="98" t="str">
        <f t="shared" si="7"/>
        <v>Gestión Administrativa y  financiera en apoyo al Desarrollo Académico</v>
      </c>
      <c r="K115" s="98" t="s">
        <v>1637</v>
      </c>
    </row>
    <row r="116" spans="3:11" x14ac:dyDescent="0.25">
      <c r="C116" s="141" t="s">
        <v>1631</v>
      </c>
      <c r="D116" s="158">
        <v>1</v>
      </c>
      <c r="E116" s="612">
        <v>2</v>
      </c>
      <c r="F116" s="613">
        <f t="shared" si="6"/>
        <v>2</v>
      </c>
      <c r="G116" s="161" t="s">
        <v>129</v>
      </c>
      <c r="H116" s="142" t="s">
        <v>866</v>
      </c>
      <c r="I116" s="130" t="str">
        <f>VLOOKUP(H116,Presupuesto!$B$11:$C$565,2,0)</f>
        <v>INSECTICIDAS, FUMIGANTES Y OTROS</v>
      </c>
      <c r="J116" s="98" t="str">
        <f t="shared" si="7"/>
        <v>Gestión Administrativa y  financiera en apoyo al Desarrollo Académico</v>
      </c>
      <c r="K116" s="98" t="s">
        <v>1637</v>
      </c>
    </row>
    <row r="117" spans="3:11" x14ac:dyDescent="0.25">
      <c r="C117" s="141" t="s">
        <v>1632</v>
      </c>
      <c r="D117" s="158">
        <v>1</v>
      </c>
      <c r="E117" s="612">
        <v>20</v>
      </c>
      <c r="F117" s="613">
        <f t="shared" si="6"/>
        <v>20</v>
      </c>
      <c r="G117" s="161" t="s">
        <v>129</v>
      </c>
      <c r="H117" s="142" t="s">
        <v>907</v>
      </c>
      <c r="I117" s="130" t="str">
        <f>VLOOKUP(H117,Presupuesto!$B$11:$C$565,2,0)</f>
        <v>OTROS PRODUCTOS METALICOS</v>
      </c>
      <c r="J117" s="98" t="str">
        <f t="shared" si="7"/>
        <v>Gestión Administrativa y  financiera en apoyo al Desarrollo Académico</v>
      </c>
      <c r="K117" s="98" t="s">
        <v>1637</v>
      </c>
    </row>
    <row r="118" spans="3:11" x14ac:dyDescent="0.25">
      <c r="C118" s="141" t="s">
        <v>1633</v>
      </c>
      <c r="D118" s="158">
        <v>1</v>
      </c>
      <c r="E118" s="612">
        <v>20</v>
      </c>
      <c r="F118" s="613">
        <f t="shared" si="6"/>
        <v>20</v>
      </c>
      <c r="G118" s="161" t="s">
        <v>129</v>
      </c>
      <c r="H118" s="142" t="s">
        <v>907</v>
      </c>
      <c r="I118" s="130" t="str">
        <f>VLOOKUP(H118,Presupuesto!$B$11:$C$565,2,0)</f>
        <v>OTROS PRODUCTOS METALICOS</v>
      </c>
      <c r="J118" s="98" t="str">
        <f t="shared" si="7"/>
        <v>Gestión Administrativa y  financiera en apoyo al Desarrollo Académico</v>
      </c>
      <c r="K118" s="98" t="s">
        <v>1637</v>
      </c>
    </row>
    <row r="119" spans="3:11" x14ac:dyDescent="0.25">
      <c r="C119" s="141" t="s">
        <v>1634</v>
      </c>
      <c r="D119" s="158">
        <v>1</v>
      </c>
      <c r="E119" s="612">
        <v>60</v>
      </c>
      <c r="F119" s="613">
        <f t="shared" si="6"/>
        <v>60</v>
      </c>
      <c r="G119" s="161" t="s">
        <v>129</v>
      </c>
      <c r="H119" s="142" t="s">
        <v>939</v>
      </c>
      <c r="I119" s="130" t="str">
        <f>VLOOKUP(H119,Presupuesto!$B$11:$C$565,2,0)</f>
        <v>ELEMENTOS DE LIMPIEZA</v>
      </c>
      <c r="J119" s="98" t="str">
        <f t="shared" si="7"/>
        <v>Gestión Administrativa y  financiera en apoyo al Desarrollo Académico</v>
      </c>
      <c r="K119" s="98" t="s">
        <v>1637</v>
      </c>
    </row>
    <row r="120" spans="3:11" x14ac:dyDescent="0.25">
      <c r="C120" s="141" t="s">
        <v>1635</v>
      </c>
      <c r="D120" s="158">
        <v>1</v>
      </c>
      <c r="E120" s="612">
        <v>400</v>
      </c>
      <c r="F120" s="613">
        <f t="shared" si="6"/>
        <v>400</v>
      </c>
      <c r="G120" s="161" t="s">
        <v>129</v>
      </c>
      <c r="H120" s="142" t="s">
        <v>942</v>
      </c>
      <c r="I120" s="130" t="str">
        <f>VLOOKUP(H120,Presupuesto!$B$11:$C$565,2,0)</f>
        <v>UTILES DE ESCRITORIO, OFICINA Y ENSE¥ANZA</v>
      </c>
      <c r="J120" s="98" t="str">
        <f t="shared" si="7"/>
        <v>Gestión Administrativa y  financiera en apoyo al Desarrollo Académico</v>
      </c>
      <c r="K120" s="98" t="s">
        <v>1637</v>
      </c>
    </row>
    <row r="121" spans="3:11" x14ac:dyDescent="0.25">
      <c r="C121" s="141" t="s">
        <v>1636</v>
      </c>
      <c r="D121" s="158">
        <v>1</v>
      </c>
      <c r="E121" s="612">
        <v>421.04</v>
      </c>
      <c r="F121" s="613">
        <f t="shared" si="6"/>
        <v>421.04</v>
      </c>
      <c r="G121" s="161" t="s">
        <v>129</v>
      </c>
      <c r="H121" s="142" t="s">
        <v>955</v>
      </c>
      <c r="I121" s="130" t="str">
        <f>VLOOKUP(H121,Presupuesto!$B$11:$C$565,2,0)</f>
        <v>OTROS RESPUESTOS Y ACCESORIOS MENORES</v>
      </c>
      <c r="J121" s="98" t="str">
        <f t="shared" si="7"/>
        <v>Gestión Administrativa y  financiera en apoyo al Desarrollo Académico</v>
      </c>
      <c r="K121" s="98" t="s">
        <v>1637</v>
      </c>
    </row>
    <row r="122" spans="3:11" x14ac:dyDescent="0.25">
      <c r="C122" s="141"/>
      <c r="D122" s="158"/>
      <c r="E122" s="123"/>
      <c r="F122" s="97">
        <f t="shared" si="6"/>
        <v>0</v>
      </c>
      <c r="G122" s="161"/>
      <c r="H122" s="142"/>
      <c r="I122" s="130" t="e">
        <f>VLOOKUP(H122,Presupuesto!$B$11:$C$565,2,0)</f>
        <v>#N/A</v>
      </c>
      <c r="J122" s="98" t="str">
        <f t="shared" si="7"/>
        <v>Gestión Administrativa y  financiera en apoyo al Desarrollo Académico</v>
      </c>
      <c r="K122" s="98" t="s">
        <v>412</v>
      </c>
    </row>
    <row r="123" spans="3:11" x14ac:dyDescent="0.25">
      <c r="C123" s="141"/>
      <c r="D123" s="158"/>
      <c r="E123" s="123"/>
      <c r="F123" s="97">
        <f t="shared" si="6"/>
        <v>0</v>
      </c>
      <c r="G123" s="161"/>
      <c r="H123" s="142"/>
      <c r="I123" s="130" t="e">
        <f>VLOOKUP(H123,Presupuesto!$B$11:$C$565,2,0)</f>
        <v>#N/A</v>
      </c>
      <c r="J123" s="98" t="str">
        <f t="shared" si="7"/>
        <v>Gestión Administrativa y  financiera en apoyo al Desarrollo Académico</v>
      </c>
      <c r="K123" s="98" t="s">
        <v>412</v>
      </c>
    </row>
    <row r="124" spans="3:11" x14ac:dyDescent="0.25">
      <c r="C124" s="141"/>
      <c r="D124" s="158"/>
      <c r="E124" s="123"/>
      <c r="F124" s="97">
        <f t="shared" si="6"/>
        <v>0</v>
      </c>
      <c r="G124" s="161"/>
      <c r="H124" s="142"/>
      <c r="I124" s="130" t="e">
        <f>VLOOKUP(H124,Presupuesto!$B$11:$C$565,2,0)</f>
        <v>#N/A</v>
      </c>
      <c r="J124" s="98" t="str">
        <f t="shared" si="7"/>
        <v>Gestión Administrativa y  financiera en apoyo al Desarrollo Académico</v>
      </c>
      <c r="K124" s="98" t="s">
        <v>412</v>
      </c>
    </row>
    <row r="125" spans="3:11" x14ac:dyDescent="0.25">
      <c r="C125" s="141"/>
      <c r="D125" s="158"/>
      <c r="E125" s="123"/>
      <c r="F125" s="97">
        <f t="shared" si="6"/>
        <v>0</v>
      </c>
      <c r="G125" s="161"/>
      <c r="H125" s="142"/>
      <c r="I125" s="130" t="e">
        <f>VLOOKUP(H125,Presupuesto!$B$11:$C$565,2,0)</f>
        <v>#N/A</v>
      </c>
      <c r="J125" s="98" t="str">
        <f t="shared" si="7"/>
        <v>Gestión Administrativa y  financiera en apoyo al Desarrollo Académico</v>
      </c>
      <c r="K125" s="98" t="s">
        <v>412</v>
      </c>
    </row>
    <row r="126" spans="3:11" x14ac:dyDescent="0.25">
      <c r="C126" s="141"/>
      <c r="D126" s="158"/>
      <c r="E126" s="123"/>
      <c r="F126" s="97">
        <f t="shared" si="6"/>
        <v>0</v>
      </c>
      <c r="G126" s="161"/>
      <c r="H126" s="142"/>
      <c r="I126" s="130" t="e">
        <f>VLOOKUP(H126,Presupuesto!$B$11:$C$565,2,0)</f>
        <v>#N/A</v>
      </c>
      <c r="J126" s="98" t="str">
        <f t="shared" si="7"/>
        <v>Gestión Administrativa y  financiera en apoyo al Desarrollo Académico</v>
      </c>
      <c r="K126" s="98" t="s">
        <v>412</v>
      </c>
    </row>
    <row r="127" spans="3:11" x14ac:dyDescent="0.25">
      <c r="C127" s="143"/>
      <c r="D127" s="151"/>
      <c r="E127" s="118"/>
      <c r="F127" s="97">
        <f t="shared" si="6"/>
        <v>0</v>
      </c>
      <c r="G127" s="161"/>
      <c r="H127" s="144"/>
      <c r="I127" s="130" t="e">
        <f>VLOOKUP(H127,Presupuesto!$B$11:$C$565,2,0)</f>
        <v>#N/A</v>
      </c>
      <c r="J127" s="98" t="str">
        <f t="shared" si="7"/>
        <v>Gestión Administrativa y  financiera en apoyo al Desarrollo Académico</v>
      </c>
      <c r="K127" s="98" t="s">
        <v>412</v>
      </c>
    </row>
    <row r="128" spans="3:11" x14ac:dyDescent="0.25">
      <c r="C128" s="143"/>
      <c r="D128" s="151"/>
      <c r="E128" s="118"/>
      <c r="F128" s="97">
        <f t="shared" si="6"/>
        <v>0</v>
      </c>
      <c r="G128" s="161"/>
      <c r="H128" s="144"/>
      <c r="I128" s="130" t="e">
        <f>VLOOKUP(H128,Presupuesto!$B$11:$C$565,2,0)</f>
        <v>#N/A</v>
      </c>
      <c r="J128" s="98" t="str">
        <f t="shared" si="7"/>
        <v>Gestión Administrativa y  financiera en apoyo al Desarrollo Académico</v>
      </c>
      <c r="K128" s="98" t="s">
        <v>412</v>
      </c>
    </row>
    <row r="129" spans="3:11" x14ac:dyDescent="0.25">
      <c r="C129" s="143"/>
      <c r="D129" s="151"/>
      <c r="E129" s="118"/>
      <c r="F129" s="97">
        <f t="shared" si="6"/>
        <v>0</v>
      </c>
      <c r="G129" s="161"/>
      <c r="H129" s="144"/>
      <c r="I129" s="130" t="e">
        <f>VLOOKUP(H129,Presupuesto!$B$11:$C$565,2,0)</f>
        <v>#N/A</v>
      </c>
      <c r="J129" s="98" t="str">
        <f t="shared" si="7"/>
        <v>Gestión Administrativa y  financiera en apoyo al Desarrollo Académico</v>
      </c>
      <c r="K129" s="98" t="s">
        <v>412</v>
      </c>
    </row>
    <row r="130" spans="3:11" x14ac:dyDescent="0.25">
      <c r="C130" s="143"/>
      <c r="D130" s="151"/>
      <c r="E130" s="118"/>
      <c r="F130" s="97">
        <f t="shared" si="6"/>
        <v>0</v>
      </c>
      <c r="G130" s="161"/>
      <c r="H130" s="144"/>
      <c r="I130" s="130" t="e">
        <f>VLOOKUP(H130,Presupuesto!$B$11:$C$565,2,0)</f>
        <v>#N/A</v>
      </c>
      <c r="J130" s="98" t="str">
        <f t="shared" si="7"/>
        <v>Gestión Administrativa y  financiera en apoyo al Desarrollo Académico</v>
      </c>
      <c r="K130" s="98" t="s">
        <v>412</v>
      </c>
    </row>
    <row r="131" spans="3:11" x14ac:dyDescent="0.25">
      <c r="C131" s="143"/>
      <c r="D131" s="151"/>
      <c r="E131" s="118"/>
      <c r="F131" s="97">
        <f t="shared" si="6"/>
        <v>0</v>
      </c>
      <c r="G131" s="161"/>
      <c r="H131" s="144"/>
      <c r="I131" s="130" t="e">
        <f>VLOOKUP(H131,Presupuesto!$B$11:$C$565,2,0)</f>
        <v>#N/A</v>
      </c>
      <c r="J131" s="98" t="str">
        <f t="shared" si="7"/>
        <v>Gestión Administrativa y  financiera en apoyo al Desarrollo Académico</v>
      </c>
      <c r="K131" s="98" t="s">
        <v>412</v>
      </c>
    </row>
    <row r="132" spans="3:11" x14ac:dyDescent="0.25">
      <c r="C132" s="143"/>
      <c r="D132" s="151"/>
      <c r="E132" s="118"/>
      <c r="F132" s="97">
        <f t="shared" si="6"/>
        <v>0</v>
      </c>
      <c r="G132" s="161"/>
      <c r="H132" s="144"/>
      <c r="I132" s="130" t="e">
        <f>VLOOKUP(H132,Presupuesto!$B$11:$C$565,2,0)</f>
        <v>#N/A</v>
      </c>
      <c r="J132" s="98" t="str">
        <f t="shared" si="7"/>
        <v>Gestión Administrativa y  financiera en apoyo al Desarrollo Académico</v>
      </c>
      <c r="K132" s="98" t="s">
        <v>412</v>
      </c>
    </row>
    <row r="133" spans="3:11" x14ac:dyDescent="0.25">
      <c r="C133" s="143"/>
      <c r="D133" s="151"/>
      <c r="E133" s="118"/>
      <c r="F133" s="97">
        <f t="shared" si="6"/>
        <v>0</v>
      </c>
      <c r="G133" s="161"/>
      <c r="H133" s="144"/>
      <c r="I133" s="130" t="e">
        <f>VLOOKUP(H133,Presupuesto!$B$11:$C$565,2,0)</f>
        <v>#N/A</v>
      </c>
      <c r="J133" s="98" t="str">
        <f t="shared" si="7"/>
        <v>Gestión Administrativa y  financiera en apoyo al Desarrollo Académico</v>
      </c>
      <c r="K133" s="98" t="s">
        <v>412</v>
      </c>
    </row>
    <row r="134" spans="3:11" x14ac:dyDescent="0.25">
      <c r="C134" s="143"/>
      <c r="D134" s="151"/>
      <c r="E134" s="118"/>
      <c r="F134" s="97">
        <f t="shared" si="6"/>
        <v>0</v>
      </c>
      <c r="G134" s="161"/>
      <c r="H134" s="144"/>
      <c r="I134" s="130" t="e">
        <f>VLOOKUP(H134,Presupuesto!$B$11:$C$565,2,0)</f>
        <v>#N/A</v>
      </c>
      <c r="J134" s="98" t="str">
        <f t="shared" si="7"/>
        <v>Gestión Administrativa y  financiera en apoyo al Desarrollo Académico</v>
      </c>
      <c r="K134" s="98" t="s">
        <v>412</v>
      </c>
    </row>
    <row r="135" spans="3:11" x14ac:dyDescent="0.25">
      <c r="C135" s="145"/>
      <c r="D135" s="151"/>
      <c r="E135" s="118"/>
      <c r="F135" s="97">
        <f t="shared" si="6"/>
        <v>0</v>
      </c>
      <c r="G135" s="161"/>
      <c r="H135" s="146"/>
      <c r="I135" s="130" t="e">
        <f>VLOOKUP(H135,Presupuesto!$B$11:$C$565,2,0)</f>
        <v>#N/A</v>
      </c>
      <c r="J135" s="98" t="str">
        <f t="shared" si="7"/>
        <v>Gestión Administrativa y  financiera en apoyo al Desarrollo Académico</v>
      </c>
      <c r="K135" s="98" t="s">
        <v>403</v>
      </c>
    </row>
    <row r="136" spans="3:11" x14ac:dyDescent="0.25">
      <c r="C136" s="145"/>
      <c r="D136" s="151"/>
      <c r="E136" s="118"/>
      <c r="F136" s="97">
        <f t="shared" si="6"/>
        <v>0</v>
      </c>
      <c r="G136" s="161"/>
      <c r="H136" s="146"/>
      <c r="I136" s="130" t="e">
        <f>VLOOKUP(H136,Presupuesto!$B$11:$C$565,2,0)</f>
        <v>#N/A</v>
      </c>
      <c r="J136" s="98" t="str">
        <f t="shared" si="7"/>
        <v>Gestión Administrativa y  financiera en apoyo al Desarrollo Académico</v>
      </c>
      <c r="K136" s="98" t="s">
        <v>412</v>
      </c>
    </row>
    <row r="137" spans="3:11" x14ac:dyDescent="0.25">
      <c r="C137" s="145"/>
      <c r="D137" s="151"/>
      <c r="E137" s="118"/>
      <c r="F137" s="97">
        <f t="shared" si="6"/>
        <v>0</v>
      </c>
      <c r="G137" s="161"/>
      <c r="H137" s="146"/>
      <c r="I137" s="130" t="e">
        <f>VLOOKUP(H137,Presupuesto!$B$11:$C$565,2,0)</f>
        <v>#N/A</v>
      </c>
      <c r="J137" s="98" t="str">
        <f t="shared" si="7"/>
        <v>Gestión Administrativa y  financiera en apoyo al Desarrollo Académico</v>
      </c>
      <c r="K137" s="98" t="s">
        <v>412</v>
      </c>
    </row>
    <row r="138" spans="3:11" x14ac:dyDescent="0.25">
      <c r="C138" s="145"/>
      <c r="D138" s="151"/>
      <c r="E138" s="118"/>
      <c r="F138" s="97">
        <f t="shared" si="6"/>
        <v>0</v>
      </c>
      <c r="G138" s="161"/>
      <c r="H138" s="146"/>
      <c r="I138" s="130" t="e">
        <f>VLOOKUP(H138,Presupuesto!$B$11:$C$565,2,0)</f>
        <v>#N/A</v>
      </c>
      <c r="J138" s="98" t="str">
        <f t="shared" si="7"/>
        <v>Gestión Administrativa y  financiera en apoyo al Desarrollo Académico</v>
      </c>
      <c r="K138" s="98" t="s">
        <v>412</v>
      </c>
    </row>
    <row r="139" spans="3:11" ht="15.75" thickBot="1" x14ac:dyDescent="0.3">
      <c r="C139" s="147"/>
      <c r="D139" s="159"/>
      <c r="E139" s="103"/>
      <c r="F139" s="105">
        <f t="shared" si="6"/>
        <v>0</v>
      </c>
      <c r="G139" s="162"/>
      <c r="H139" s="148"/>
      <c r="I139" s="132" t="e">
        <f>VLOOKUP(H139,Presupuesto!$B$11:$C$565,2,0)</f>
        <v>#N/A</v>
      </c>
      <c r="J139" s="106" t="str">
        <f t="shared" si="7"/>
        <v>Gestión Administrativa y  financiera en apoyo al Desarrollo Académico</v>
      </c>
      <c r="K139" s="124" t="s">
        <v>394</v>
      </c>
    </row>
    <row r="141" spans="3:11" ht="15.75" thickBot="1" x14ac:dyDescent="0.3">
      <c r="F141" s="90"/>
      <c r="G141" s="89"/>
      <c r="H141" s="90"/>
      <c r="I141" s="90"/>
    </row>
    <row r="142" spans="3:11" ht="15.75" thickBot="1" x14ac:dyDescent="0.3">
      <c r="C142" s="157" t="s">
        <v>53</v>
      </c>
      <c r="D142" s="374">
        <f>SUM(F149:F183)</f>
        <v>2714.3199999999997</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70" t="s">
        <v>1550</v>
      </c>
      <c r="E145" s="93"/>
      <c r="F145" s="93"/>
      <c r="G145" s="93"/>
      <c r="H145" s="76"/>
      <c r="I145" s="76"/>
      <c r="J145" s="76"/>
      <c r="K145" s="112"/>
    </row>
    <row r="146" spans="3:11" ht="18.75" x14ac:dyDescent="0.25">
      <c r="C146" s="211"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4-Realizar el levantamiento Físico, Verificar y actualizar el Inventario de Bienes de uso en el  CURLA.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x14ac:dyDescent="0.25">
      <c r="C149" s="141" t="s">
        <v>1620</v>
      </c>
      <c r="D149" s="158">
        <v>1</v>
      </c>
      <c r="E149" s="612">
        <v>313.60000000000002</v>
      </c>
      <c r="F149" s="97">
        <f t="shared" ref="F149:F183" si="8">D149*E149</f>
        <v>313.60000000000002</v>
      </c>
      <c r="G149" s="161" t="s">
        <v>129</v>
      </c>
      <c r="H149" s="142" t="s">
        <v>681</v>
      </c>
      <c r="I149" s="130" t="str">
        <f>VLOOKUP(H149,Presupuesto!$B$11:$C$565,2,0)</f>
        <v>MANTENIMIENTO Y REPARACION DE OTROS EQUIPOS</v>
      </c>
      <c r="J149" s="219" t="s">
        <v>1364</v>
      </c>
      <c r="K149" s="98" t="s">
        <v>394</v>
      </c>
    </row>
    <row r="150" spans="3:11" x14ac:dyDescent="0.25">
      <c r="C150" s="141" t="s">
        <v>1621</v>
      </c>
      <c r="D150" s="158">
        <v>1</v>
      </c>
      <c r="E150" s="612">
        <v>132.4</v>
      </c>
      <c r="F150" s="97">
        <f t="shared" si="8"/>
        <v>132.4</v>
      </c>
      <c r="G150" s="161" t="s">
        <v>129</v>
      </c>
      <c r="H150" s="142" t="s">
        <v>711</v>
      </c>
      <c r="I150" s="130" t="str">
        <f>VLOOKUP(H150,Presupuesto!$B$11:$C$565,2,0)</f>
        <v>SERVICIO DE TRANSPORTE EVENTUALES</v>
      </c>
      <c r="J150" s="98" t="str">
        <f>$J$149</f>
        <v>Gestión Administrativa y  financiera en apoyo al Desarrollo Académico</v>
      </c>
      <c r="K150" s="98" t="s">
        <v>394</v>
      </c>
    </row>
    <row r="151" spans="3:11" x14ac:dyDescent="0.25">
      <c r="C151" s="141" t="s">
        <v>1622</v>
      </c>
      <c r="D151" s="158">
        <v>1</v>
      </c>
      <c r="E151" s="612">
        <v>20</v>
      </c>
      <c r="F151" s="97">
        <f t="shared" si="8"/>
        <v>20</v>
      </c>
      <c r="G151" s="161" t="s">
        <v>129</v>
      </c>
      <c r="H151" s="142" t="s">
        <v>717</v>
      </c>
      <c r="I151" s="130" t="str">
        <f>VLOOKUP(H151,Presupuesto!$B$11:$C$565,2,0)</f>
        <v>SERVICIOS DE IMPRENTA PUBLIC.Y REPRODUCCION</v>
      </c>
      <c r="J151" s="98" t="str">
        <f t="shared" ref="J151:J183" si="9">$J$149</f>
        <v>Gestión Administrativa y  financiera en apoyo al Desarrollo Académico</v>
      </c>
      <c r="K151" s="98" t="s">
        <v>1637</v>
      </c>
    </row>
    <row r="152" spans="3:11" x14ac:dyDescent="0.25">
      <c r="C152" s="141" t="s">
        <v>1623</v>
      </c>
      <c r="D152" s="158">
        <v>1</v>
      </c>
      <c r="E152" s="612">
        <v>12</v>
      </c>
      <c r="F152" s="97">
        <f t="shared" si="8"/>
        <v>12</v>
      </c>
      <c r="G152" s="161" t="s">
        <v>129</v>
      </c>
      <c r="H152" s="142" t="s">
        <v>743</v>
      </c>
      <c r="I152" s="130" t="str">
        <f>VLOOKUP(H152,Presupuesto!$B$11:$C$565,2,0)</f>
        <v>OTROS SERVICIOS COMERCIALES Y FINANCIEROS</v>
      </c>
      <c r="J152" s="98" t="str">
        <f t="shared" si="9"/>
        <v>Gestión Administrativa y  financiera en apoyo al Desarrollo Académico</v>
      </c>
      <c r="K152" s="98" t="s">
        <v>1637</v>
      </c>
    </row>
    <row r="153" spans="3:11" x14ac:dyDescent="0.25">
      <c r="C153" s="141" t="s">
        <v>1624</v>
      </c>
      <c r="D153" s="158">
        <v>1</v>
      </c>
      <c r="E153" s="612">
        <v>11.28</v>
      </c>
      <c r="F153" s="97">
        <f t="shared" si="8"/>
        <v>11.28</v>
      </c>
      <c r="G153" s="161" t="s">
        <v>129</v>
      </c>
      <c r="H153" s="142" t="s">
        <v>749</v>
      </c>
      <c r="I153" s="130" t="str">
        <f>VLOOKUP(H153,Presupuesto!$B$11:$C$565,2,0)</f>
        <v>PASAJES NACIONALES</v>
      </c>
      <c r="J153" s="98" t="str">
        <f t="shared" si="9"/>
        <v>Gestión Administrativa y  financiera en apoyo al Desarrollo Académico</v>
      </c>
      <c r="K153" s="98" t="s">
        <v>1637</v>
      </c>
    </row>
    <row r="154" spans="3:11" x14ac:dyDescent="0.25">
      <c r="C154" s="141" t="s">
        <v>1625</v>
      </c>
      <c r="D154" s="158">
        <v>1</v>
      </c>
      <c r="E154" s="612">
        <v>130</v>
      </c>
      <c r="F154" s="97">
        <f t="shared" si="8"/>
        <v>130</v>
      </c>
      <c r="G154" s="161" t="s">
        <v>129</v>
      </c>
      <c r="H154" s="142" t="s">
        <v>792</v>
      </c>
      <c r="I154" s="130" t="str">
        <f>VLOOKUP(H154,Presupuesto!$B$11:$C$565,2,0)</f>
        <v>ALIMENTOS B EBIDAS PARA PERSONAS</v>
      </c>
      <c r="J154" s="98" t="str">
        <f t="shared" si="9"/>
        <v>Gestión Administrativa y  financiera en apoyo al Desarrollo Académico</v>
      </c>
      <c r="K154" s="98" t="s">
        <v>1637</v>
      </c>
    </row>
    <row r="155" spans="3:11" x14ac:dyDescent="0.25">
      <c r="C155" s="141" t="s">
        <v>1626</v>
      </c>
      <c r="D155" s="158">
        <v>1</v>
      </c>
      <c r="E155" s="612">
        <v>10</v>
      </c>
      <c r="F155" s="97">
        <f t="shared" si="8"/>
        <v>10</v>
      </c>
      <c r="G155" s="161" t="s">
        <v>129</v>
      </c>
      <c r="H155" s="142" t="s">
        <v>803</v>
      </c>
      <c r="I155" s="130" t="str">
        <f>VLOOKUP(H155,Presupuesto!$B$11:$C$565,2,0)</f>
        <v>HILADOS Y TELAS</v>
      </c>
      <c r="J155" s="98" t="str">
        <f t="shared" si="9"/>
        <v>Gestión Administrativa y  financiera en apoyo al Desarrollo Académico</v>
      </c>
      <c r="K155" s="98" t="s">
        <v>1637</v>
      </c>
    </row>
    <row r="156" spans="3:11" x14ac:dyDescent="0.25">
      <c r="C156" s="141" t="s">
        <v>1627</v>
      </c>
      <c r="D156" s="158">
        <v>1</v>
      </c>
      <c r="E156" s="612">
        <v>500</v>
      </c>
      <c r="F156" s="97">
        <f t="shared" si="8"/>
        <v>500</v>
      </c>
      <c r="G156" s="161" t="s">
        <v>129</v>
      </c>
      <c r="H156" s="142" t="s">
        <v>815</v>
      </c>
      <c r="I156" s="130" t="str">
        <f>VLOOKUP(H156,Presupuesto!$B$11:$C$565,2,0)</f>
        <v>PAPEL DE ESCRITORIO</v>
      </c>
      <c r="J156" s="98" t="str">
        <f t="shared" si="9"/>
        <v>Gestión Administrativa y  financiera en apoyo al Desarrollo Académico</v>
      </c>
      <c r="K156" s="98" t="s">
        <v>1637</v>
      </c>
    </row>
    <row r="157" spans="3:11" x14ac:dyDescent="0.25">
      <c r="C157" s="141" t="s">
        <v>1628</v>
      </c>
      <c r="D157" s="158">
        <v>1</v>
      </c>
      <c r="E157" s="612">
        <v>500</v>
      </c>
      <c r="F157" s="97">
        <f t="shared" si="8"/>
        <v>500</v>
      </c>
      <c r="G157" s="161" t="s">
        <v>129</v>
      </c>
      <c r="H157" s="142" t="s">
        <v>817</v>
      </c>
      <c r="I157" s="130" t="str">
        <f>VLOOKUP(H157,Presupuesto!$B$11:$C$565,2,0)</f>
        <v>PAPEL PARA COMPUTACION</v>
      </c>
      <c r="J157" s="98" t="str">
        <f t="shared" si="9"/>
        <v>Gestión Administrativa y  financiera en apoyo al Desarrollo Académico</v>
      </c>
      <c r="K157" s="98" t="s">
        <v>1637</v>
      </c>
    </row>
    <row r="158" spans="3:11" x14ac:dyDescent="0.25">
      <c r="C158" s="141" t="s">
        <v>1629</v>
      </c>
      <c r="D158" s="158">
        <v>1</v>
      </c>
      <c r="E158" s="612">
        <v>160</v>
      </c>
      <c r="F158" s="97">
        <f t="shared" si="8"/>
        <v>160</v>
      </c>
      <c r="G158" s="161" t="s">
        <v>129</v>
      </c>
      <c r="H158" s="142" t="s">
        <v>821</v>
      </c>
      <c r="I158" s="130" t="str">
        <f>VLOOKUP(H158,Presupuesto!$B$11:$C$565,2,0)</f>
        <v>PRODUCTOS PAPEL Y CARTON</v>
      </c>
      <c r="J158" s="98" t="str">
        <f t="shared" si="9"/>
        <v>Gestión Administrativa y  financiera en apoyo al Desarrollo Académico</v>
      </c>
      <c r="K158" s="98" t="s">
        <v>1637</v>
      </c>
    </row>
    <row r="159" spans="3:11" x14ac:dyDescent="0.25">
      <c r="C159" s="141" t="s">
        <v>1630</v>
      </c>
      <c r="D159" s="158">
        <v>1</v>
      </c>
      <c r="E159" s="612">
        <v>2</v>
      </c>
      <c r="F159" s="97">
        <f t="shared" si="8"/>
        <v>2</v>
      </c>
      <c r="G159" s="161" t="s">
        <v>129</v>
      </c>
      <c r="H159" s="142" t="s">
        <v>858</v>
      </c>
      <c r="I159" s="130" t="str">
        <f>VLOOKUP(H159,Presupuesto!$B$11:$C$565,2,0)</f>
        <v>PRODUCTOS FARMACEUTICO Y MEDICINALES</v>
      </c>
      <c r="J159" s="98" t="str">
        <f t="shared" si="9"/>
        <v>Gestión Administrativa y  financiera en apoyo al Desarrollo Académico</v>
      </c>
      <c r="K159" s="98" t="s">
        <v>1637</v>
      </c>
    </row>
    <row r="160" spans="3:11" x14ac:dyDescent="0.25">
      <c r="C160" s="141" t="s">
        <v>1631</v>
      </c>
      <c r="D160" s="158">
        <v>1</v>
      </c>
      <c r="E160" s="612">
        <v>2</v>
      </c>
      <c r="F160" s="97">
        <f t="shared" si="8"/>
        <v>2</v>
      </c>
      <c r="G160" s="161" t="s">
        <v>129</v>
      </c>
      <c r="H160" s="142" t="s">
        <v>866</v>
      </c>
      <c r="I160" s="130" t="str">
        <f>VLOOKUP(H160,Presupuesto!$B$11:$C$565,2,0)</f>
        <v>INSECTICIDAS, FUMIGANTES Y OTROS</v>
      </c>
      <c r="J160" s="98" t="str">
        <f t="shared" si="9"/>
        <v>Gestión Administrativa y  financiera en apoyo al Desarrollo Académico</v>
      </c>
      <c r="K160" s="98" t="s">
        <v>1637</v>
      </c>
    </row>
    <row r="161" spans="3:11" x14ac:dyDescent="0.25">
      <c r="C161" s="141" t="s">
        <v>1632</v>
      </c>
      <c r="D161" s="158">
        <v>1</v>
      </c>
      <c r="E161" s="612">
        <v>20</v>
      </c>
      <c r="F161" s="97">
        <f t="shared" si="8"/>
        <v>20</v>
      </c>
      <c r="G161" s="161" t="s">
        <v>129</v>
      </c>
      <c r="H161" s="142" t="s">
        <v>907</v>
      </c>
      <c r="I161" s="130" t="str">
        <f>VLOOKUP(H161,Presupuesto!$B$11:$C$565,2,0)</f>
        <v>OTROS PRODUCTOS METALICOS</v>
      </c>
      <c r="J161" s="98" t="str">
        <f t="shared" si="9"/>
        <v>Gestión Administrativa y  financiera en apoyo al Desarrollo Académico</v>
      </c>
      <c r="K161" s="98" t="s">
        <v>1637</v>
      </c>
    </row>
    <row r="162" spans="3:11" x14ac:dyDescent="0.25">
      <c r="C162" s="141" t="s">
        <v>1633</v>
      </c>
      <c r="D162" s="158">
        <v>1</v>
      </c>
      <c r="E162" s="612">
        <v>20</v>
      </c>
      <c r="F162" s="97">
        <f t="shared" si="8"/>
        <v>20</v>
      </c>
      <c r="G162" s="161" t="s">
        <v>129</v>
      </c>
      <c r="H162" s="142" t="s">
        <v>907</v>
      </c>
      <c r="I162" s="130" t="str">
        <f>VLOOKUP(H162,Presupuesto!$B$11:$C$565,2,0)</f>
        <v>OTROS PRODUCTOS METALICOS</v>
      </c>
      <c r="J162" s="98" t="str">
        <f t="shared" si="9"/>
        <v>Gestión Administrativa y  financiera en apoyo al Desarrollo Académico</v>
      </c>
      <c r="K162" s="98" t="s">
        <v>1637</v>
      </c>
    </row>
    <row r="163" spans="3:11" x14ac:dyDescent="0.25">
      <c r="C163" s="141" t="s">
        <v>1634</v>
      </c>
      <c r="D163" s="158">
        <v>1</v>
      </c>
      <c r="E163" s="612">
        <v>60</v>
      </c>
      <c r="F163" s="97">
        <f t="shared" si="8"/>
        <v>60</v>
      </c>
      <c r="G163" s="161" t="s">
        <v>129</v>
      </c>
      <c r="H163" s="142" t="s">
        <v>939</v>
      </c>
      <c r="I163" s="130" t="str">
        <f>VLOOKUP(H163,Presupuesto!$B$11:$C$565,2,0)</f>
        <v>ELEMENTOS DE LIMPIEZA</v>
      </c>
      <c r="J163" s="98" t="str">
        <f t="shared" si="9"/>
        <v>Gestión Administrativa y  financiera en apoyo al Desarrollo Académico</v>
      </c>
      <c r="K163" s="98" t="s">
        <v>1637</v>
      </c>
    </row>
    <row r="164" spans="3:11" x14ac:dyDescent="0.25">
      <c r="C164" s="141" t="s">
        <v>1635</v>
      </c>
      <c r="D164" s="158">
        <v>1</v>
      </c>
      <c r="E164" s="612">
        <v>400</v>
      </c>
      <c r="F164" s="97">
        <f t="shared" si="8"/>
        <v>400</v>
      </c>
      <c r="G164" s="161" t="s">
        <v>129</v>
      </c>
      <c r="H164" s="142" t="s">
        <v>942</v>
      </c>
      <c r="I164" s="130" t="str">
        <f>VLOOKUP(H164,Presupuesto!$B$11:$C$565,2,0)</f>
        <v>UTILES DE ESCRITORIO, OFICINA Y ENSE¥ANZA</v>
      </c>
      <c r="J164" s="98" t="str">
        <f t="shared" si="9"/>
        <v>Gestión Administrativa y  financiera en apoyo al Desarrollo Académico</v>
      </c>
      <c r="K164" s="98" t="s">
        <v>1637</v>
      </c>
    </row>
    <row r="165" spans="3:11" x14ac:dyDescent="0.25">
      <c r="C165" s="141" t="s">
        <v>1636</v>
      </c>
      <c r="D165" s="158">
        <v>1</v>
      </c>
      <c r="E165" s="612">
        <v>421.04</v>
      </c>
      <c r="F165" s="97">
        <f t="shared" si="8"/>
        <v>421.04</v>
      </c>
      <c r="G165" s="161" t="s">
        <v>129</v>
      </c>
      <c r="H165" s="142" t="s">
        <v>955</v>
      </c>
      <c r="I165" s="130" t="str">
        <f>VLOOKUP(H165,Presupuesto!$B$11:$C$565,2,0)</f>
        <v>OTROS RESPUESTOS Y ACCESORIOS MENORES</v>
      </c>
      <c r="J165" s="98" t="str">
        <f t="shared" si="9"/>
        <v>Gestión Administrativa y  financiera en apoyo al Desarrollo Académico</v>
      </c>
      <c r="K165" s="98" t="s">
        <v>1637</v>
      </c>
    </row>
    <row r="166" spans="3:11" x14ac:dyDescent="0.25">
      <c r="C166" s="141"/>
      <c r="D166" s="158"/>
      <c r="E166" s="123"/>
      <c r="F166" s="97">
        <f t="shared" si="8"/>
        <v>0</v>
      </c>
      <c r="G166" s="161"/>
      <c r="H166" s="142"/>
      <c r="I166" s="130" t="e">
        <f>VLOOKUP(H166,Presupuesto!$B$11:$C$565,2,0)</f>
        <v>#N/A</v>
      </c>
      <c r="J166" s="98" t="str">
        <f t="shared" si="9"/>
        <v>Gestión Administrativa y  financiera en apoyo al Desarrollo Académico</v>
      </c>
      <c r="K166" s="98" t="s">
        <v>412</v>
      </c>
    </row>
    <row r="167" spans="3:11" x14ac:dyDescent="0.25">
      <c r="C167" s="141"/>
      <c r="D167" s="158"/>
      <c r="E167" s="123"/>
      <c r="F167" s="97">
        <f t="shared" si="8"/>
        <v>0</v>
      </c>
      <c r="G167" s="161"/>
      <c r="H167" s="142"/>
      <c r="I167" s="130" t="e">
        <f>VLOOKUP(H167,Presupuesto!$B$11:$C$565,2,0)</f>
        <v>#N/A</v>
      </c>
      <c r="J167" s="98" t="str">
        <f t="shared" si="9"/>
        <v>Gestión Administrativa y  financiera en apoyo al Desarrollo Académico</v>
      </c>
      <c r="K167" s="98" t="s">
        <v>412</v>
      </c>
    </row>
    <row r="168" spans="3:11" x14ac:dyDescent="0.25">
      <c r="C168" s="141"/>
      <c r="D168" s="158"/>
      <c r="E168" s="123"/>
      <c r="F168" s="97">
        <f t="shared" si="8"/>
        <v>0</v>
      </c>
      <c r="G168" s="161"/>
      <c r="H168" s="142"/>
      <c r="I168" s="130" t="e">
        <f>VLOOKUP(H168,Presupuesto!$B$11:$C$565,2,0)</f>
        <v>#N/A</v>
      </c>
      <c r="J168" s="98" t="str">
        <f t="shared" si="9"/>
        <v>Gestión Administrativa y  financiera en apoyo al Desarrollo Académico</v>
      </c>
      <c r="K168" s="98" t="s">
        <v>412</v>
      </c>
    </row>
    <row r="169" spans="3:11" x14ac:dyDescent="0.25">
      <c r="C169" s="141"/>
      <c r="D169" s="158"/>
      <c r="E169" s="123"/>
      <c r="F169" s="97">
        <f t="shared" si="8"/>
        <v>0</v>
      </c>
      <c r="G169" s="161"/>
      <c r="H169" s="142"/>
      <c r="I169" s="130" t="e">
        <f>VLOOKUP(H169,Presupuesto!$B$11:$C$565,2,0)</f>
        <v>#N/A</v>
      </c>
      <c r="J169" s="98" t="str">
        <f t="shared" si="9"/>
        <v>Gestión Administrativa y  financiera en apoyo al Desarrollo Académico</v>
      </c>
      <c r="K169" s="98" t="s">
        <v>412</v>
      </c>
    </row>
    <row r="170" spans="3:11" x14ac:dyDescent="0.25">
      <c r="C170" s="141"/>
      <c r="D170" s="158"/>
      <c r="E170" s="123"/>
      <c r="F170" s="97">
        <f t="shared" si="8"/>
        <v>0</v>
      </c>
      <c r="G170" s="161"/>
      <c r="H170" s="142"/>
      <c r="I170" s="130" t="e">
        <f>VLOOKUP(H170,Presupuesto!$B$11:$C$565,2,0)</f>
        <v>#N/A</v>
      </c>
      <c r="J170" s="98" t="str">
        <f t="shared" si="9"/>
        <v>Gestión Administrativa y  financiera en apoyo al Desarrollo Académico</v>
      </c>
      <c r="K170" s="98" t="s">
        <v>412</v>
      </c>
    </row>
    <row r="171" spans="3:11" x14ac:dyDescent="0.25">
      <c r="C171" s="143"/>
      <c r="D171" s="151"/>
      <c r="E171" s="118"/>
      <c r="F171" s="97">
        <f t="shared" si="8"/>
        <v>0</v>
      </c>
      <c r="G171" s="161"/>
      <c r="H171" s="144"/>
      <c r="I171" s="130" t="e">
        <f>VLOOKUP(H171,Presupuesto!$B$11:$C$565,2,0)</f>
        <v>#N/A</v>
      </c>
      <c r="J171" s="98" t="str">
        <f t="shared" si="9"/>
        <v>Gestión Administrativa y  financiera en apoyo al Desarrollo Académico</v>
      </c>
      <c r="K171" s="98" t="s">
        <v>412</v>
      </c>
    </row>
    <row r="172" spans="3:11" x14ac:dyDescent="0.25">
      <c r="C172" s="143"/>
      <c r="D172" s="151"/>
      <c r="E172" s="118"/>
      <c r="F172" s="97">
        <f t="shared" si="8"/>
        <v>0</v>
      </c>
      <c r="G172" s="161"/>
      <c r="H172" s="144"/>
      <c r="I172" s="130" t="e">
        <f>VLOOKUP(H172,Presupuesto!$B$11:$C$565,2,0)</f>
        <v>#N/A</v>
      </c>
      <c r="J172" s="98" t="str">
        <f t="shared" si="9"/>
        <v>Gestión Administrativa y  financiera en apoyo al Desarrollo Académico</v>
      </c>
      <c r="K172" s="98" t="s">
        <v>412</v>
      </c>
    </row>
    <row r="173" spans="3:11" x14ac:dyDescent="0.25">
      <c r="C173" s="143"/>
      <c r="D173" s="151"/>
      <c r="E173" s="118"/>
      <c r="F173" s="97">
        <f t="shared" si="8"/>
        <v>0</v>
      </c>
      <c r="G173" s="161"/>
      <c r="H173" s="144"/>
      <c r="I173" s="130" t="e">
        <f>VLOOKUP(H173,Presupuesto!$B$11:$C$565,2,0)</f>
        <v>#N/A</v>
      </c>
      <c r="J173" s="98" t="str">
        <f t="shared" si="9"/>
        <v>Gestión Administrativa y  financiera en apoyo al Desarrollo Académico</v>
      </c>
      <c r="K173" s="98" t="s">
        <v>412</v>
      </c>
    </row>
    <row r="174" spans="3:11" x14ac:dyDescent="0.25">
      <c r="C174" s="143"/>
      <c r="D174" s="151"/>
      <c r="E174" s="118"/>
      <c r="F174" s="97">
        <f t="shared" si="8"/>
        <v>0</v>
      </c>
      <c r="G174" s="161"/>
      <c r="H174" s="144"/>
      <c r="I174" s="130" t="e">
        <f>VLOOKUP(H174,Presupuesto!$B$11:$C$565,2,0)</f>
        <v>#N/A</v>
      </c>
      <c r="J174" s="98" t="str">
        <f t="shared" si="9"/>
        <v>Gestión Administrativa y  financiera en apoyo al Desarrollo Académico</v>
      </c>
      <c r="K174" s="98" t="s">
        <v>412</v>
      </c>
    </row>
    <row r="175" spans="3:11" x14ac:dyDescent="0.25">
      <c r="C175" s="143"/>
      <c r="D175" s="151"/>
      <c r="E175" s="118"/>
      <c r="F175" s="97">
        <f t="shared" si="8"/>
        <v>0</v>
      </c>
      <c r="G175" s="161"/>
      <c r="H175" s="144"/>
      <c r="I175" s="130" t="e">
        <f>VLOOKUP(H175,Presupuesto!$B$11:$C$565,2,0)</f>
        <v>#N/A</v>
      </c>
      <c r="J175" s="98" t="str">
        <f t="shared" si="9"/>
        <v>Gestión Administrativa y  financiera en apoyo al Desarrollo Académico</v>
      </c>
      <c r="K175" s="98" t="s">
        <v>412</v>
      </c>
    </row>
    <row r="176" spans="3:11" x14ac:dyDescent="0.25">
      <c r="C176" s="143"/>
      <c r="D176" s="151"/>
      <c r="E176" s="118"/>
      <c r="F176" s="97">
        <f t="shared" si="8"/>
        <v>0</v>
      </c>
      <c r="G176" s="161"/>
      <c r="H176" s="144"/>
      <c r="I176" s="130" t="e">
        <f>VLOOKUP(H176,Presupuesto!$B$11:$C$565,2,0)</f>
        <v>#N/A</v>
      </c>
      <c r="J176" s="98" t="str">
        <f t="shared" si="9"/>
        <v>Gestión Administrativa y  financiera en apoyo al Desarrollo Académico</v>
      </c>
      <c r="K176" s="98" t="s">
        <v>412</v>
      </c>
    </row>
    <row r="177" spans="3:11" x14ac:dyDescent="0.25">
      <c r="C177" s="143"/>
      <c r="D177" s="151"/>
      <c r="E177" s="118"/>
      <c r="F177" s="97">
        <f t="shared" si="8"/>
        <v>0</v>
      </c>
      <c r="G177" s="161"/>
      <c r="H177" s="144"/>
      <c r="I177" s="130" t="e">
        <f>VLOOKUP(H177,Presupuesto!$B$11:$C$565,2,0)</f>
        <v>#N/A</v>
      </c>
      <c r="J177" s="98" t="str">
        <f t="shared" si="9"/>
        <v>Gestión Administrativa y  financiera en apoyo al Desarrollo Académico</v>
      </c>
      <c r="K177" s="98" t="s">
        <v>412</v>
      </c>
    </row>
    <row r="178" spans="3:11" x14ac:dyDescent="0.25">
      <c r="C178" s="143"/>
      <c r="D178" s="151"/>
      <c r="E178" s="118"/>
      <c r="F178" s="97">
        <f t="shared" si="8"/>
        <v>0</v>
      </c>
      <c r="G178" s="161"/>
      <c r="H178" s="144"/>
      <c r="I178" s="130" t="e">
        <f>VLOOKUP(H178,Presupuesto!$B$11:$C$565,2,0)</f>
        <v>#N/A</v>
      </c>
      <c r="J178" s="98" t="str">
        <f t="shared" si="9"/>
        <v>Gestión Administrativa y  financiera en apoyo al Desarrollo Académico</v>
      </c>
      <c r="K178" s="98" t="s">
        <v>412</v>
      </c>
    </row>
    <row r="179" spans="3:11" x14ac:dyDescent="0.25">
      <c r="C179" s="145"/>
      <c r="D179" s="151"/>
      <c r="E179" s="118"/>
      <c r="F179" s="97">
        <f t="shared" si="8"/>
        <v>0</v>
      </c>
      <c r="G179" s="161"/>
      <c r="H179" s="146"/>
      <c r="I179" s="130" t="e">
        <f>VLOOKUP(H179,Presupuesto!$B$11:$C$565,2,0)</f>
        <v>#N/A</v>
      </c>
      <c r="J179" s="98" t="str">
        <f t="shared" si="9"/>
        <v>Gestión Administrativa y  financiera en apoyo al Desarrollo Académico</v>
      </c>
      <c r="K179" s="98" t="s">
        <v>403</v>
      </c>
    </row>
    <row r="180" spans="3:11" x14ac:dyDescent="0.25">
      <c r="C180" s="145"/>
      <c r="D180" s="151"/>
      <c r="E180" s="118"/>
      <c r="F180" s="97">
        <f t="shared" si="8"/>
        <v>0</v>
      </c>
      <c r="G180" s="161"/>
      <c r="H180" s="146"/>
      <c r="I180" s="130" t="e">
        <f>VLOOKUP(H180,Presupuesto!$B$11:$C$565,2,0)</f>
        <v>#N/A</v>
      </c>
      <c r="J180" s="98" t="str">
        <f t="shared" si="9"/>
        <v>Gestión Administrativa y  financiera en apoyo al Desarrollo Académico</v>
      </c>
      <c r="K180" s="98" t="s">
        <v>412</v>
      </c>
    </row>
    <row r="181" spans="3:11" x14ac:dyDescent="0.25">
      <c r="C181" s="145"/>
      <c r="D181" s="151"/>
      <c r="E181" s="118"/>
      <c r="F181" s="97">
        <f t="shared" si="8"/>
        <v>0</v>
      </c>
      <c r="G181" s="161"/>
      <c r="H181" s="146"/>
      <c r="I181" s="130" t="e">
        <f>VLOOKUP(H181,Presupuesto!$B$11:$C$565,2,0)</f>
        <v>#N/A</v>
      </c>
      <c r="J181" s="98" t="str">
        <f t="shared" si="9"/>
        <v>Gestión Administrativa y  financiera en apoyo al Desarrollo Académico</v>
      </c>
      <c r="K181" s="98" t="s">
        <v>412</v>
      </c>
    </row>
    <row r="182" spans="3:11" x14ac:dyDescent="0.25">
      <c r="C182" s="145"/>
      <c r="D182" s="151"/>
      <c r="E182" s="118"/>
      <c r="F182" s="97">
        <f t="shared" si="8"/>
        <v>0</v>
      </c>
      <c r="G182" s="161"/>
      <c r="H182" s="146"/>
      <c r="I182" s="130" t="e">
        <f>VLOOKUP(H182,Presupuesto!$B$11:$C$565,2,0)</f>
        <v>#N/A</v>
      </c>
      <c r="J182" s="98" t="str">
        <f t="shared" si="9"/>
        <v>Gestión Administrativa y  financiera en apoyo al Desarrollo Académico</v>
      </c>
      <c r="K182" s="98" t="s">
        <v>412</v>
      </c>
    </row>
    <row r="183" spans="3:11" ht="15.75" thickBot="1" x14ac:dyDescent="0.3">
      <c r="C183" s="147"/>
      <c r="D183" s="159"/>
      <c r="E183" s="103"/>
      <c r="F183" s="105">
        <f t="shared" si="8"/>
        <v>0</v>
      </c>
      <c r="G183" s="162"/>
      <c r="H183" s="148"/>
      <c r="I183" s="132" t="e">
        <f>VLOOKUP(H183,Presupuesto!$B$11:$C$565,2,0)</f>
        <v>#N/A</v>
      </c>
      <c r="J183" s="106" t="str">
        <f t="shared" si="9"/>
        <v>Gestión Administrativa y  financiera en apoyo al Desarrollo Académico</v>
      </c>
      <c r="K183" s="124" t="s">
        <v>394</v>
      </c>
    </row>
    <row r="185" spans="3:11" ht="15.75" thickBot="1" x14ac:dyDescent="0.3"/>
    <row r="186" spans="3:11" ht="15.75" thickBot="1" x14ac:dyDescent="0.3">
      <c r="C186" s="157" t="s">
        <v>53</v>
      </c>
      <c r="D186" s="374">
        <f>SUM(F193:F227)</f>
        <v>8142.96</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70" t="s">
        <v>1553</v>
      </c>
      <c r="E189" s="93"/>
      <c r="F189" s="93"/>
      <c r="G189" s="93"/>
      <c r="H189" s="76"/>
      <c r="I189" s="76"/>
      <c r="J189" s="76"/>
      <c r="K189" s="112"/>
    </row>
    <row r="190" spans="3:11" ht="18.75" x14ac:dyDescent="0.25">
      <c r="C190" s="211" t="str">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5-Registrar los Bienes de Muebles en el Sub-Sistema de Bienes Nacionales en ambiente SIAFI, de  acuerdo a los requisitos establecidos por la Dirección General de Bienes Nacionales.</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x14ac:dyDescent="0.25">
      <c r="C193" s="141" t="s">
        <v>1620</v>
      </c>
      <c r="D193" s="158">
        <v>1</v>
      </c>
      <c r="E193" s="612">
        <v>940.8</v>
      </c>
      <c r="F193" s="613">
        <f t="shared" ref="F193:F227" si="10">D193*E193</f>
        <v>940.8</v>
      </c>
      <c r="G193" s="161" t="s">
        <v>129</v>
      </c>
      <c r="H193" s="142" t="s">
        <v>681</v>
      </c>
      <c r="I193" s="130" t="str">
        <f>VLOOKUP(H193,Presupuesto!$B$11:$C$565,2,0)</f>
        <v>MANTENIMIENTO Y REPARACION DE OTROS EQUIPOS</v>
      </c>
      <c r="J193" s="219" t="s">
        <v>1364</v>
      </c>
      <c r="K193" s="98" t="s">
        <v>394</v>
      </c>
    </row>
    <row r="194" spans="3:11" x14ac:dyDescent="0.25">
      <c r="C194" s="141" t="s">
        <v>1621</v>
      </c>
      <c r="D194" s="158">
        <v>1</v>
      </c>
      <c r="E194" s="612">
        <v>397.2</v>
      </c>
      <c r="F194" s="613">
        <f t="shared" si="10"/>
        <v>397.2</v>
      </c>
      <c r="G194" s="161" t="s">
        <v>129</v>
      </c>
      <c r="H194" s="142" t="s">
        <v>711</v>
      </c>
      <c r="I194" s="130" t="str">
        <f>VLOOKUP(H194,Presupuesto!$B$11:$C$565,2,0)</f>
        <v>SERVICIO DE TRANSPORTE EVENTUALES</v>
      </c>
      <c r="J194" s="98" t="str">
        <f>$J$193</f>
        <v>Gestión Administrativa y  financiera en apoyo al Desarrollo Académico</v>
      </c>
      <c r="K194" s="98" t="s">
        <v>394</v>
      </c>
    </row>
    <row r="195" spans="3:11" x14ac:dyDescent="0.25">
      <c r="C195" s="141" t="s">
        <v>1622</v>
      </c>
      <c r="D195" s="158">
        <v>1</v>
      </c>
      <c r="E195" s="612">
        <v>60</v>
      </c>
      <c r="F195" s="613">
        <f t="shared" si="10"/>
        <v>60</v>
      </c>
      <c r="G195" s="161" t="s">
        <v>129</v>
      </c>
      <c r="H195" s="142" t="s">
        <v>717</v>
      </c>
      <c r="I195" s="130" t="str">
        <f>VLOOKUP(H195,Presupuesto!$B$11:$C$565,2,0)</f>
        <v>SERVICIOS DE IMPRENTA PUBLIC.Y REPRODUCCION</v>
      </c>
      <c r="J195" s="98" t="str">
        <f t="shared" ref="J195:J227" si="11">$J$193</f>
        <v>Gestión Administrativa y  financiera en apoyo al Desarrollo Académico</v>
      </c>
      <c r="K195" s="98" t="s">
        <v>1637</v>
      </c>
    </row>
    <row r="196" spans="3:11" x14ac:dyDescent="0.25">
      <c r="C196" s="141" t="s">
        <v>1623</v>
      </c>
      <c r="D196" s="158">
        <v>1</v>
      </c>
      <c r="E196" s="612">
        <v>36</v>
      </c>
      <c r="F196" s="613">
        <f t="shared" si="10"/>
        <v>36</v>
      </c>
      <c r="G196" s="161" t="s">
        <v>129</v>
      </c>
      <c r="H196" s="142" t="s">
        <v>743</v>
      </c>
      <c r="I196" s="130" t="str">
        <f>VLOOKUP(H196,Presupuesto!$B$11:$C$565,2,0)</f>
        <v>OTROS SERVICIOS COMERCIALES Y FINANCIEROS</v>
      </c>
      <c r="J196" s="98" t="str">
        <f t="shared" si="11"/>
        <v>Gestión Administrativa y  financiera en apoyo al Desarrollo Académico</v>
      </c>
      <c r="K196" s="98" t="s">
        <v>1637</v>
      </c>
    </row>
    <row r="197" spans="3:11" x14ac:dyDescent="0.25">
      <c r="C197" s="141" t="s">
        <v>1624</v>
      </c>
      <c r="D197" s="158">
        <v>1</v>
      </c>
      <c r="E197" s="612">
        <v>33.840000000000003</v>
      </c>
      <c r="F197" s="613">
        <f t="shared" si="10"/>
        <v>33.840000000000003</v>
      </c>
      <c r="G197" s="161" t="s">
        <v>129</v>
      </c>
      <c r="H197" s="142" t="s">
        <v>749</v>
      </c>
      <c r="I197" s="130" t="str">
        <f>VLOOKUP(H197,Presupuesto!$B$11:$C$565,2,0)</f>
        <v>PASAJES NACIONALES</v>
      </c>
      <c r="J197" s="98" t="str">
        <f t="shared" si="11"/>
        <v>Gestión Administrativa y  financiera en apoyo al Desarrollo Académico</v>
      </c>
      <c r="K197" s="98" t="s">
        <v>1637</v>
      </c>
    </row>
    <row r="198" spans="3:11" x14ac:dyDescent="0.25">
      <c r="C198" s="141" t="s">
        <v>1625</v>
      </c>
      <c r="D198" s="158">
        <v>1</v>
      </c>
      <c r="E198" s="612">
        <v>390</v>
      </c>
      <c r="F198" s="613">
        <f t="shared" si="10"/>
        <v>390</v>
      </c>
      <c r="G198" s="161" t="s">
        <v>129</v>
      </c>
      <c r="H198" s="142" t="s">
        <v>792</v>
      </c>
      <c r="I198" s="130" t="str">
        <f>VLOOKUP(H198,Presupuesto!$B$11:$C$565,2,0)</f>
        <v>ALIMENTOS B EBIDAS PARA PERSONAS</v>
      </c>
      <c r="J198" s="98" t="str">
        <f t="shared" si="11"/>
        <v>Gestión Administrativa y  financiera en apoyo al Desarrollo Académico</v>
      </c>
      <c r="K198" s="98" t="s">
        <v>1637</v>
      </c>
    </row>
    <row r="199" spans="3:11" x14ac:dyDescent="0.25">
      <c r="C199" s="141" t="s">
        <v>1626</v>
      </c>
      <c r="D199" s="158">
        <v>1</v>
      </c>
      <c r="E199" s="612">
        <v>30</v>
      </c>
      <c r="F199" s="613">
        <f t="shared" si="10"/>
        <v>30</v>
      </c>
      <c r="G199" s="161" t="s">
        <v>129</v>
      </c>
      <c r="H199" s="142" t="s">
        <v>803</v>
      </c>
      <c r="I199" s="130" t="str">
        <f>VLOOKUP(H199,Presupuesto!$B$11:$C$565,2,0)</f>
        <v>HILADOS Y TELAS</v>
      </c>
      <c r="J199" s="98" t="str">
        <f t="shared" si="11"/>
        <v>Gestión Administrativa y  financiera en apoyo al Desarrollo Académico</v>
      </c>
      <c r="K199" s="98" t="s">
        <v>1637</v>
      </c>
    </row>
    <row r="200" spans="3:11" x14ac:dyDescent="0.25">
      <c r="C200" s="141" t="s">
        <v>1627</v>
      </c>
      <c r="D200" s="158">
        <v>1</v>
      </c>
      <c r="E200" s="612">
        <v>1500</v>
      </c>
      <c r="F200" s="613">
        <f t="shared" si="10"/>
        <v>1500</v>
      </c>
      <c r="G200" s="161" t="s">
        <v>129</v>
      </c>
      <c r="H200" s="142" t="s">
        <v>815</v>
      </c>
      <c r="I200" s="130" t="str">
        <f>VLOOKUP(H200,Presupuesto!$B$11:$C$565,2,0)</f>
        <v>PAPEL DE ESCRITORIO</v>
      </c>
      <c r="J200" s="98" t="str">
        <f t="shared" si="11"/>
        <v>Gestión Administrativa y  financiera en apoyo al Desarrollo Académico</v>
      </c>
      <c r="K200" s="98" t="s">
        <v>1637</v>
      </c>
    </row>
    <row r="201" spans="3:11" x14ac:dyDescent="0.25">
      <c r="C201" s="141" t="s">
        <v>1628</v>
      </c>
      <c r="D201" s="158">
        <v>1</v>
      </c>
      <c r="E201" s="612">
        <v>1500</v>
      </c>
      <c r="F201" s="613">
        <f t="shared" si="10"/>
        <v>1500</v>
      </c>
      <c r="G201" s="161" t="s">
        <v>129</v>
      </c>
      <c r="H201" s="142" t="s">
        <v>817</v>
      </c>
      <c r="I201" s="130" t="str">
        <f>VLOOKUP(H201,Presupuesto!$B$11:$C$565,2,0)</f>
        <v>PAPEL PARA COMPUTACION</v>
      </c>
      <c r="J201" s="98" t="str">
        <f t="shared" si="11"/>
        <v>Gestión Administrativa y  financiera en apoyo al Desarrollo Académico</v>
      </c>
      <c r="K201" s="98" t="s">
        <v>1637</v>
      </c>
    </row>
    <row r="202" spans="3:11" x14ac:dyDescent="0.25">
      <c r="C202" s="141" t="s">
        <v>1629</v>
      </c>
      <c r="D202" s="158">
        <v>1</v>
      </c>
      <c r="E202" s="612">
        <v>480</v>
      </c>
      <c r="F202" s="613">
        <f t="shared" si="10"/>
        <v>480</v>
      </c>
      <c r="G202" s="161" t="s">
        <v>129</v>
      </c>
      <c r="H202" s="142" t="s">
        <v>821</v>
      </c>
      <c r="I202" s="130" t="str">
        <f>VLOOKUP(H202,Presupuesto!$B$11:$C$565,2,0)</f>
        <v>PRODUCTOS PAPEL Y CARTON</v>
      </c>
      <c r="J202" s="98" t="str">
        <f t="shared" si="11"/>
        <v>Gestión Administrativa y  financiera en apoyo al Desarrollo Académico</v>
      </c>
      <c r="K202" s="98" t="s">
        <v>1637</v>
      </c>
    </row>
    <row r="203" spans="3:11" x14ac:dyDescent="0.25">
      <c r="C203" s="141" t="s">
        <v>1630</v>
      </c>
      <c r="D203" s="158">
        <v>1</v>
      </c>
      <c r="E203" s="612">
        <v>6</v>
      </c>
      <c r="F203" s="613">
        <f t="shared" si="10"/>
        <v>6</v>
      </c>
      <c r="G203" s="161" t="s">
        <v>129</v>
      </c>
      <c r="H203" s="142" t="s">
        <v>858</v>
      </c>
      <c r="I203" s="130" t="str">
        <f>VLOOKUP(H203,Presupuesto!$B$11:$C$565,2,0)</f>
        <v>PRODUCTOS FARMACEUTICO Y MEDICINALES</v>
      </c>
      <c r="J203" s="98" t="str">
        <f t="shared" si="11"/>
        <v>Gestión Administrativa y  financiera en apoyo al Desarrollo Académico</v>
      </c>
      <c r="K203" s="98" t="s">
        <v>1637</v>
      </c>
    </row>
    <row r="204" spans="3:11" x14ac:dyDescent="0.25">
      <c r="C204" s="141" t="s">
        <v>1631</v>
      </c>
      <c r="D204" s="158">
        <v>1</v>
      </c>
      <c r="E204" s="612">
        <v>6</v>
      </c>
      <c r="F204" s="613">
        <f t="shared" si="10"/>
        <v>6</v>
      </c>
      <c r="G204" s="161" t="s">
        <v>129</v>
      </c>
      <c r="H204" s="142" t="s">
        <v>866</v>
      </c>
      <c r="I204" s="130" t="str">
        <f>VLOOKUP(H204,Presupuesto!$B$11:$C$565,2,0)</f>
        <v>INSECTICIDAS, FUMIGANTES Y OTROS</v>
      </c>
      <c r="J204" s="98" t="str">
        <f t="shared" si="11"/>
        <v>Gestión Administrativa y  financiera en apoyo al Desarrollo Académico</v>
      </c>
      <c r="K204" s="98" t="s">
        <v>1637</v>
      </c>
    </row>
    <row r="205" spans="3:11" x14ac:dyDescent="0.25">
      <c r="C205" s="141" t="s">
        <v>1632</v>
      </c>
      <c r="D205" s="158">
        <v>1</v>
      </c>
      <c r="E205" s="612">
        <v>60</v>
      </c>
      <c r="F205" s="613">
        <f t="shared" si="10"/>
        <v>60</v>
      </c>
      <c r="G205" s="161" t="s">
        <v>129</v>
      </c>
      <c r="H205" s="142" t="s">
        <v>907</v>
      </c>
      <c r="I205" s="130" t="str">
        <f>VLOOKUP(H205,Presupuesto!$B$11:$C$565,2,0)</f>
        <v>OTROS PRODUCTOS METALICOS</v>
      </c>
      <c r="J205" s="98" t="str">
        <f t="shared" si="11"/>
        <v>Gestión Administrativa y  financiera en apoyo al Desarrollo Académico</v>
      </c>
      <c r="K205" s="98" t="s">
        <v>1637</v>
      </c>
    </row>
    <row r="206" spans="3:11" x14ac:dyDescent="0.25">
      <c r="C206" s="141" t="s">
        <v>1633</v>
      </c>
      <c r="D206" s="158">
        <v>1</v>
      </c>
      <c r="E206" s="612">
        <v>60</v>
      </c>
      <c r="F206" s="613">
        <f t="shared" si="10"/>
        <v>60</v>
      </c>
      <c r="G206" s="161" t="s">
        <v>129</v>
      </c>
      <c r="H206" s="142" t="s">
        <v>907</v>
      </c>
      <c r="I206" s="130" t="str">
        <f>VLOOKUP(H206,Presupuesto!$B$11:$C$565,2,0)</f>
        <v>OTROS PRODUCTOS METALICOS</v>
      </c>
      <c r="J206" s="98" t="str">
        <f t="shared" si="11"/>
        <v>Gestión Administrativa y  financiera en apoyo al Desarrollo Académico</v>
      </c>
      <c r="K206" s="98" t="s">
        <v>1637</v>
      </c>
    </row>
    <row r="207" spans="3:11" x14ac:dyDescent="0.25">
      <c r="C207" s="141" t="s">
        <v>1634</v>
      </c>
      <c r="D207" s="158">
        <v>1</v>
      </c>
      <c r="E207" s="612">
        <v>180</v>
      </c>
      <c r="F207" s="613">
        <f t="shared" si="10"/>
        <v>180</v>
      </c>
      <c r="G207" s="161" t="s">
        <v>129</v>
      </c>
      <c r="H207" s="142" t="s">
        <v>939</v>
      </c>
      <c r="I207" s="130" t="str">
        <f>VLOOKUP(H207,Presupuesto!$B$11:$C$565,2,0)</f>
        <v>ELEMENTOS DE LIMPIEZA</v>
      </c>
      <c r="J207" s="98" t="str">
        <f t="shared" si="11"/>
        <v>Gestión Administrativa y  financiera en apoyo al Desarrollo Académico</v>
      </c>
      <c r="K207" s="98" t="s">
        <v>1637</v>
      </c>
    </row>
    <row r="208" spans="3:11" x14ac:dyDescent="0.25">
      <c r="C208" s="141" t="s">
        <v>1635</v>
      </c>
      <c r="D208" s="158">
        <v>1</v>
      </c>
      <c r="E208" s="612">
        <v>1200</v>
      </c>
      <c r="F208" s="613">
        <f t="shared" si="10"/>
        <v>1200</v>
      </c>
      <c r="G208" s="161" t="s">
        <v>129</v>
      </c>
      <c r="H208" s="142" t="s">
        <v>942</v>
      </c>
      <c r="I208" s="130" t="str">
        <f>VLOOKUP(H208,Presupuesto!$B$11:$C$565,2,0)</f>
        <v>UTILES DE ESCRITORIO, OFICINA Y ENSE¥ANZA</v>
      </c>
      <c r="J208" s="98" t="str">
        <f t="shared" si="11"/>
        <v>Gestión Administrativa y  financiera en apoyo al Desarrollo Académico</v>
      </c>
      <c r="K208" s="98" t="s">
        <v>1637</v>
      </c>
    </row>
    <row r="209" spans="3:11" x14ac:dyDescent="0.25">
      <c r="C209" s="141" t="s">
        <v>1636</v>
      </c>
      <c r="D209" s="158">
        <v>1</v>
      </c>
      <c r="E209" s="612">
        <v>1263.1199999999999</v>
      </c>
      <c r="F209" s="613">
        <f t="shared" si="10"/>
        <v>1263.1199999999999</v>
      </c>
      <c r="G209" s="161" t="s">
        <v>129</v>
      </c>
      <c r="H209" s="142" t="s">
        <v>955</v>
      </c>
      <c r="I209" s="130" t="str">
        <f>VLOOKUP(H209,Presupuesto!$B$11:$C$565,2,0)</f>
        <v>OTROS RESPUESTOS Y ACCESORIOS MENORES</v>
      </c>
      <c r="J209" s="98" t="str">
        <f t="shared" si="11"/>
        <v>Gestión Administrativa y  financiera en apoyo al Desarrollo Académico</v>
      </c>
      <c r="K209" s="98" t="s">
        <v>1637</v>
      </c>
    </row>
    <row r="210" spans="3:11" x14ac:dyDescent="0.25">
      <c r="C210" s="141"/>
      <c r="D210" s="158"/>
      <c r="E210" s="123"/>
      <c r="F210" s="97">
        <f t="shared" si="10"/>
        <v>0</v>
      </c>
      <c r="G210" s="161"/>
      <c r="H210" s="142"/>
      <c r="I210" s="130" t="e">
        <f>VLOOKUP(H210,Presupuesto!$B$11:$C$565,2,0)</f>
        <v>#N/A</v>
      </c>
      <c r="J210" s="98" t="str">
        <f t="shared" si="11"/>
        <v>Gestión Administrativa y  financiera en apoyo al Desarrollo Académico</v>
      </c>
      <c r="K210" s="98" t="s">
        <v>412</v>
      </c>
    </row>
    <row r="211" spans="3:11" x14ac:dyDescent="0.25">
      <c r="C211" s="141"/>
      <c r="D211" s="158"/>
      <c r="E211" s="123"/>
      <c r="F211" s="97">
        <f t="shared" si="10"/>
        <v>0</v>
      </c>
      <c r="G211" s="161"/>
      <c r="H211" s="142"/>
      <c r="I211" s="130" t="e">
        <f>VLOOKUP(H211,Presupuesto!$B$11:$C$565,2,0)</f>
        <v>#N/A</v>
      </c>
      <c r="J211" s="98" t="str">
        <f t="shared" si="11"/>
        <v>Gestión Administrativa y  financiera en apoyo al Desarrollo Académico</v>
      </c>
      <c r="K211" s="98" t="s">
        <v>412</v>
      </c>
    </row>
    <row r="212" spans="3:11" x14ac:dyDescent="0.25">
      <c r="C212" s="141"/>
      <c r="D212" s="158"/>
      <c r="E212" s="123"/>
      <c r="F212" s="97">
        <f t="shared" si="10"/>
        <v>0</v>
      </c>
      <c r="G212" s="161"/>
      <c r="H212" s="142"/>
      <c r="I212" s="130" t="e">
        <f>VLOOKUP(H212,Presupuesto!$B$11:$C$565,2,0)</f>
        <v>#N/A</v>
      </c>
      <c r="J212" s="98" t="str">
        <f t="shared" si="11"/>
        <v>Gestión Administrativa y  financiera en apoyo al Desarrollo Académico</v>
      </c>
      <c r="K212" s="98" t="s">
        <v>412</v>
      </c>
    </row>
    <row r="213" spans="3:11" x14ac:dyDescent="0.25">
      <c r="C213" s="141"/>
      <c r="D213" s="158"/>
      <c r="E213" s="123"/>
      <c r="F213" s="97">
        <f t="shared" si="10"/>
        <v>0</v>
      </c>
      <c r="G213" s="161"/>
      <c r="H213" s="142"/>
      <c r="I213" s="130" t="e">
        <f>VLOOKUP(H213,Presupuesto!$B$11:$C$565,2,0)</f>
        <v>#N/A</v>
      </c>
      <c r="J213" s="98" t="str">
        <f t="shared" si="11"/>
        <v>Gestión Administrativa y  financiera en apoyo al Desarrollo Académico</v>
      </c>
      <c r="K213" s="98" t="s">
        <v>412</v>
      </c>
    </row>
    <row r="214" spans="3:11" x14ac:dyDescent="0.25">
      <c r="C214" s="141"/>
      <c r="D214" s="158"/>
      <c r="E214" s="123"/>
      <c r="F214" s="97">
        <f t="shared" si="10"/>
        <v>0</v>
      </c>
      <c r="G214" s="161"/>
      <c r="H214" s="142"/>
      <c r="I214" s="130" t="e">
        <f>VLOOKUP(H214,Presupuesto!$B$11:$C$565,2,0)</f>
        <v>#N/A</v>
      </c>
      <c r="J214" s="98" t="str">
        <f t="shared" si="11"/>
        <v>Gestión Administrativa y  financiera en apoyo al Desarrollo Académico</v>
      </c>
      <c r="K214" s="98" t="s">
        <v>412</v>
      </c>
    </row>
    <row r="215" spans="3:11" x14ac:dyDescent="0.25">
      <c r="C215" s="143"/>
      <c r="D215" s="151"/>
      <c r="E215" s="118"/>
      <c r="F215" s="97">
        <f t="shared" si="10"/>
        <v>0</v>
      </c>
      <c r="G215" s="161"/>
      <c r="H215" s="144"/>
      <c r="I215" s="130" t="e">
        <f>VLOOKUP(H215,Presupuesto!$B$11:$C$565,2,0)</f>
        <v>#N/A</v>
      </c>
      <c r="J215" s="98" t="str">
        <f t="shared" si="11"/>
        <v>Gestión Administrativa y  financiera en apoyo al Desarrollo Académico</v>
      </c>
      <c r="K215" s="98" t="s">
        <v>412</v>
      </c>
    </row>
    <row r="216" spans="3:11" x14ac:dyDescent="0.25">
      <c r="C216" s="143"/>
      <c r="D216" s="151"/>
      <c r="E216" s="118"/>
      <c r="F216" s="97">
        <f t="shared" si="10"/>
        <v>0</v>
      </c>
      <c r="G216" s="161"/>
      <c r="H216" s="144"/>
      <c r="I216" s="130" t="e">
        <f>VLOOKUP(H216,Presupuesto!$B$11:$C$565,2,0)</f>
        <v>#N/A</v>
      </c>
      <c r="J216" s="98" t="str">
        <f t="shared" si="11"/>
        <v>Gestión Administrativa y  financiera en apoyo al Desarrollo Académico</v>
      </c>
      <c r="K216" s="98" t="s">
        <v>412</v>
      </c>
    </row>
    <row r="217" spans="3:11" x14ac:dyDescent="0.25">
      <c r="C217" s="143"/>
      <c r="D217" s="151"/>
      <c r="E217" s="118"/>
      <c r="F217" s="97">
        <f t="shared" si="10"/>
        <v>0</v>
      </c>
      <c r="G217" s="161"/>
      <c r="H217" s="144"/>
      <c r="I217" s="130" t="e">
        <f>VLOOKUP(H217,Presupuesto!$B$11:$C$565,2,0)</f>
        <v>#N/A</v>
      </c>
      <c r="J217" s="98" t="str">
        <f t="shared" si="11"/>
        <v>Gestión Administrativa y  financiera en apoyo al Desarrollo Académico</v>
      </c>
      <c r="K217" s="98" t="s">
        <v>412</v>
      </c>
    </row>
    <row r="218" spans="3:11" x14ac:dyDescent="0.25">
      <c r="C218" s="143"/>
      <c r="D218" s="151"/>
      <c r="E218" s="118"/>
      <c r="F218" s="97">
        <f t="shared" si="10"/>
        <v>0</v>
      </c>
      <c r="G218" s="161"/>
      <c r="H218" s="144"/>
      <c r="I218" s="130" t="e">
        <f>VLOOKUP(H218,Presupuesto!$B$11:$C$565,2,0)</f>
        <v>#N/A</v>
      </c>
      <c r="J218" s="98" t="str">
        <f t="shared" si="11"/>
        <v>Gestión Administrativa y  financiera en apoyo al Desarrollo Académico</v>
      </c>
      <c r="K218" s="98" t="s">
        <v>412</v>
      </c>
    </row>
    <row r="219" spans="3:11" x14ac:dyDescent="0.25">
      <c r="C219" s="143"/>
      <c r="D219" s="151"/>
      <c r="E219" s="118"/>
      <c r="F219" s="97">
        <f t="shared" si="10"/>
        <v>0</v>
      </c>
      <c r="G219" s="161"/>
      <c r="H219" s="144"/>
      <c r="I219" s="130" t="e">
        <f>VLOOKUP(H219,Presupuesto!$B$11:$C$565,2,0)</f>
        <v>#N/A</v>
      </c>
      <c r="J219" s="98" t="str">
        <f t="shared" si="11"/>
        <v>Gestión Administrativa y  financiera en apoyo al Desarrollo Académico</v>
      </c>
      <c r="K219" s="98" t="s">
        <v>412</v>
      </c>
    </row>
    <row r="220" spans="3:11" x14ac:dyDescent="0.25">
      <c r="C220" s="143"/>
      <c r="D220" s="151"/>
      <c r="E220" s="118"/>
      <c r="F220" s="97">
        <f t="shared" si="10"/>
        <v>0</v>
      </c>
      <c r="G220" s="161"/>
      <c r="H220" s="144"/>
      <c r="I220" s="130" t="e">
        <f>VLOOKUP(H220,Presupuesto!$B$11:$C$565,2,0)</f>
        <v>#N/A</v>
      </c>
      <c r="J220" s="98" t="str">
        <f t="shared" si="11"/>
        <v>Gestión Administrativa y  financiera en apoyo al Desarrollo Académico</v>
      </c>
      <c r="K220" s="98" t="s">
        <v>412</v>
      </c>
    </row>
    <row r="221" spans="3:11" x14ac:dyDescent="0.25">
      <c r="C221" s="143"/>
      <c r="D221" s="151"/>
      <c r="E221" s="118"/>
      <c r="F221" s="97">
        <f t="shared" si="10"/>
        <v>0</v>
      </c>
      <c r="G221" s="161"/>
      <c r="H221" s="144"/>
      <c r="I221" s="130" t="e">
        <f>VLOOKUP(H221,Presupuesto!$B$11:$C$565,2,0)</f>
        <v>#N/A</v>
      </c>
      <c r="J221" s="98" t="str">
        <f t="shared" si="11"/>
        <v>Gestión Administrativa y  financiera en apoyo al Desarrollo Académico</v>
      </c>
      <c r="K221" s="98" t="s">
        <v>412</v>
      </c>
    </row>
    <row r="222" spans="3:11" x14ac:dyDescent="0.25">
      <c r="C222" s="143"/>
      <c r="D222" s="151"/>
      <c r="E222" s="118"/>
      <c r="F222" s="97">
        <f t="shared" si="10"/>
        <v>0</v>
      </c>
      <c r="G222" s="161"/>
      <c r="H222" s="144"/>
      <c r="I222" s="130" t="e">
        <f>VLOOKUP(H222,Presupuesto!$B$11:$C$565,2,0)</f>
        <v>#N/A</v>
      </c>
      <c r="J222" s="98" t="str">
        <f t="shared" si="11"/>
        <v>Gestión Administrativa y  financiera en apoyo al Desarrollo Académico</v>
      </c>
      <c r="K222" s="98" t="s">
        <v>412</v>
      </c>
    </row>
    <row r="223" spans="3:11" x14ac:dyDescent="0.25">
      <c r="C223" s="145"/>
      <c r="D223" s="151"/>
      <c r="E223" s="118"/>
      <c r="F223" s="97">
        <f t="shared" si="10"/>
        <v>0</v>
      </c>
      <c r="G223" s="161"/>
      <c r="H223" s="146"/>
      <c r="I223" s="130" t="e">
        <f>VLOOKUP(H223,Presupuesto!$B$11:$C$565,2,0)</f>
        <v>#N/A</v>
      </c>
      <c r="J223" s="98" t="str">
        <f t="shared" si="11"/>
        <v>Gestión Administrativa y  financiera en apoyo al Desarrollo Académico</v>
      </c>
      <c r="K223" s="98" t="s">
        <v>403</v>
      </c>
    </row>
    <row r="224" spans="3:11" x14ac:dyDescent="0.25">
      <c r="C224" s="145"/>
      <c r="D224" s="151"/>
      <c r="E224" s="118"/>
      <c r="F224" s="97">
        <f t="shared" si="10"/>
        <v>0</v>
      </c>
      <c r="G224" s="161"/>
      <c r="H224" s="146"/>
      <c r="I224" s="130" t="e">
        <f>VLOOKUP(H224,Presupuesto!$B$11:$C$565,2,0)</f>
        <v>#N/A</v>
      </c>
      <c r="J224" s="98" t="str">
        <f t="shared" si="11"/>
        <v>Gestión Administrativa y  financiera en apoyo al Desarrollo Académico</v>
      </c>
      <c r="K224" s="98" t="s">
        <v>412</v>
      </c>
    </row>
    <row r="225" spans="3:11" x14ac:dyDescent="0.25">
      <c r="C225" s="145"/>
      <c r="D225" s="151"/>
      <c r="E225" s="118"/>
      <c r="F225" s="97">
        <f t="shared" si="10"/>
        <v>0</v>
      </c>
      <c r="G225" s="161"/>
      <c r="H225" s="146"/>
      <c r="I225" s="130" t="e">
        <f>VLOOKUP(H225,Presupuesto!$B$11:$C$565,2,0)</f>
        <v>#N/A</v>
      </c>
      <c r="J225" s="98" t="str">
        <f t="shared" si="11"/>
        <v>Gestión Administrativa y  financiera en apoyo al Desarrollo Académico</v>
      </c>
      <c r="K225" s="98" t="s">
        <v>412</v>
      </c>
    </row>
    <row r="226" spans="3:11" x14ac:dyDescent="0.25">
      <c r="C226" s="145"/>
      <c r="D226" s="151"/>
      <c r="E226" s="118"/>
      <c r="F226" s="97">
        <f t="shared" si="10"/>
        <v>0</v>
      </c>
      <c r="G226" s="161"/>
      <c r="H226" s="146"/>
      <c r="I226" s="130" t="e">
        <f>VLOOKUP(H226,Presupuesto!$B$11:$C$565,2,0)</f>
        <v>#N/A</v>
      </c>
      <c r="J226" s="98" t="str">
        <f t="shared" si="11"/>
        <v>Gestión Administrativa y  financiera en apoyo al Desarrollo Académico</v>
      </c>
      <c r="K226" s="98" t="s">
        <v>412</v>
      </c>
    </row>
    <row r="227" spans="3:11" ht="15.75" thickBot="1" x14ac:dyDescent="0.3">
      <c r="C227" s="147"/>
      <c r="D227" s="159"/>
      <c r="E227" s="103"/>
      <c r="F227" s="105">
        <f t="shared" si="10"/>
        <v>0</v>
      </c>
      <c r="G227" s="162"/>
      <c r="H227" s="148"/>
      <c r="I227" s="132" t="e">
        <f>VLOOKUP(H227,Presupuesto!$B$11:$C$565,2,0)</f>
        <v>#N/A</v>
      </c>
      <c r="J227" s="106" t="str">
        <f t="shared" si="11"/>
        <v>Gestión Administrativa y  financiera en apoyo al Desarrollo Académico</v>
      </c>
      <c r="K227" s="124" t="s">
        <v>394</v>
      </c>
    </row>
    <row r="229" spans="3:11" ht="15.75" thickBot="1" x14ac:dyDescent="0.3">
      <c r="F229" s="90"/>
      <c r="G229" s="89"/>
      <c r="H229" s="90"/>
      <c r="I229" s="90"/>
    </row>
    <row r="230" spans="3:11" ht="15.75" thickBot="1" x14ac:dyDescent="0.3">
      <c r="C230" s="157" t="s">
        <v>53</v>
      </c>
      <c r="D230" s="374">
        <f>SUM(F237:F271)</f>
        <v>2714.3199999999997</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70" t="s">
        <v>1557</v>
      </c>
      <c r="E233" s="93"/>
      <c r="F233" s="93"/>
      <c r="G233" s="93"/>
      <c r="H233" s="76"/>
      <c r="I233" s="76"/>
      <c r="J233" s="76"/>
      <c r="K233" s="112"/>
    </row>
    <row r="234" spans="3:11" ht="18.75" x14ac:dyDescent="0.25">
      <c r="C234" s="211" t="str">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6-Realizar petición de  descargo de bienes muebles ante la Dirección General de Bienes Nacionales.</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x14ac:dyDescent="0.25">
      <c r="C237" s="141" t="s">
        <v>1620</v>
      </c>
      <c r="D237" s="158">
        <v>1</v>
      </c>
      <c r="E237" s="612">
        <v>313.60000000000002</v>
      </c>
      <c r="F237" s="97">
        <f t="shared" ref="F237:F271" si="12">D237*E237</f>
        <v>313.60000000000002</v>
      </c>
      <c r="G237" s="161" t="s">
        <v>129</v>
      </c>
      <c r="H237" s="142" t="s">
        <v>681</v>
      </c>
      <c r="I237" s="130" t="str">
        <f>VLOOKUP(H237,Presupuesto!$B$11:$C$565,2,0)</f>
        <v>MANTENIMIENTO Y REPARACION DE OTROS EQUIPOS</v>
      </c>
      <c r="J237" s="219" t="s">
        <v>1364</v>
      </c>
      <c r="K237" s="98" t="s">
        <v>395</v>
      </c>
    </row>
    <row r="238" spans="3:11" x14ac:dyDescent="0.25">
      <c r="C238" s="141" t="s">
        <v>1621</v>
      </c>
      <c r="D238" s="158">
        <v>1</v>
      </c>
      <c r="E238" s="612">
        <v>132.4</v>
      </c>
      <c r="F238" s="97">
        <f t="shared" si="12"/>
        <v>132.4</v>
      </c>
      <c r="G238" s="161" t="s">
        <v>129</v>
      </c>
      <c r="H238" s="142" t="s">
        <v>711</v>
      </c>
      <c r="I238" s="130" t="str">
        <f>VLOOKUP(H238,Presupuesto!$B$11:$C$565,2,0)</f>
        <v>SERVICIO DE TRANSPORTE EVENTUALES</v>
      </c>
      <c r="J238" s="98" t="str">
        <f>$J$237</f>
        <v>Gestión Administrativa y  financiera en apoyo al Desarrollo Académico</v>
      </c>
      <c r="K238" s="98" t="s">
        <v>395</v>
      </c>
    </row>
    <row r="239" spans="3:11" x14ac:dyDescent="0.25">
      <c r="C239" s="141" t="s">
        <v>1622</v>
      </c>
      <c r="D239" s="158">
        <v>1</v>
      </c>
      <c r="E239" s="612">
        <v>20</v>
      </c>
      <c r="F239" s="97">
        <f t="shared" si="12"/>
        <v>20</v>
      </c>
      <c r="G239" s="161" t="s">
        <v>129</v>
      </c>
      <c r="H239" s="142" t="s">
        <v>717</v>
      </c>
      <c r="I239" s="130" t="str">
        <f>VLOOKUP(H239,Presupuesto!$B$11:$C$565,2,0)</f>
        <v>SERVICIOS DE IMPRENTA PUBLIC.Y REPRODUCCION</v>
      </c>
      <c r="J239" s="98" t="str">
        <f t="shared" ref="J239:J271" si="13">$J$237</f>
        <v>Gestión Administrativa y  financiera en apoyo al Desarrollo Académico</v>
      </c>
      <c r="K239" s="98" t="s">
        <v>395</v>
      </c>
    </row>
    <row r="240" spans="3:11" x14ac:dyDescent="0.25">
      <c r="C240" s="141" t="s">
        <v>1623</v>
      </c>
      <c r="D240" s="158">
        <v>1</v>
      </c>
      <c r="E240" s="612">
        <v>12</v>
      </c>
      <c r="F240" s="97">
        <f t="shared" si="12"/>
        <v>12</v>
      </c>
      <c r="G240" s="161" t="s">
        <v>129</v>
      </c>
      <c r="H240" s="142" t="s">
        <v>743</v>
      </c>
      <c r="I240" s="130" t="str">
        <f>VLOOKUP(H240,Presupuesto!$B$11:$C$565,2,0)</f>
        <v>OTROS SERVICIOS COMERCIALES Y FINANCIEROS</v>
      </c>
      <c r="J240" s="98" t="str">
        <f t="shared" si="13"/>
        <v>Gestión Administrativa y  financiera en apoyo al Desarrollo Académico</v>
      </c>
      <c r="K240" s="98" t="s">
        <v>395</v>
      </c>
    </row>
    <row r="241" spans="3:11" x14ac:dyDescent="0.25">
      <c r="C241" s="141" t="s">
        <v>1624</v>
      </c>
      <c r="D241" s="158">
        <v>1</v>
      </c>
      <c r="E241" s="612">
        <v>11.28</v>
      </c>
      <c r="F241" s="97">
        <f t="shared" si="12"/>
        <v>11.28</v>
      </c>
      <c r="G241" s="161" t="s">
        <v>129</v>
      </c>
      <c r="H241" s="142" t="s">
        <v>749</v>
      </c>
      <c r="I241" s="130" t="str">
        <f>VLOOKUP(H241,Presupuesto!$B$11:$C$565,2,0)</f>
        <v>PASAJES NACIONALES</v>
      </c>
      <c r="J241" s="98" t="str">
        <f t="shared" si="13"/>
        <v>Gestión Administrativa y  financiera en apoyo al Desarrollo Académico</v>
      </c>
      <c r="K241" s="98" t="s">
        <v>395</v>
      </c>
    </row>
    <row r="242" spans="3:11" x14ac:dyDescent="0.25">
      <c r="C242" s="141" t="s">
        <v>1625</v>
      </c>
      <c r="D242" s="158">
        <v>1</v>
      </c>
      <c r="E242" s="612">
        <v>130</v>
      </c>
      <c r="F242" s="97">
        <f t="shared" si="12"/>
        <v>130</v>
      </c>
      <c r="G242" s="161" t="s">
        <v>129</v>
      </c>
      <c r="H242" s="142" t="s">
        <v>792</v>
      </c>
      <c r="I242" s="130" t="str">
        <f>VLOOKUP(H242,Presupuesto!$B$11:$C$565,2,0)</f>
        <v>ALIMENTOS B EBIDAS PARA PERSONAS</v>
      </c>
      <c r="J242" s="98" t="str">
        <f t="shared" si="13"/>
        <v>Gestión Administrativa y  financiera en apoyo al Desarrollo Académico</v>
      </c>
      <c r="K242" s="98" t="s">
        <v>395</v>
      </c>
    </row>
    <row r="243" spans="3:11" x14ac:dyDescent="0.25">
      <c r="C243" s="141" t="s">
        <v>1626</v>
      </c>
      <c r="D243" s="158">
        <v>1</v>
      </c>
      <c r="E243" s="612">
        <v>10</v>
      </c>
      <c r="F243" s="97">
        <f t="shared" si="12"/>
        <v>10</v>
      </c>
      <c r="G243" s="161" t="s">
        <v>129</v>
      </c>
      <c r="H243" s="142" t="s">
        <v>803</v>
      </c>
      <c r="I243" s="130" t="str">
        <f>VLOOKUP(H243,Presupuesto!$B$11:$C$565,2,0)</f>
        <v>HILADOS Y TELAS</v>
      </c>
      <c r="J243" s="98" t="str">
        <f t="shared" si="13"/>
        <v>Gestión Administrativa y  financiera en apoyo al Desarrollo Académico</v>
      </c>
      <c r="K243" s="98" t="s">
        <v>395</v>
      </c>
    </row>
    <row r="244" spans="3:11" x14ac:dyDescent="0.25">
      <c r="C244" s="141" t="s">
        <v>1627</v>
      </c>
      <c r="D244" s="158">
        <v>1</v>
      </c>
      <c r="E244" s="612">
        <v>500</v>
      </c>
      <c r="F244" s="97">
        <f t="shared" si="12"/>
        <v>500</v>
      </c>
      <c r="G244" s="161" t="s">
        <v>129</v>
      </c>
      <c r="H244" s="142" t="s">
        <v>815</v>
      </c>
      <c r="I244" s="130" t="str">
        <f>VLOOKUP(H244,Presupuesto!$B$11:$C$565,2,0)</f>
        <v>PAPEL DE ESCRITORIO</v>
      </c>
      <c r="J244" s="98" t="str">
        <f t="shared" si="13"/>
        <v>Gestión Administrativa y  financiera en apoyo al Desarrollo Académico</v>
      </c>
      <c r="K244" s="98" t="s">
        <v>395</v>
      </c>
    </row>
    <row r="245" spans="3:11" x14ac:dyDescent="0.25">
      <c r="C245" s="141" t="s">
        <v>1628</v>
      </c>
      <c r="D245" s="158">
        <v>1</v>
      </c>
      <c r="E245" s="612">
        <v>500</v>
      </c>
      <c r="F245" s="97">
        <f t="shared" si="12"/>
        <v>500</v>
      </c>
      <c r="G245" s="161" t="s">
        <v>129</v>
      </c>
      <c r="H245" s="142" t="s">
        <v>817</v>
      </c>
      <c r="I245" s="130" t="str">
        <f>VLOOKUP(H245,Presupuesto!$B$11:$C$565,2,0)</f>
        <v>PAPEL PARA COMPUTACION</v>
      </c>
      <c r="J245" s="98" t="str">
        <f t="shared" si="13"/>
        <v>Gestión Administrativa y  financiera en apoyo al Desarrollo Académico</v>
      </c>
      <c r="K245" s="98" t="s">
        <v>395</v>
      </c>
    </row>
    <row r="246" spans="3:11" x14ac:dyDescent="0.25">
      <c r="C246" s="141" t="s">
        <v>1629</v>
      </c>
      <c r="D246" s="158">
        <v>1</v>
      </c>
      <c r="E246" s="612">
        <v>160</v>
      </c>
      <c r="F246" s="97">
        <f t="shared" si="12"/>
        <v>160</v>
      </c>
      <c r="G246" s="161" t="s">
        <v>129</v>
      </c>
      <c r="H246" s="142" t="s">
        <v>821</v>
      </c>
      <c r="I246" s="130" t="str">
        <f>VLOOKUP(H246,Presupuesto!$B$11:$C$565,2,0)</f>
        <v>PRODUCTOS PAPEL Y CARTON</v>
      </c>
      <c r="J246" s="98" t="str">
        <f t="shared" si="13"/>
        <v>Gestión Administrativa y  financiera en apoyo al Desarrollo Académico</v>
      </c>
      <c r="K246" s="98" t="s">
        <v>395</v>
      </c>
    </row>
    <row r="247" spans="3:11" x14ac:dyDescent="0.25">
      <c r="C247" s="141" t="s">
        <v>1630</v>
      </c>
      <c r="D247" s="158">
        <v>1</v>
      </c>
      <c r="E247" s="612">
        <v>2</v>
      </c>
      <c r="F247" s="97">
        <f t="shared" si="12"/>
        <v>2</v>
      </c>
      <c r="G247" s="161" t="s">
        <v>129</v>
      </c>
      <c r="H247" s="142" t="s">
        <v>858</v>
      </c>
      <c r="I247" s="130" t="str">
        <f>VLOOKUP(H247,Presupuesto!$B$11:$C$565,2,0)</f>
        <v>PRODUCTOS FARMACEUTICO Y MEDICINALES</v>
      </c>
      <c r="J247" s="98" t="str">
        <f t="shared" si="13"/>
        <v>Gestión Administrativa y  financiera en apoyo al Desarrollo Académico</v>
      </c>
      <c r="K247" s="98" t="s">
        <v>395</v>
      </c>
    </row>
    <row r="248" spans="3:11" x14ac:dyDescent="0.25">
      <c r="C248" s="141" t="s">
        <v>1631</v>
      </c>
      <c r="D248" s="158">
        <v>1</v>
      </c>
      <c r="E248" s="612">
        <v>2</v>
      </c>
      <c r="F248" s="97">
        <f t="shared" si="12"/>
        <v>2</v>
      </c>
      <c r="G248" s="161" t="s">
        <v>129</v>
      </c>
      <c r="H248" s="142" t="s">
        <v>866</v>
      </c>
      <c r="I248" s="130" t="str">
        <f>VLOOKUP(H248,Presupuesto!$B$11:$C$565,2,0)</f>
        <v>INSECTICIDAS, FUMIGANTES Y OTROS</v>
      </c>
      <c r="J248" s="98" t="str">
        <f t="shared" si="13"/>
        <v>Gestión Administrativa y  financiera en apoyo al Desarrollo Académico</v>
      </c>
      <c r="K248" s="98" t="s">
        <v>395</v>
      </c>
    </row>
    <row r="249" spans="3:11" x14ac:dyDescent="0.25">
      <c r="C249" s="141" t="s">
        <v>1632</v>
      </c>
      <c r="D249" s="158">
        <v>1</v>
      </c>
      <c r="E249" s="612">
        <v>20</v>
      </c>
      <c r="F249" s="97">
        <f t="shared" si="12"/>
        <v>20</v>
      </c>
      <c r="G249" s="161" t="s">
        <v>129</v>
      </c>
      <c r="H249" s="142" t="s">
        <v>907</v>
      </c>
      <c r="I249" s="130" t="str">
        <f>VLOOKUP(H249,Presupuesto!$B$11:$C$565,2,0)</f>
        <v>OTROS PRODUCTOS METALICOS</v>
      </c>
      <c r="J249" s="98" t="str">
        <f t="shared" si="13"/>
        <v>Gestión Administrativa y  financiera en apoyo al Desarrollo Académico</v>
      </c>
      <c r="K249" s="98" t="s">
        <v>395</v>
      </c>
    </row>
    <row r="250" spans="3:11" x14ac:dyDescent="0.25">
      <c r="C250" s="141" t="s">
        <v>1633</v>
      </c>
      <c r="D250" s="158">
        <v>1</v>
      </c>
      <c r="E250" s="612">
        <v>20</v>
      </c>
      <c r="F250" s="97">
        <f t="shared" si="12"/>
        <v>20</v>
      </c>
      <c r="G250" s="161" t="s">
        <v>129</v>
      </c>
      <c r="H250" s="142" t="s">
        <v>907</v>
      </c>
      <c r="I250" s="130" t="str">
        <f>VLOOKUP(H250,Presupuesto!$B$11:$C$565,2,0)</f>
        <v>OTROS PRODUCTOS METALICOS</v>
      </c>
      <c r="J250" s="98" t="str">
        <f t="shared" si="13"/>
        <v>Gestión Administrativa y  financiera en apoyo al Desarrollo Académico</v>
      </c>
      <c r="K250" s="98" t="s">
        <v>395</v>
      </c>
    </row>
    <row r="251" spans="3:11" x14ac:dyDescent="0.25">
      <c r="C251" s="141" t="s">
        <v>1634</v>
      </c>
      <c r="D251" s="158">
        <v>1</v>
      </c>
      <c r="E251" s="612">
        <v>60</v>
      </c>
      <c r="F251" s="97">
        <f t="shared" si="12"/>
        <v>60</v>
      </c>
      <c r="G251" s="161" t="s">
        <v>129</v>
      </c>
      <c r="H251" s="142" t="s">
        <v>939</v>
      </c>
      <c r="I251" s="130" t="str">
        <f>VLOOKUP(H251,Presupuesto!$B$11:$C$565,2,0)</f>
        <v>ELEMENTOS DE LIMPIEZA</v>
      </c>
      <c r="J251" s="98" t="str">
        <f t="shared" si="13"/>
        <v>Gestión Administrativa y  financiera en apoyo al Desarrollo Académico</v>
      </c>
      <c r="K251" s="98" t="s">
        <v>395</v>
      </c>
    </row>
    <row r="252" spans="3:11" x14ac:dyDescent="0.25">
      <c r="C252" s="141" t="s">
        <v>1635</v>
      </c>
      <c r="D252" s="158">
        <v>1</v>
      </c>
      <c r="E252" s="612">
        <v>400</v>
      </c>
      <c r="F252" s="97">
        <f t="shared" si="12"/>
        <v>400</v>
      </c>
      <c r="G252" s="161" t="s">
        <v>129</v>
      </c>
      <c r="H252" s="142" t="s">
        <v>942</v>
      </c>
      <c r="I252" s="130" t="str">
        <f>VLOOKUP(H252,Presupuesto!$B$11:$C$565,2,0)</f>
        <v>UTILES DE ESCRITORIO, OFICINA Y ENSE¥ANZA</v>
      </c>
      <c r="J252" s="98" t="str">
        <f t="shared" si="13"/>
        <v>Gestión Administrativa y  financiera en apoyo al Desarrollo Académico</v>
      </c>
      <c r="K252" s="98" t="s">
        <v>395</v>
      </c>
    </row>
    <row r="253" spans="3:11" x14ac:dyDescent="0.25">
      <c r="C253" s="141" t="s">
        <v>1636</v>
      </c>
      <c r="D253" s="158">
        <v>1</v>
      </c>
      <c r="E253" s="612">
        <v>421.04</v>
      </c>
      <c r="F253" s="97">
        <f t="shared" si="12"/>
        <v>421.04</v>
      </c>
      <c r="G253" s="161" t="s">
        <v>129</v>
      </c>
      <c r="H253" s="142" t="s">
        <v>955</v>
      </c>
      <c r="I253" s="130" t="str">
        <f>VLOOKUP(H253,Presupuesto!$B$11:$C$565,2,0)</f>
        <v>OTROS RESPUESTOS Y ACCESORIOS MENORES</v>
      </c>
      <c r="J253" s="98" t="str">
        <f t="shared" si="13"/>
        <v>Gestión Administrativa y  financiera en apoyo al Desarrollo Académico</v>
      </c>
      <c r="K253" s="98" t="s">
        <v>395</v>
      </c>
    </row>
    <row r="254" spans="3:11" x14ac:dyDescent="0.25">
      <c r="C254" s="141"/>
      <c r="D254" s="158"/>
      <c r="E254" s="123"/>
      <c r="F254" s="97">
        <f t="shared" si="12"/>
        <v>0</v>
      </c>
      <c r="G254" s="161"/>
      <c r="H254" s="142"/>
      <c r="I254" s="130" t="e">
        <f>VLOOKUP(H254,Presupuesto!$B$11:$C$565,2,0)</f>
        <v>#N/A</v>
      </c>
      <c r="J254" s="98" t="str">
        <f t="shared" si="13"/>
        <v>Gestión Administrativa y  financiera en apoyo al Desarrollo Académico</v>
      </c>
      <c r="K254" s="98" t="s">
        <v>412</v>
      </c>
    </row>
    <row r="255" spans="3:11" x14ac:dyDescent="0.25">
      <c r="C255" s="141"/>
      <c r="D255" s="158"/>
      <c r="E255" s="123"/>
      <c r="F255" s="97">
        <f t="shared" si="12"/>
        <v>0</v>
      </c>
      <c r="G255" s="161"/>
      <c r="H255" s="142"/>
      <c r="I255" s="130" t="e">
        <f>VLOOKUP(H255,Presupuesto!$B$11:$C$565,2,0)</f>
        <v>#N/A</v>
      </c>
      <c r="J255" s="98" t="str">
        <f t="shared" si="13"/>
        <v>Gestión Administrativa y  financiera en apoyo al Desarrollo Académico</v>
      </c>
      <c r="K255" s="98" t="s">
        <v>412</v>
      </c>
    </row>
    <row r="256" spans="3:11" x14ac:dyDescent="0.25">
      <c r="C256" s="141"/>
      <c r="D256" s="158"/>
      <c r="E256" s="123"/>
      <c r="F256" s="97">
        <f t="shared" si="12"/>
        <v>0</v>
      </c>
      <c r="G256" s="161"/>
      <c r="H256" s="142"/>
      <c r="I256" s="130" t="e">
        <f>VLOOKUP(H256,Presupuesto!$B$11:$C$565,2,0)</f>
        <v>#N/A</v>
      </c>
      <c r="J256" s="98" t="str">
        <f t="shared" si="13"/>
        <v>Gestión Administrativa y  financiera en apoyo al Desarrollo Académico</v>
      </c>
      <c r="K256" s="98" t="s">
        <v>412</v>
      </c>
    </row>
    <row r="257" spans="3:11" x14ac:dyDescent="0.25">
      <c r="C257" s="141"/>
      <c r="D257" s="158"/>
      <c r="E257" s="123"/>
      <c r="F257" s="97">
        <f t="shared" si="12"/>
        <v>0</v>
      </c>
      <c r="G257" s="161"/>
      <c r="H257" s="142"/>
      <c r="I257" s="130" t="e">
        <f>VLOOKUP(H257,Presupuesto!$B$11:$C$565,2,0)</f>
        <v>#N/A</v>
      </c>
      <c r="J257" s="98" t="str">
        <f t="shared" si="13"/>
        <v>Gestión Administrativa y  financiera en apoyo al Desarrollo Académico</v>
      </c>
      <c r="K257" s="98" t="s">
        <v>412</v>
      </c>
    </row>
    <row r="258" spans="3:11" x14ac:dyDescent="0.25">
      <c r="C258" s="141"/>
      <c r="D258" s="158"/>
      <c r="E258" s="123"/>
      <c r="F258" s="97">
        <f t="shared" si="12"/>
        <v>0</v>
      </c>
      <c r="G258" s="161"/>
      <c r="H258" s="142"/>
      <c r="I258" s="130" t="e">
        <f>VLOOKUP(H258,Presupuesto!$B$11:$C$565,2,0)</f>
        <v>#N/A</v>
      </c>
      <c r="J258" s="98" t="str">
        <f t="shared" si="13"/>
        <v>Gestión Administrativa y  financiera en apoyo al Desarrollo Académico</v>
      </c>
      <c r="K258" s="98" t="s">
        <v>412</v>
      </c>
    </row>
    <row r="259" spans="3:11" x14ac:dyDescent="0.25">
      <c r="C259" s="143"/>
      <c r="D259" s="151"/>
      <c r="E259" s="118"/>
      <c r="F259" s="97">
        <f t="shared" si="12"/>
        <v>0</v>
      </c>
      <c r="G259" s="161"/>
      <c r="H259" s="144"/>
      <c r="I259" s="130" t="e">
        <f>VLOOKUP(H259,Presupuesto!$B$11:$C$565,2,0)</f>
        <v>#N/A</v>
      </c>
      <c r="J259" s="98" t="str">
        <f t="shared" si="13"/>
        <v>Gestión Administrativa y  financiera en apoyo al Desarrollo Académico</v>
      </c>
      <c r="K259" s="98" t="s">
        <v>412</v>
      </c>
    </row>
    <row r="260" spans="3:11" x14ac:dyDescent="0.25">
      <c r="C260" s="143"/>
      <c r="D260" s="151"/>
      <c r="E260" s="118"/>
      <c r="F260" s="97">
        <f t="shared" si="12"/>
        <v>0</v>
      </c>
      <c r="G260" s="161"/>
      <c r="H260" s="144"/>
      <c r="I260" s="130" t="e">
        <f>VLOOKUP(H260,Presupuesto!$B$11:$C$565,2,0)</f>
        <v>#N/A</v>
      </c>
      <c r="J260" s="98" t="str">
        <f t="shared" si="13"/>
        <v>Gestión Administrativa y  financiera en apoyo al Desarrollo Académico</v>
      </c>
      <c r="K260" s="98" t="s">
        <v>412</v>
      </c>
    </row>
    <row r="261" spans="3:11" x14ac:dyDescent="0.25">
      <c r="C261" s="143"/>
      <c r="D261" s="151"/>
      <c r="E261" s="118"/>
      <c r="F261" s="97">
        <f t="shared" si="12"/>
        <v>0</v>
      </c>
      <c r="G261" s="161"/>
      <c r="H261" s="144"/>
      <c r="I261" s="130" t="e">
        <f>VLOOKUP(H261,Presupuesto!$B$11:$C$565,2,0)</f>
        <v>#N/A</v>
      </c>
      <c r="J261" s="98" t="str">
        <f t="shared" si="13"/>
        <v>Gestión Administrativa y  financiera en apoyo al Desarrollo Académico</v>
      </c>
      <c r="K261" s="98" t="s">
        <v>412</v>
      </c>
    </row>
    <row r="262" spans="3:11" x14ac:dyDescent="0.25">
      <c r="C262" s="143"/>
      <c r="D262" s="151"/>
      <c r="E262" s="118"/>
      <c r="F262" s="97">
        <f t="shared" si="12"/>
        <v>0</v>
      </c>
      <c r="G262" s="161"/>
      <c r="H262" s="144"/>
      <c r="I262" s="130" t="e">
        <f>VLOOKUP(H262,Presupuesto!$B$11:$C$565,2,0)</f>
        <v>#N/A</v>
      </c>
      <c r="J262" s="98" t="str">
        <f t="shared" si="13"/>
        <v>Gestión Administrativa y  financiera en apoyo al Desarrollo Académico</v>
      </c>
      <c r="K262" s="98" t="s">
        <v>412</v>
      </c>
    </row>
    <row r="263" spans="3:11" x14ac:dyDescent="0.25">
      <c r="C263" s="143"/>
      <c r="D263" s="151"/>
      <c r="E263" s="118"/>
      <c r="F263" s="97">
        <f t="shared" si="12"/>
        <v>0</v>
      </c>
      <c r="G263" s="161"/>
      <c r="H263" s="144"/>
      <c r="I263" s="130" t="e">
        <f>VLOOKUP(H263,Presupuesto!$B$11:$C$565,2,0)</f>
        <v>#N/A</v>
      </c>
      <c r="J263" s="98" t="str">
        <f t="shared" si="13"/>
        <v>Gestión Administrativa y  financiera en apoyo al Desarrollo Académico</v>
      </c>
      <c r="K263" s="98" t="s">
        <v>412</v>
      </c>
    </row>
    <row r="264" spans="3:11" x14ac:dyDescent="0.25">
      <c r="C264" s="143"/>
      <c r="D264" s="151"/>
      <c r="E264" s="118"/>
      <c r="F264" s="97">
        <f t="shared" si="12"/>
        <v>0</v>
      </c>
      <c r="G264" s="161"/>
      <c r="H264" s="144"/>
      <c r="I264" s="130" t="e">
        <f>VLOOKUP(H264,Presupuesto!$B$11:$C$565,2,0)</f>
        <v>#N/A</v>
      </c>
      <c r="J264" s="98" t="str">
        <f t="shared" si="13"/>
        <v>Gestión Administrativa y  financiera en apoyo al Desarrollo Académico</v>
      </c>
      <c r="K264" s="98" t="s">
        <v>412</v>
      </c>
    </row>
    <row r="265" spans="3:11" x14ac:dyDescent="0.25">
      <c r="C265" s="143"/>
      <c r="D265" s="151"/>
      <c r="E265" s="118"/>
      <c r="F265" s="97">
        <f t="shared" si="12"/>
        <v>0</v>
      </c>
      <c r="G265" s="161"/>
      <c r="H265" s="144"/>
      <c r="I265" s="130" t="e">
        <f>VLOOKUP(H265,Presupuesto!$B$11:$C$565,2,0)</f>
        <v>#N/A</v>
      </c>
      <c r="J265" s="98" t="str">
        <f t="shared" si="13"/>
        <v>Gestión Administrativa y  financiera en apoyo al Desarrollo Académico</v>
      </c>
      <c r="K265" s="98" t="s">
        <v>412</v>
      </c>
    </row>
    <row r="266" spans="3:11" x14ac:dyDescent="0.25">
      <c r="C266" s="143"/>
      <c r="D266" s="151"/>
      <c r="E266" s="118"/>
      <c r="F266" s="97">
        <f t="shared" si="12"/>
        <v>0</v>
      </c>
      <c r="G266" s="161"/>
      <c r="H266" s="144"/>
      <c r="I266" s="130" t="e">
        <f>VLOOKUP(H266,Presupuesto!$B$11:$C$565,2,0)</f>
        <v>#N/A</v>
      </c>
      <c r="J266" s="98" t="str">
        <f t="shared" si="13"/>
        <v>Gestión Administrativa y  financiera en apoyo al Desarrollo Académico</v>
      </c>
      <c r="K266" s="98" t="s">
        <v>412</v>
      </c>
    </row>
    <row r="267" spans="3:11" x14ac:dyDescent="0.25">
      <c r="C267" s="145"/>
      <c r="D267" s="151"/>
      <c r="E267" s="118"/>
      <c r="F267" s="97">
        <f t="shared" si="12"/>
        <v>0</v>
      </c>
      <c r="G267" s="161"/>
      <c r="H267" s="146"/>
      <c r="I267" s="130" t="e">
        <f>VLOOKUP(H267,Presupuesto!$B$11:$C$565,2,0)</f>
        <v>#N/A</v>
      </c>
      <c r="J267" s="98" t="str">
        <f t="shared" si="13"/>
        <v>Gestión Administrativa y  financiera en apoyo al Desarrollo Académico</v>
      </c>
      <c r="K267" s="98" t="s">
        <v>403</v>
      </c>
    </row>
    <row r="268" spans="3:11" x14ac:dyDescent="0.25">
      <c r="C268" s="145"/>
      <c r="D268" s="151"/>
      <c r="E268" s="118"/>
      <c r="F268" s="97">
        <f t="shared" si="12"/>
        <v>0</v>
      </c>
      <c r="G268" s="161"/>
      <c r="H268" s="146"/>
      <c r="I268" s="130" t="e">
        <f>VLOOKUP(H268,Presupuesto!$B$11:$C$565,2,0)</f>
        <v>#N/A</v>
      </c>
      <c r="J268" s="98" t="str">
        <f t="shared" si="13"/>
        <v>Gestión Administrativa y  financiera en apoyo al Desarrollo Académico</v>
      </c>
      <c r="K268" s="98" t="s">
        <v>412</v>
      </c>
    </row>
    <row r="269" spans="3:11" x14ac:dyDescent="0.25">
      <c r="C269" s="145"/>
      <c r="D269" s="151"/>
      <c r="E269" s="118"/>
      <c r="F269" s="97">
        <f t="shared" si="12"/>
        <v>0</v>
      </c>
      <c r="G269" s="161"/>
      <c r="H269" s="146"/>
      <c r="I269" s="130" t="e">
        <f>VLOOKUP(H269,Presupuesto!$B$11:$C$565,2,0)</f>
        <v>#N/A</v>
      </c>
      <c r="J269" s="98" t="str">
        <f t="shared" si="13"/>
        <v>Gestión Administrativa y  financiera en apoyo al Desarrollo Académico</v>
      </c>
      <c r="K269" s="98" t="s">
        <v>412</v>
      </c>
    </row>
    <row r="270" spans="3:11" x14ac:dyDescent="0.25">
      <c r="C270" s="145"/>
      <c r="D270" s="151"/>
      <c r="E270" s="118"/>
      <c r="F270" s="97">
        <f t="shared" si="12"/>
        <v>0</v>
      </c>
      <c r="G270" s="161"/>
      <c r="H270" s="146"/>
      <c r="I270" s="130" t="e">
        <f>VLOOKUP(H270,Presupuesto!$B$11:$C$565,2,0)</f>
        <v>#N/A</v>
      </c>
      <c r="J270" s="98" t="str">
        <f t="shared" si="13"/>
        <v>Gestión Administrativa y  financiera en apoyo al Desarrollo Académico</v>
      </c>
      <c r="K270" s="98" t="s">
        <v>412</v>
      </c>
    </row>
    <row r="271" spans="3:11" ht="15.75" thickBot="1" x14ac:dyDescent="0.3">
      <c r="C271" s="147"/>
      <c r="D271" s="159"/>
      <c r="E271" s="103"/>
      <c r="F271" s="105">
        <f t="shared" si="12"/>
        <v>0</v>
      </c>
      <c r="G271" s="162"/>
      <c r="H271" s="148"/>
      <c r="I271" s="132" t="e">
        <f>VLOOKUP(H271,Presupuesto!$B$11:$C$565,2,0)</f>
        <v>#N/A</v>
      </c>
      <c r="J271" s="106" t="str">
        <f t="shared" si="13"/>
        <v>Gestión Administrativa y  financiera en apoyo al Desarrollo Académico</v>
      </c>
      <c r="K271" s="124" t="s">
        <v>394</v>
      </c>
    </row>
    <row r="273" spans="3:11" ht="15.75" thickBot="1" x14ac:dyDescent="0.3"/>
    <row r="274" spans="3:11" ht="15.75" thickBot="1" x14ac:dyDescent="0.3">
      <c r="C274" s="157" t="s">
        <v>53</v>
      </c>
      <c r="D274" s="374">
        <f>SUM(F281:F315)</f>
        <v>5428.6399999999994</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70" t="s">
        <v>1561</v>
      </c>
      <c r="E277" s="93"/>
      <c r="F277" s="93"/>
      <c r="G277" s="93"/>
      <c r="H277" s="76"/>
      <c r="I277" s="76"/>
      <c r="J277" s="76"/>
      <c r="K277" s="112"/>
    </row>
    <row r="278" spans="3:11" ht="18.75" x14ac:dyDescent="0.25">
      <c r="C278" s="211" t="str">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7-Realizar el trámite para la deducción de responsabilidad por pérdidas ocasionadas a los bienes.</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x14ac:dyDescent="0.25">
      <c r="C281" s="141" t="s">
        <v>1620</v>
      </c>
      <c r="D281" s="158">
        <v>1</v>
      </c>
      <c r="E281" s="612">
        <v>627.20000000000005</v>
      </c>
      <c r="F281" s="613">
        <f t="shared" ref="F281:F315" si="14">D281*E281</f>
        <v>627.20000000000005</v>
      </c>
      <c r="G281" s="161" t="s">
        <v>129</v>
      </c>
      <c r="H281" s="142" t="s">
        <v>681</v>
      </c>
      <c r="I281" s="130" t="str">
        <f>VLOOKUP(H281,Presupuesto!$B$11:$C$565,2,0)</f>
        <v>MANTENIMIENTO Y REPARACION DE OTROS EQUIPOS</v>
      </c>
      <c r="J281" s="219" t="s">
        <v>1364</v>
      </c>
      <c r="K281" s="98" t="s">
        <v>394</v>
      </c>
    </row>
    <row r="282" spans="3:11" x14ac:dyDescent="0.25">
      <c r="C282" s="141" t="s">
        <v>1621</v>
      </c>
      <c r="D282" s="158">
        <v>1</v>
      </c>
      <c r="E282" s="612">
        <v>264.8</v>
      </c>
      <c r="F282" s="613">
        <f t="shared" si="14"/>
        <v>264.8</v>
      </c>
      <c r="G282" s="161" t="s">
        <v>129</v>
      </c>
      <c r="H282" s="142" t="s">
        <v>711</v>
      </c>
      <c r="I282" s="130" t="str">
        <f>VLOOKUP(H282,Presupuesto!$B$11:$C$565,2,0)</f>
        <v>SERVICIO DE TRANSPORTE EVENTUALES</v>
      </c>
      <c r="J282" s="98" t="str">
        <f>$J$281</f>
        <v>Gestión Administrativa y  financiera en apoyo al Desarrollo Académico</v>
      </c>
      <c r="K282" s="98" t="s">
        <v>394</v>
      </c>
    </row>
    <row r="283" spans="3:11" x14ac:dyDescent="0.25">
      <c r="C283" s="141" t="s">
        <v>1622</v>
      </c>
      <c r="D283" s="158">
        <v>1</v>
      </c>
      <c r="E283" s="612">
        <v>40</v>
      </c>
      <c r="F283" s="613">
        <f t="shared" si="14"/>
        <v>40</v>
      </c>
      <c r="G283" s="161" t="s">
        <v>129</v>
      </c>
      <c r="H283" s="142" t="s">
        <v>717</v>
      </c>
      <c r="I283" s="130" t="str">
        <f>VLOOKUP(H283,Presupuesto!$B$11:$C$565,2,0)</f>
        <v>SERVICIOS DE IMPRENTA PUBLIC.Y REPRODUCCION</v>
      </c>
      <c r="J283" s="98" t="str">
        <f t="shared" ref="J283:J315" si="15">$J$281</f>
        <v>Gestión Administrativa y  financiera en apoyo al Desarrollo Académico</v>
      </c>
      <c r="K283" s="98" t="s">
        <v>1637</v>
      </c>
    </row>
    <row r="284" spans="3:11" x14ac:dyDescent="0.25">
      <c r="C284" s="141" t="s">
        <v>1623</v>
      </c>
      <c r="D284" s="158">
        <v>1</v>
      </c>
      <c r="E284" s="612">
        <v>24</v>
      </c>
      <c r="F284" s="613">
        <f t="shared" si="14"/>
        <v>24</v>
      </c>
      <c r="G284" s="161" t="s">
        <v>129</v>
      </c>
      <c r="H284" s="142" t="s">
        <v>743</v>
      </c>
      <c r="I284" s="130" t="str">
        <f>VLOOKUP(H284,Presupuesto!$B$11:$C$565,2,0)</f>
        <v>OTROS SERVICIOS COMERCIALES Y FINANCIEROS</v>
      </c>
      <c r="J284" s="98" t="str">
        <f t="shared" si="15"/>
        <v>Gestión Administrativa y  financiera en apoyo al Desarrollo Académico</v>
      </c>
      <c r="K284" s="98" t="s">
        <v>1637</v>
      </c>
    </row>
    <row r="285" spans="3:11" x14ac:dyDescent="0.25">
      <c r="C285" s="141" t="s">
        <v>1624</v>
      </c>
      <c r="D285" s="158">
        <v>1</v>
      </c>
      <c r="E285" s="612">
        <v>22.56</v>
      </c>
      <c r="F285" s="613">
        <f t="shared" si="14"/>
        <v>22.56</v>
      </c>
      <c r="G285" s="161" t="s">
        <v>129</v>
      </c>
      <c r="H285" s="142" t="s">
        <v>749</v>
      </c>
      <c r="I285" s="130" t="str">
        <f>VLOOKUP(H285,Presupuesto!$B$11:$C$565,2,0)</f>
        <v>PASAJES NACIONALES</v>
      </c>
      <c r="J285" s="98" t="str">
        <f t="shared" si="15"/>
        <v>Gestión Administrativa y  financiera en apoyo al Desarrollo Académico</v>
      </c>
      <c r="K285" s="98" t="s">
        <v>1637</v>
      </c>
    </row>
    <row r="286" spans="3:11" x14ac:dyDescent="0.25">
      <c r="C286" s="141" t="s">
        <v>1625</v>
      </c>
      <c r="D286" s="158">
        <v>1</v>
      </c>
      <c r="E286" s="612">
        <v>260</v>
      </c>
      <c r="F286" s="613">
        <f t="shared" si="14"/>
        <v>260</v>
      </c>
      <c r="G286" s="161" t="s">
        <v>129</v>
      </c>
      <c r="H286" s="142" t="s">
        <v>792</v>
      </c>
      <c r="I286" s="130" t="str">
        <f>VLOOKUP(H286,Presupuesto!$B$11:$C$565,2,0)</f>
        <v>ALIMENTOS B EBIDAS PARA PERSONAS</v>
      </c>
      <c r="J286" s="98" t="str">
        <f t="shared" si="15"/>
        <v>Gestión Administrativa y  financiera en apoyo al Desarrollo Académico</v>
      </c>
      <c r="K286" s="98" t="s">
        <v>1637</v>
      </c>
    </row>
    <row r="287" spans="3:11" x14ac:dyDescent="0.25">
      <c r="C287" s="141" t="s">
        <v>1626</v>
      </c>
      <c r="D287" s="158">
        <v>1</v>
      </c>
      <c r="E287" s="612">
        <v>20</v>
      </c>
      <c r="F287" s="613">
        <f t="shared" si="14"/>
        <v>20</v>
      </c>
      <c r="G287" s="161" t="s">
        <v>129</v>
      </c>
      <c r="H287" s="142" t="s">
        <v>803</v>
      </c>
      <c r="I287" s="130" t="str">
        <f>VLOOKUP(H287,Presupuesto!$B$11:$C$565,2,0)</f>
        <v>HILADOS Y TELAS</v>
      </c>
      <c r="J287" s="98" t="str">
        <f t="shared" si="15"/>
        <v>Gestión Administrativa y  financiera en apoyo al Desarrollo Académico</v>
      </c>
      <c r="K287" s="98" t="s">
        <v>1637</v>
      </c>
    </row>
    <row r="288" spans="3:11" x14ac:dyDescent="0.25">
      <c r="C288" s="141" t="s">
        <v>1627</v>
      </c>
      <c r="D288" s="158">
        <v>1</v>
      </c>
      <c r="E288" s="612">
        <v>1000</v>
      </c>
      <c r="F288" s="613">
        <f t="shared" si="14"/>
        <v>1000</v>
      </c>
      <c r="G288" s="161" t="s">
        <v>129</v>
      </c>
      <c r="H288" s="142" t="s">
        <v>815</v>
      </c>
      <c r="I288" s="130" t="str">
        <f>VLOOKUP(H288,Presupuesto!$B$11:$C$565,2,0)</f>
        <v>PAPEL DE ESCRITORIO</v>
      </c>
      <c r="J288" s="98" t="str">
        <f t="shared" si="15"/>
        <v>Gestión Administrativa y  financiera en apoyo al Desarrollo Académico</v>
      </c>
      <c r="K288" s="98" t="s">
        <v>1637</v>
      </c>
    </row>
    <row r="289" spans="3:11" x14ac:dyDescent="0.25">
      <c r="C289" s="141" t="s">
        <v>1628</v>
      </c>
      <c r="D289" s="158">
        <v>1</v>
      </c>
      <c r="E289" s="612">
        <v>1000</v>
      </c>
      <c r="F289" s="613">
        <f t="shared" si="14"/>
        <v>1000</v>
      </c>
      <c r="G289" s="161" t="s">
        <v>129</v>
      </c>
      <c r="H289" s="142" t="s">
        <v>817</v>
      </c>
      <c r="I289" s="130" t="str">
        <f>VLOOKUP(H289,Presupuesto!$B$11:$C$565,2,0)</f>
        <v>PAPEL PARA COMPUTACION</v>
      </c>
      <c r="J289" s="98" t="str">
        <f t="shared" si="15"/>
        <v>Gestión Administrativa y  financiera en apoyo al Desarrollo Académico</v>
      </c>
      <c r="K289" s="98" t="s">
        <v>1637</v>
      </c>
    </row>
    <row r="290" spans="3:11" x14ac:dyDescent="0.25">
      <c r="C290" s="141" t="s">
        <v>1629</v>
      </c>
      <c r="D290" s="158">
        <v>1</v>
      </c>
      <c r="E290" s="612">
        <v>320</v>
      </c>
      <c r="F290" s="613">
        <f t="shared" si="14"/>
        <v>320</v>
      </c>
      <c r="G290" s="161" t="s">
        <v>129</v>
      </c>
      <c r="H290" s="142" t="s">
        <v>821</v>
      </c>
      <c r="I290" s="130" t="str">
        <f>VLOOKUP(H290,Presupuesto!$B$11:$C$565,2,0)</f>
        <v>PRODUCTOS PAPEL Y CARTON</v>
      </c>
      <c r="J290" s="98" t="str">
        <f t="shared" si="15"/>
        <v>Gestión Administrativa y  financiera en apoyo al Desarrollo Académico</v>
      </c>
      <c r="K290" s="98" t="s">
        <v>1637</v>
      </c>
    </row>
    <row r="291" spans="3:11" x14ac:dyDescent="0.25">
      <c r="C291" s="141" t="s">
        <v>1630</v>
      </c>
      <c r="D291" s="158">
        <v>1</v>
      </c>
      <c r="E291" s="612">
        <v>4</v>
      </c>
      <c r="F291" s="613">
        <f t="shared" si="14"/>
        <v>4</v>
      </c>
      <c r="G291" s="161" t="s">
        <v>129</v>
      </c>
      <c r="H291" s="142" t="s">
        <v>858</v>
      </c>
      <c r="I291" s="130" t="str">
        <f>VLOOKUP(H291,Presupuesto!$B$11:$C$565,2,0)</f>
        <v>PRODUCTOS FARMACEUTICO Y MEDICINALES</v>
      </c>
      <c r="J291" s="98" t="str">
        <f t="shared" si="15"/>
        <v>Gestión Administrativa y  financiera en apoyo al Desarrollo Académico</v>
      </c>
      <c r="K291" s="98" t="s">
        <v>1637</v>
      </c>
    </row>
    <row r="292" spans="3:11" x14ac:dyDescent="0.25">
      <c r="C292" s="141" t="s">
        <v>1631</v>
      </c>
      <c r="D292" s="158">
        <v>1</v>
      </c>
      <c r="E292" s="612">
        <v>4</v>
      </c>
      <c r="F292" s="613">
        <f t="shared" si="14"/>
        <v>4</v>
      </c>
      <c r="G292" s="161" t="s">
        <v>129</v>
      </c>
      <c r="H292" s="142" t="s">
        <v>866</v>
      </c>
      <c r="I292" s="130" t="str">
        <f>VLOOKUP(H292,Presupuesto!$B$11:$C$565,2,0)</f>
        <v>INSECTICIDAS, FUMIGANTES Y OTROS</v>
      </c>
      <c r="J292" s="98" t="str">
        <f t="shared" si="15"/>
        <v>Gestión Administrativa y  financiera en apoyo al Desarrollo Académico</v>
      </c>
      <c r="K292" s="98" t="s">
        <v>1637</v>
      </c>
    </row>
    <row r="293" spans="3:11" x14ac:dyDescent="0.25">
      <c r="C293" s="141" t="s">
        <v>1632</v>
      </c>
      <c r="D293" s="158">
        <v>1</v>
      </c>
      <c r="E293" s="612">
        <v>40</v>
      </c>
      <c r="F293" s="613">
        <f t="shared" si="14"/>
        <v>40</v>
      </c>
      <c r="G293" s="161" t="s">
        <v>129</v>
      </c>
      <c r="H293" s="142" t="s">
        <v>907</v>
      </c>
      <c r="I293" s="130" t="str">
        <f>VLOOKUP(H293,Presupuesto!$B$11:$C$565,2,0)</f>
        <v>OTROS PRODUCTOS METALICOS</v>
      </c>
      <c r="J293" s="98" t="str">
        <f t="shared" si="15"/>
        <v>Gestión Administrativa y  financiera en apoyo al Desarrollo Académico</v>
      </c>
      <c r="K293" s="98" t="s">
        <v>1637</v>
      </c>
    </row>
    <row r="294" spans="3:11" x14ac:dyDescent="0.25">
      <c r="C294" s="141" t="s">
        <v>1633</v>
      </c>
      <c r="D294" s="158">
        <v>1</v>
      </c>
      <c r="E294" s="612">
        <v>40</v>
      </c>
      <c r="F294" s="613">
        <f t="shared" si="14"/>
        <v>40</v>
      </c>
      <c r="G294" s="161" t="s">
        <v>129</v>
      </c>
      <c r="H294" s="142" t="s">
        <v>907</v>
      </c>
      <c r="I294" s="130" t="str">
        <f>VLOOKUP(H294,Presupuesto!$B$11:$C$565,2,0)</f>
        <v>OTROS PRODUCTOS METALICOS</v>
      </c>
      <c r="J294" s="98" t="str">
        <f t="shared" si="15"/>
        <v>Gestión Administrativa y  financiera en apoyo al Desarrollo Académico</v>
      </c>
      <c r="K294" s="98" t="s">
        <v>1637</v>
      </c>
    </row>
    <row r="295" spans="3:11" x14ac:dyDescent="0.25">
      <c r="C295" s="141" t="s">
        <v>1634</v>
      </c>
      <c r="D295" s="158">
        <v>1</v>
      </c>
      <c r="E295" s="612">
        <v>120</v>
      </c>
      <c r="F295" s="613">
        <f t="shared" si="14"/>
        <v>120</v>
      </c>
      <c r="G295" s="161" t="s">
        <v>129</v>
      </c>
      <c r="H295" s="142" t="s">
        <v>939</v>
      </c>
      <c r="I295" s="130" t="str">
        <f>VLOOKUP(H295,Presupuesto!$B$11:$C$565,2,0)</f>
        <v>ELEMENTOS DE LIMPIEZA</v>
      </c>
      <c r="J295" s="98" t="str">
        <f t="shared" si="15"/>
        <v>Gestión Administrativa y  financiera en apoyo al Desarrollo Académico</v>
      </c>
      <c r="K295" s="98" t="s">
        <v>1637</v>
      </c>
    </row>
    <row r="296" spans="3:11" x14ac:dyDescent="0.25">
      <c r="C296" s="141" t="s">
        <v>1635</v>
      </c>
      <c r="D296" s="158">
        <v>1</v>
      </c>
      <c r="E296" s="612">
        <v>800</v>
      </c>
      <c r="F296" s="613">
        <f t="shared" si="14"/>
        <v>800</v>
      </c>
      <c r="G296" s="161" t="s">
        <v>129</v>
      </c>
      <c r="H296" s="142" t="s">
        <v>942</v>
      </c>
      <c r="I296" s="130" t="str">
        <f>VLOOKUP(H296,Presupuesto!$B$11:$C$565,2,0)</f>
        <v>UTILES DE ESCRITORIO, OFICINA Y ENSE¥ANZA</v>
      </c>
      <c r="J296" s="98" t="str">
        <f t="shared" si="15"/>
        <v>Gestión Administrativa y  financiera en apoyo al Desarrollo Académico</v>
      </c>
      <c r="K296" s="98" t="s">
        <v>1637</v>
      </c>
    </row>
    <row r="297" spans="3:11" x14ac:dyDescent="0.25">
      <c r="C297" s="141" t="s">
        <v>1636</v>
      </c>
      <c r="D297" s="158">
        <v>1</v>
      </c>
      <c r="E297" s="612">
        <v>842.08</v>
      </c>
      <c r="F297" s="613">
        <f t="shared" si="14"/>
        <v>842.08</v>
      </c>
      <c r="G297" s="161" t="s">
        <v>129</v>
      </c>
      <c r="H297" s="142" t="s">
        <v>955</v>
      </c>
      <c r="I297" s="130" t="str">
        <f>VLOOKUP(H297,Presupuesto!$B$11:$C$565,2,0)</f>
        <v>OTROS RESPUESTOS Y ACCESORIOS MENORES</v>
      </c>
      <c r="J297" s="98" t="str">
        <f t="shared" si="15"/>
        <v>Gestión Administrativa y  financiera en apoyo al Desarrollo Académico</v>
      </c>
      <c r="K297" s="98" t="s">
        <v>1637</v>
      </c>
    </row>
    <row r="298" spans="3:11" x14ac:dyDescent="0.25">
      <c r="C298" s="141"/>
      <c r="D298" s="158"/>
      <c r="E298" s="123"/>
      <c r="F298" s="97">
        <f t="shared" si="14"/>
        <v>0</v>
      </c>
      <c r="G298" s="161"/>
      <c r="H298" s="142"/>
      <c r="I298" s="130" t="e">
        <f>VLOOKUP(H298,Presupuesto!$B$11:$C$565,2,0)</f>
        <v>#N/A</v>
      </c>
      <c r="J298" s="98" t="str">
        <f t="shared" si="15"/>
        <v>Gestión Administrativa y  financiera en apoyo al Desarrollo Académico</v>
      </c>
      <c r="K298" s="98" t="s">
        <v>412</v>
      </c>
    </row>
    <row r="299" spans="3:11" x14ac:dyDescent="0.25">
      <c r="C299" s="141"/>
      <c r="D299" s="158"/>
      <c r="E299" s="123"/>
      <c r="F299" s="97">
        <f t="shared" si="14"/>
        <v>0</v>
      </c>
      <c r="G299" s="161"/>
      <c r="H299" s="142"/>
      <c r="I299" s="130" t="e">
        <f>VLOOKUP(H299,Presupuesto!$B$11:$C$565,2,0)</f>
        <v>#N/A</v>
      </c>
      <c r="J299" s="98" t="str">
        <f t="shared" si="15"/>
        <v>Gestión Administrativa y  financiera en apoyo al Desarrollo Académico</v>
      </c>
      <c r="K299" s="98" t="s">
        <v>412</v>
      </c>
    </row>
    <row r="300" spans="3:11" x14ac:dyDescent="0.25">
      <c r="C300" s="141"/>
      <c r="D300" s="158"/>
      <c r="E300" s="123"/>
      <c r="F300" s="97">
        <f t="shared" si="14"/>
        <v>0</v>
      </c>
      <c r="G300" s="161"/>
      <c r="H300" s="142"/>
      <c r="I300" s="130" t="e">
        <f>VLOOKUP(H300,Presupuesto!$B$11:$C$565,2,0)</f>
        <v>#N/A</v>
      </c>
      <c r="J300" s="98" t="str">
        <f t="shared" si="15"/>
        <v>Gestión Administrativa y  financiera en apoyo al Desarrollo Académico</v>
      </c>
      <c r="K300" s="98" t="s">
        <v>412</v>
      </c>
    </row>
    <row r="301" spans="3:11" x14ac:dyDescent="0.25">
      <c r="C301" s="141"/>
      <c r="D301" s="158"/>
      <c r="E301" s="123"/>
      <c r="F301" s="97">
        <f t="shared" si="14"/>
        <v>0</v>
      </c>
      <c r="G301" s="161"/>
      <c r="H301" s="142"/>
      <c r="I301" s="130" t="e">
        <f>VLOOKUP(H301,Presupuesto!$B$11:$C$565,2,0)</f>
        <v>#N/A</v>
      </c>
      <c r="J301" s="98" t="str">
        <f t="shared" si="15"/>
        <v>Gestión Administrativa y  financiera en apoyo al Desarrollo Académico</v>
      </c>
      <c r="K301" s="98" t="s">
        <v>412</v>
      </c>
    </row>
    <row r="302" spans="3:11" x14ac:dyDescent="0.25">
      <c r="C302" s="141"/>
      <c r="D302" s="158"/>
      <c r="E302" s="123"/>
      <c r="F302" s="97">
        <f t="shared" si="14"/>
        <v>0</v>
      </c>
      <c r="G302" s="161"/>
      <c r="H302" s="142"/>
      <c r="I302" s="130" t="e">
        <f>VLOOKUP(H302,Presupuesto!$B$11:$C$565,2,0)</f>
        <v>#N/A</v>
      </c>
      <c r="J302" s="98" t="str">
        <f t="shared" si="15"/>
        <v>Gestión Administrativa y  financiera en apoyo al Desarrollo Académico</v>
      </c>
      <c r="K302" s="98" t="s">
        <v>412</v>
      </c>
    </row>
    <row r="303" spans="3:11" x14ac:dyDescent="0.25">
      <c r="C303" s="143"/>
      <c r="D303" s="151"/>
      <c r="E303" s="118"/>
      <c r="F303" s="97">
        <f t="shared" si="14"/>
        <v>0</v>
      </c>
      <c r="G303" s="161"/>
      <c r="H303" s="144"/>
      <c r="I303" s="130" t="e">
        <f>VLOOKUP(H303,Presupuesto!$B$11:$C$565,2,0)</f>
        <v>#N/A</v>
      </c>
      <c r="J303" s="98" t="str">
        <f t="shared" si="15"/>
        <v>Gestión Administrativa y  financiera en apoyo al Desarrollo Académico</v>
      </c>
      <c r="K303" s="98" t="s">
        <v>412</v>
      </c>
    </row>
    <row r="304" spans="3:11" x14ac:dyDescent="0.25">
      <c r="C304" s="143"/>
      <c r="D304" s="151"/>
      <c r="E304" s="118"/>
      <c r="F304" s="97">
        <f t="shared" si="14"/>
        <v>0</v>
      </c>
      <c r="G304" s="161"/>
      <c r="H304" s="144"/>
      <c r="I304" s="130" t="e">
        <f>VLOOKUP(H304,Presupuesto!$B$11:$C$565,2,0)</f>
        <v>#N/A</v>
      </c>
      <c r="J304" s="98" t="str">
        <f t="shared" si="15"/>
        <v>Gestión Administrativa y  financiera en apoyo al Desarrollo Académico</v>
      </c>
      <c r="K304" s="98" t="s">
        <v>412</v>
      </c>
    </row>
    <row r="305" spans="3:11" x14ac:dyDescent="0.25">
      <c r="C305" s="143"/>
      <c r="D305" s="151"/>
      <c r="E305" s="118"/>
      <c r="F305" s="97">
        <f t="shared" si="14"/>
        <v>0</v>
      </c>
      <c r="G305" s="161"/>
      <c r="H305" s="144"/>
      <c r="I305" s="130" t="e">
        <f>VLOOKUP(H305,Presupuesto!$B$11:$C$565,2,0)</f>
        <v>#N/A</v>
      </c>
      <c r="J305" s="98" t="str">
        <f t="shared" si="15"/>
        <v>Gestión Administrativa y  financiera en apoyo al Desarrollo Académico</v>
      </c>
      <c r="K305" s="98" t="s">
        <v>412</v>
      </c>
    </row>
    <row r="306" spans="3:11" x14ac:dyDescent="0.25">
      <c r="C306" s="143"/>
      <c r="D306" s="151"/>
      <c r="E306" s="118"/>
      <c r="F306" s="97">
        <f t="shared" si="14"/>
        <v>0</v>
      </c>
      <c r="G306" s="161"/>
      <c r="H306" s="144"/>
      <c r="I306" s="130" t="e">
        <f>VLOOKUP(H306,Presupuesto!$B$11:$C$565,2,0)</f>
        <v>#N/A</v>
      </c>
      <c r="J306" s="98" t="str">
        <f t="shared" si="15"/>
        <v>Gestión Administrativa y  financiera en apoyo al Desarrollo Académico</v>
      </c>
      <c r="K306" s="98" t="s">
        <v>412</v>
      </c>
    </row>
    <row r="307" spans="3:11" x14ac:dyDescent="0.25">
      <c r="C307" s="143"/>
      <c r="D307" s="151"/>
      <c r="E307" s="118"/>
      <c r="F307" s="97">
        <f t="shared" si="14"/>
        <v>0</v>
      </c>
      <c r="G307" s="161"/>
      <c r="H307" s="144"/>
      <c r="I307" s="130" t="e">
        <f>VLOOKUP(H307,Presupuesto!$B$11:$C$565,2,0)</f>
        <v>#N/A</v>
      </c>
      <c r="J307" s="98" t="str">
        <f t="shared" si="15"/>
        <v>Gestión Administrativa y  financiera en apoyo al Desarrollo Académico</v>
      </c>
      <c r="K307" s="98" t="s">
        <v>412</v>
      </c>
    </row>
    <row r="308" spans="3:11" x14ac:dyDescent="0.25">
      <c r="C308" s="143"/>
      <c r="D308" s="151"/>
      <c r="E308" s="118"/>
      <c r="F308" s="97">
        <f t="shared" si="14"/>
        <v>0</v>
      </c>
      <c r="G308" s="161"/>
      <c r="H308" s="144"/>
      <c r="I308" s="130" t="e">
        <f>VLOOKUP(H308,Presupuesto!$B$11:$C$565,2,0)</f>
        <v>#N/A</v>
      </c>
      <c r="J308" s="98" t="str">
        <f t="shared" si="15"/>
        <v>Gestión Administrativa y  financiera en apoyo al Desarrollo Académico</v>
      </c>
      <c r="K308" s="98" t="s">
        <v>412</v>
      </c>
    </row>
    <row r="309" spans="3:11" x14ac:dyDescent="0.25">
      <c r="C309" s="143"/>
      <c r="D309" s="151"/>
      <c r="E309" s="118"/>
      <c r="F309" s="97">
        <f t="shared" si="14"/>
        <v>0</v>
      </c>
      <c r="G309" s="161"/>
      <c r="H309" s="144"/>
      <c r="I309" s="130" t="e">
        <f>VLOOKUP(H309,Presupuesto!$B$11:$C$565,2,0)</f>
        <v>#N/A</v>
      </c>
      <c r="J309" s="98" t="str">
        <f t="shared" si="15"/>
        <v>Gestión Administrativa y  financiera en apoyo al Desarrollo Académico</v>
      </c>
      <c r="K309" s="98" t="s">
        <v>412</v>
      </c>
    </row>
    <row r="310" spans="3:11" x14ac:dyDescent="0.25">
      <c r="C310" s="143"/>
      <c r="D310" s="151"/>
      <c r="E310" s="118"/>
      <c r="F310" s="97">
        <f t="shared" si="14"/>
        <v>0</v>
      </c>
      <c r="G310" s="161"/>
      <c r="H310" s="144"/>
      <c r="I310" s="130" t="e">
        <f>VLOOKUP(H310,Presupuesto!$B$11:$C$565,2,0)</f>
        <v>#N/A</v>
      </c>
      <c r="J310" s="98" t="str">
        <f t="shared" si="15"/>
        <v>Gestión Administrativa y  financiera en apoyo al Desarrollo Académico</v>
      </c>
      <c r="K310" s="98" t="s">
        <v>412</v>
      </c>
    </row>
    <row r="311" spans="3:11" x14ac:dyDescent="0.25">
      <c r="C311" s="145"/>
      <c r="D311" s="151"/>
      <c r="E311" s="118"/>
      <c r="F311" s="97">
        <f t="shared" si="14"/>
        <v>0</v>
      </c>
      <c r="G311" s="161"/>
      <c r="H311" s="146"/>
      <c r="I311" s="130" t="e">
        <f>VLOOKUP(H311,Presupuesto!$B$11:$C$565,2,0)</f>
        <v>#N/A</v>
      </c>
      <c r="J311" s="98" t="str">
        <f t="shared" si="15"/>
        <v>Gestión Administrativa y  financiera en apoyo al Desarrollo Académico</v>
      </c>
      <c r="K311" s="98" t="s">
        <v>403</v>
      </c>
    </row>
    <row r="312" spans="3:11" x14ac:dyDescent="0.25">
      <c r="C312" s="145"/>
      <c r="D312" s="151"/>
      <c r="E312" s="118"/>
      <c r="F312" s="97">
        <f t="shared" si="14"/>
        <v>0</v>
      </c>
      <c r="G312" s="161"/>
      <c r="H312" s="146"/>
      <c r="I312" s="130" t="e">
        <f>VLOOKUP(H312,Presupuesto!$B$11:$C$565,2,0)</f>
        <v>#N/A</v>
      </c>
      <c r="J312" s="98" t="str">
        <f t="shared" si="15"/>
        <v>Gestión Administrativa y  financiera en apoyo al Desarrollo Académico</v>
      </c>
      <c r="K312" s="98" t="s">
        <v>412</v>
      </c>
    </row>
    <row r="313" spans="3:11" x14ac:dyDescent="0.25">
      <c r="C313" s="145"/>
      <c r="D313" s="151"/>
      <c r="E313" s="118"/>
      <c r="F313" s="97">
        <f t="shared" si="14"/>
        <v>0</v>
      </c>
      <c r="G313" s="161"/>
      <c r="H313" s="146"/>
      <c r="I313" s="130" t="e">
        <f>VLOOKUP(H313,Presupuesto!$B$11:$C$565,2,0)</f>
        <v>#N/A</v>
      </c>
      <c r="J313" s="98" t="str">
        <f t="shared" si="15"/>
        <v>Gestión Administrativa y  financiera en apoyo al Desarrollo Académico</v>
      </c>
      <c r="K313" s="98" t="s">
        <v>412</v>
      </c>
    </row>
    <row r="314" spans="3:11" x14ac:dyDescent="0.25">
      <c r="C314" s="145"/>
      <c r="D314" s="151"/>
      <c r="E314" s="118"/>
      <c r="F314" s="97">
        <f t="shared" si="14"/>
        <v>0</v>
      </c>
      <c r="G314" s="161"/>
      <c r="H314" s="146"/>
      <c r="I314" s="130" t="e">
        <f>VLOOKUP(H314,Presupuesto!$B$11:$C$565,2,0)</f>
        <v>#N/A</v>
      </c>
      <c r="J314" s="98" t="str">
        <f t="shared" si="15"/>
        <v>Gestión Administrativa y  financiera en apoyo al Desarrollo Académico</v>
      </c>
      <c r="K314" s="98" t="s">
        <v>412</v>
      </c>
    </row>
    <row r="315" spans="3:11" ht="15.75" thickBot="1" x14ac:dyDescent="0.3">
      <c r="C315" s="147"/>
      <c r="D315" s="159"/>
      <c r="E315" s="103"/>
      <c r="F315" s="105">
        <f t="shared" si="14"/>
        <v>0</v>
      </c>
      <c r="G315" s="162"/>
      <c r="H315" s="148"/>
      <c r="I315" s="132" t="e">
        <f>VLOOKUP(H315,Presupuesto!$B$11:$C$565,2,0)</f>
        <v>#N/A</v>
      </c>
      <c r="J315" s="106" t="str">
        <f t="shared" si="15"/>
        <v>Gestión Administrativa y  financiera en apoyo al Desarrollo Académico</v>
      </c>
      <c r="K315" s="124" t="s">
        <v>394</v>
      </c>
    </row>
    <row r="317" spans="3:11" ht="15.75" thickBot="1" x14ac:dyDescent="0.3">
      <c r="F317" s="90"/>
      <c r="G317" s="89"/>
      <c r="H317" s="90"/>
      <c r="I317" s="90"/>
    </row>
    <row r="318" spans="3:11" ht="15.75" thickBot="1" x14ac:dyDescent="0.3">
      <c r="C318" s="157" t="s">
        <v>53</v>
      </c>
      <c r="D318" s="374">
        <f>SUM(F325:F359)</f>
        <v>1357.1599999999999</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70" t="s">
        <v>1565</v>
      </c>
      <c r="E321" s="93"/>
      <c r="F321" s="93"/>
      <c r="G321" s="93"/>
      <c r="H321" s="76"/>
      <c r="I321" s="76"/>
      <c r="J321" s="76"/>
      <c r="K321" s="112"/>
    </row>
    <row r="322" spans="3:11" ht="18.75" x14ac:dyDescent="0.25">
      <c r="C322" s="211"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8-Entregar contancias o finiquitos a los empleados que la solicitan, previa  verificación de que estos no tengan cuentas pendientes con los bienes a su cargo.</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141" t="s">
        <v>1620</v>
      </c>
      <c r="D325" s="158">
        <v>1</v>
      </c>
      <c r="E325" s="612">
        <v>156.80000000000001</v>
      </c>
      <c r="F325" s="613">
        <f t="shared" ref="F325:F359" si="16">D325*E325</f>
        <v>156.80000000000001</v>
      </c>
      <c r="G325" s="161" t="s">
        <v>129</v>
      </c>
      <c r="H325" s="142" t="s">
        <v>681</v>
      </c>
      <c r="I325" s="130" t="str">
        <f>VLOOKUP(H325,Presupuesto!$B$11:$C$565,2,0)</f>
        <v>MANTENIMIENTO Y REPARACION DE OTROS EQUIPOS</v>
      </c>
      <c r="J325" s="219" t="s">
        <v>1364</v>
      </c>
      <c r="K325" s="98" t="s">
        <v>394</v>
      </c>
    </row>
    <row r="326" spans="3:11" x14ac:dyDescent="0.25">
      <c r="C326" s="141" t="s">
        <v>1621</v>
      </c>
      <c r="D326" s="158">
        <v>1</v>
      </c>
      <c r="E326" s="612">
        <v>66.2</v>
      </c>
      <c r="F326" s="613">
        <f t="shared" si="16"/>
        <v>66.2</v>
      </c>
      <c r="G326" s="161" t="s">
        <v>129</v>
      </c>
      <c r="H326" s="142" t="s">
        <v>711</v>
      </c>
      <c r="I326" s="130" t="str">
        <f>VLOOKUP(H326,Presupuesto!$B$11:$C$565,2,0)</f>
        <v>SERVICIO DE TRANSPORTE EVENTUALES</v>
      </c>
      <c r="J326" s="98" t="str">
        <f>$J$325</f>
        <v>Gestión Administrativa y  financiera en apoyo al Desarrollo Académico</v>
      </c>
      <c r="K326" s="98" t="s">
        <v>394</v>
      </c>
    </row>
    <row r="327" spans="3:11" x14ac:dyDescent="0.25">
      <c r="C327" s="141" t="s">
        <v>1622</v>
      </c>
      <c r="D327" s="158">
        <v>1</v>
      </c>
      <c r="E327" s="612">
        <v>10</v>
      </c>
      <c r="F327" s="613">
        <f t="shared" si="16"/>
        <v>10</v>
      </c>
      <c r="G327" s="161" t="s">
        <v>129</v>
      </c>
      <c r="H327" s="142" t="s">
        <v>717</v>
      </c>
      <c r="I327" s="130" t="str">
        <f>VLOOKUP(H327,Presupuesto!$B$11:$C$565,2,0)</f>
        <v>SERVICIOS DE IMPRENTA PUBLIC.Y REPRODUCCION</v>
      </c>
      <c r="J327" s="98" t="str">
        <f t="shared" ref="J327:J359" si="17">$J$325</f>
        <v>Gestión Administrativa y  financiera en apoyo al Desarrollo Académico</v>
      </c>
      <c r="K327" s="98" t="s">
        <v>1637</v>
      </c>
    </row>
    <row r="328" spans="3:11" x14ac:dyDescent="0.25">
      <c r="C328" s="141" t="s">
        <v>1623</v>
      </c>
      <c r="D328" s="158">
        <v>1</v>
      </c>
      <c r="E328" s="612">
        <v>6</v>
      </c>
      <c r="F328" s="613">
        <f t="shared" si="16"/>
        <v>6</v>
      </c>
      <c r="G328" s="161" t="s">
        <v>129</v>
      </c>
      <c r="H328" s="142" t="s">
        <v>743</v>
      </c>
      <c r="I328" s="130" t="str">
        <f>VLOOKUP(H328,Presupuesto!$B$11:$C$565,2,0)</f>
        <v>OTROS SERVICIOS COMERCIALES Y FINANCIEROS</v>
      </c>
      <c r="J328" s="98" t="str">
        <f t="shared" si="17"/>
        <v>Gestión Administrativa y  financiera en apoyo al Desarrollo Académico</v>
      </c>
      <c r="K328" s="98" t="s">
        <v>1637</v>
      </c>
    </row>
    <row r="329" spans="3:11" x14ac:dyDescent="0.25">
      <c r="C329" s="141" t="s">
        <v>1624</v>
      </c>
      <c r="D329" s="158">
        <v>1</v>
      </c>
      <c r="E329" s="612">
        <v>5.64</v>
      </c>
      <c r="F329" s="613">
        <f t="shared" si="16"/>
        <v>5.64</v>
      </c>
      <c r="G329" s="161" t="s">
        <v>129</v>
      </c>
      <c r="H329" s="142" t="s">
        <v>749</v>
      </c>
      <c r="I329" s="130" t="str">
        <f>VLOOKUP(H329,Presupuesto!$B$11:$C$565,2,0)</f>
        <v>PASAJES NACIONALES</v>
      </c>
      <c r="J329" s="98" t="str">
        <f t="shared" si="17"/>
        <v>Gestión Administrativa y  financiera en apoyo al Desarrollo Académico</v>
      </c>
      <c r="K329" s="98" t="s">
        <v>1637</v>
      </c>
    </row>
    <row r="330" spans="3:11" x14ac:dyDescent="0.25">
      <c r="C330" s="141" t="s">
        <v>1625</v>
      </c>
      <c r="D330" s="158">
        <v>1</v>
      </c>
      <c r="E330" s="612">
        <v>65</v>
      </c>
      <c r="F330" s="613">
        <f t="shared" si="16"/>
        <v>65</v>
      </c>
      <c r="G330" s="161" t="s">
        <v>129</v>
      </c>
      <c r="H330" s="142" t="s">
        <v>792</v>
      </c>
      <c r="I330" s="130" t="str">
        <f>VLOOKUP(H330,Presupuesto!$B$11:$C$565,2,0)</f>
        <v>ALIMENTOS B EBIDAS PARA PERSONAS</v>
      </c>
      <c r="J330" s="98" t="str">
        <f t="shared" si="17"/>
        <v>Gestión Administrativa y  financiera en apoyo al Desarrollo Académico</v>
      </c>
      <c r="K330" s="98" t="s">
        <v>1637</v>
      </c>
    </row>
    <row r="331" spans="3:11" x14ac:dyDescent="0.25">
      <c r="C331" s="141" t="s">
        <v>1626</v>
      </c>
      <c r="D331" s="158">
        <v>1</v>
      </c>
      <c r="E331" s="612">
        <v>5</v>
      </c>
      <c r="F331" s="613">
        <f t="shared" si="16"/>
        <v>5</v>
      </c>
      <c r="G331" s="161" t="s">
        <v>129</v>
      </c>
      <c r="H331" s="142" t="s">
        <v>803</v>
      </c>
      <c r="I331" s="130" t="str">
        <f>VLOOKUP(H331,Presupuesto!$B$11:$C$565,2,0)</f>
        <v>HILADOS Y TELAS</v>
      </c>
      <c r="J331" s="98" t="str">
        <f t="shared" si="17"/>
        <v>Gestión Administrativa y  financiera en apoyo al Desarrollo Académico</v>
      </c>
      <c r="K331" s="98" t="s">
        <v>1637</v>
      </c>
    </row>
    <row r="332" spans="3:11" x14ac:dyDescent="0.25">
      <c r="C332" s="141" t="s">
        <v>1627</v>
      </c>
      <c r="D332" s="158">
        <v>1</v>
      </c>
      <c r="E332" s="612">
        <v>250</v>
      </c>
      <c r="F332" s="613">
        <f t="shared" si="16"/>
        <v>250</v>
      </c>
      <c r="G332" s="161" t="s">
        <v>129</v>
      </c>
      <c r="H332" s="142" t="s">
        <v>815</v>
      </c>
      <c r="I332" s="130" t="str">
        <f>VLOOKUP(H332,Presupuesto!$B$11:$C$565,2,0)</f>
        <v>PAPEL DE ESCRITORIO</v>
      </c>
      <c r="J332" s="98" t="str">
        <f t="shared" si="17"/>
        <v>Gestión Administrativa y  financiera en apoyo al Desarrollo Académico</v>
      </c>
      <c r="K332" s="98" t="s">
        <v>1637</v>
      </c>
    </row>
    <row r="333" spans="3:11" x14ac:dyDescent="0.25">
      <c r="C333" s="141" t="s">
        <v>1628</v>
      </c>
      <c r="D333" s="158">
        <v>1</v>
      </c>
      <c r="E333" s="612">
        <v>250</v>
      </c>
      <c r="F333" s="613">
        <f t="shared" si="16"/>
        <v>250</v>
      </c>
      <c r="G333" s="161" t="s">
        <v>129</v>
      </c>
      <c r="H333" s="142" t="s">
        <v>817</v>
      </c>
      <c r="I333" s="130" t="str">
        <f>VLOOKUP(H333,Presupuesto!$B$11:$C$565,2,0)</f>
        <v>PAPEL PARA COMPUTACION</v>
      </c>
      <c r="J333" s="98" t="str">
        <f t="shared" si="17"/>
        <v>Gestión Administrativa y  financiera en apoyo al Desarrollo Académico</v>
      </c>
      <c r="K333" s="98" t="s">
        <v>1637</v>
      </c>
    </row>
    <row r="334" spans="3:11" x14ac:dyDescent="0.25">
      <c r="C334" s="141" t="s">
        <v>1629</v>
      </c>
      <c r="D334" s="158">
        <v>1</v>
      </c>
      <c r="E334" s="612">
        <v>80</v>
      </c>
      <c r="F334" s="613">
        <f t="shared" si="16"/>
        <v>80</v>
      </c>
      <c r="G334" s="161" t="s">
        <v>129</v>
      </c>
      <c r="H334" s="142" t="s">
        <v>821</v>
      </c>
      <c r="I334" s="130" t="str">
        <f>VLOOKUP(H334,Presupuesto!$B$11:$C$565,2,0)</f>
        <v>PRODUCTOS PAPEL Y CARTON</v>
      </c>
      <c r="J334" s="98" t="str">
        <f t="shared" si="17"/>
        <v>Gestión Administrativa y  financiera en apoyo al Desarrollo Académico</v>
      </c>
      <c r="K334" s="98" t="s">
        <v>1637</v>
      </c>
    </row>
    <row r="335" spans="3:11" x14ac:dyDescent="0.25">
      <c r="C335" s="141" t="s">
        <v>1630</v>
      </c>
      <c r="D335" s="158">
        <v>1</v>
      </c>
      <c r="E335" s="612">
        <v>1</v>
      </c>
      <c r="F335" s="613">
        <f t="shared" si="16"/>
        <v>1</v>
      </c>
      <c r="G335" s="161" t="s">
        <v>129</v>
      </c>
      <c r="H335" s="142" t="s">
        <v>858</v>
      </c>
      <c r="I335" s="130" t="str">
        <f>VLOOKUP(H335,Presupuesto!$B$11:$C$565,2,0)</f>
        <v>PRODUCTOS FARMACEUTICO Y MEDICINALES</v>
      </c>
      <c r="J335" s="98" t="str">
        <f t="shared" si="17"/>
        <v>Gestión Administrativa y  financiera en apoyo al Desarrollo Académico</v>
      </c>
      <c r="K335" s="98" t="s">
        <v>1637</v>
      </c>
    </row>
    <row r="336" spans="3:11" x14ac:dyDescent="0.25">
      <c r="C336" s="141" t="s">
        <v>1631</v>
      </c>
      <c r="D336" s="158">
        <v>1</v>
      </c>
      <c r="E336" s="612">
        <v>1</v>
      </c>
      <c r="F336" s="613">
        <f t="shared" si="16"/>
        <v>1</v>
      </c>
      <c r="G336" s="161" t="s">
        <v>129</v>
      </c>
      <c r="H336" s="142" t="s">
        <v>866</v>
      </c>
      <c r="I336" s="130" t="str">
        <f>VLOOKUP(H336,Presupuesto!$B$11:$C$565,2,0)</f>
        <v>INSECTICIDAS, FUMIGANTES Y OTROS</v>
      </c>
      <c r="J336" s="98" t="str">
        <f t="shared" si="17"/>
        <v>Gestión Administrativa y  financiera en apoyo al Desarrollo Académico</v>
      </c>
      <c r="K336" s="98" t="s">
        <v>1637</v>
      </c>
    </row>
    <row r="337" spans="3:11" x14ac:dyDescent="0.25">
      <c r="C337" s="141" t="s">
        <v>1632</v>
      </c>
      <c r="D337" s="158">
        <v>1</v>
      </c>
      <c r="E337" s="612">
        <v>10</v>
      </c>
      <c r="F337" s="613">
        <f t="shared" si="16"/>
        <v>10</v>
      </c>
      <c r="G337" s="161" t="s">
        <v>129</v>
      </c>
      <c r="H337" s="142" t="s">
        <v>907</v>
      </c>
      <c r="I337" s="130" t="str">
        <f>VLOOKUP(H337,Presupuesto!$B$11:$C$565,2,0)</f>
        <v>OTROS PRODUCTOS METALICOS</v>
      </c>
      <c r="J337" s="98" t="str">
        <f t="shared" si="17"/>
        <v>Gestión Administrativa y  financiera en apoyo al Desarrollo Académico</v>
      </c>
      <c r="K337" s="98" t="s">
        <v>1637</v>
      </c>
    </row>
    <row r="338" spans="3:11" x14ac:dyDescent="0.25">
      <c r="C338" s="141" t="s">
        <v>1633</v>
      </c>
      <c r="D338" s="158">
        <v>1</v>
      </c>
      <c r="E338" s="612">
        <v>10</v>
      </c>
      <c r="F338" s="613">
        <f t="shared" si="16"/>
        <v>10</v>
      </c>
      <c r="G338" s="161" t="s">
        <v>129</v>
      </c>
      <c r="H338" s="142" t="s">
        <v>907</v>
      </c>
      <c r="I338" s="130" t="str">
        <f>VLOOKUP(H338,Presupuesto!$B$11:$C$565,2,0)</f>
        <v>OTROS PRODUCTOS METALICOS</v>
      </c>
      <c r="J338" s="98" t="str">
        <f t="shared" si="17"/>
        <v>Gestión Administrativa y  financiera en apoyo al Desarrollo Académico</v>
      </c>
      <c r="K338" s="98" t="s">
        <v>1637</v>
      </c>
    </row>
    <row r="339" spans="3:11" x14ac:dyDescent="0.25">
      <c r="C339" s="141" t="s">
        <v>1634</v>
      </c>
      <c r="D339" s="158">
        <v>1</v>
      </c>
      <c r="E339" s="612">
        <v>30</v>
      </c>
      <c r="F339" s="613">
        <f t="shared" si="16"/>
        <v>30</v>
      </c>
      <c r="G339" s="161" t="s">
        <v>129</v>
      </c>
      <c r="H339" s="142" t="s">
        <v>939</v>
      </c>
      <c r="I339" s="130" t="str">
        <f>VLOOKUP(H339,Presupuesto!$B$11:$C$565,2,0)</f>
        <v>ELEMENTOS DE LIMPIEZA</v>
      </c>
      <c r="J339" s="98" t="str">
        <f t="shared" si="17"/>
        <v>Gestión Administrativa y  financiera en apoyo al Desarrollo Académico</v>
      </c>
      <c r="K339" s="98" t="s">
        <v>1637</v>
      </c>
    </row>
    <row r="340" spans="3:11" x14ac:dyDescent="0.25">
      <c r="C340" s="141" t="s">
        <v>1635</v>
      </c>
      <c r="D340" s="158">
        <v>1</v>
      </c>
      <c r="E340" s="612">
        <v>200</v>
      </c>
      <c r="F340" s="613">
        <f t="shared" si="16"/>
        <v>200</v>
      </c>
      <c r="G340" s="161" t="s">
        <v>129</v>
      </c>
      <c r="H340" s="142" t="s">
        <v>942</v>
      </c>
      <c r="I340" s="130" t="str">
        <f>VLOOKUP(H340,Presupuesto!$B$11:$C$565,2,0)</f>
        <v>UTILES DE ESCRITORIO, OFICINA Y ENSE¥ANZA</v>
      </c>
      <c r="J340" s="98" t="str">
        <f t="shared" si="17"/>
        <v>Gestión Administrativa y  financiera en apoyo al Desarrollo Académico</v>
      </c>
      <c r="K340" s="98" t="s">
        <v>1637</v>
      </c>
    </row>
    <row r="341" spans="3:11" x14ac:dyDescent="0.25">
      <c r="C341" s="141" t="s">
        <v>1636</v>
      </c>
      <c r="D341" s="158">
        <v>1</v>
      </c>
      <c r="E341" s="612">
        <v>210.52</v>
      </c>
      <c r="F341" s="613">
        <f t="shared" si="16"/>
        <v>210.52</v>
      </c>
      <c r="G341" s="161" t="s">
        <v>129</v>
      </c>
      <c r="H341" s="142" t="s">
        <v>955</v>
      </c>
      <c r="I341" s="130" t="str">
        <f>VLOOKUP(H341,Presupuesto!$B$11:$C$565,2,0)</f>
        <v>OTROS RESPUESTOS Y ACCESORIOS MENORES</v>
      </c>
      <c r="J341" s="98" t="str">
        <f t="shared" si="17"/>
        <v>Gestión Administrativa y  financiera en apoyo al Desarrollo Académico</v>
      </c>
      <c r="K341" s="98" t="s">
        <v>1637</v>
      </c>
    </row>
    <row r="342" spans="3:11" x14ac:dyDescent="0.25">
      <c r="C342" s="141"/>
      <c r="D342" s="158"/>
      <c r="E342" s="123"/>
      <c r="F342" s="97">
        <f t="shared" si="16"/>
        <v>0</v>
      </c>
      <c r="G342" s="161"/>
      <c r="H342" s="142"/>
      <c r="I342" s="130" t="e">
        <f>VLOOKUP(H342,Presupuesto!$B$11:$C$565,2,0)</f>
        <v>#N/A</v>
      </c>
      <c r="J342" s="98" t="str">
        <f t="shared" si="17"/>
        <v>Gestión Administrativa y  financiera en apoyo al Desarrollo Académico</v>
      </c>
      <c r="K342" s="98" t="s">
        <v>412</v>
      </c>
    </row>
    <row r="343" spans="3:11" x14ac:dyDescent="0.25">
      <c r="C343" s="141"/>
      <c r="D343" s="158"/>
      <c r="E343" s="123"/>
      <c r="F343" s="97">
        <f t="shared" si="16"/>
        <v>0</v>
      </c>
      <c r="G343" s="161"/>
      <c r="H343" s="142"/>
      <c r="I343" s="130" t="e">
        <f>VLOOKUP(H343,Presupuesto!$B$11:$C$565,2,0)</f>
        <v>#N/A</v>
      </c>
      <c r="J343" s="98" t="str">
        <f t="shared" si="17"/>
        <v>Gestión Administrativa y  financiera en apoyo al Desarrollo Académico</v>
      </c>
      <c r="K343" s="98" t="s">
        <v>412</v>
      </c>
    </row>
    <row r="344" spans="3:11" x14ac:dyDescent="0.25">
      <c r="C344" s="141"/>
      <c r="D344" s="158"/>
      <c r="E344" s="123"/>
      <c r="F344" s="97">
        <f t="shared" si="16"/>
        <v>0</v>
      </c>
      <c r="G344" s="161"/>
      <c r="H344" s="142"/>
      <c r="I344" s="130" t="e">
        <f>VLOOKUP(H344,Presupuesto!$B$11:$C$565,2,0)</f>
        <v>#N/A</v>
      </c>
      <c r="J344" s="98" t="str">
        <f t="shared" si="17"/>
        <v>Gestión Administrativa y  financiera en apoyo al Desarrollo Académico</v>
      </c>
      <c r="K344" s="98" t="s">
        <v>412</v>
      </c>
    </row>
    <row r="345" spans="3:11" x14ac:dyDescent="0.25">
      <c r="C345" s="141"/>
      <c r="D345" s="158"/>
      <c r="E345" s="123"/>
      <c r="F345" s="97">
        <f t="shared" si="16"/>
        <v>0</v>
      </c>
      <c r="G345" s="161"/>
      <c r="H345" s="142"/>
      <c r="I345" s="130" t="e">
        <f>VLOOKUP(H345,Presupuesto!$B$11:$C$565,2,0)</f>
        <v>#N/A</v>
      </c>
      <c r="J345" s="98" t="str">
        <f t="shared" si="17"/>
        <v>Gestión Administrativa y  financiera en apoyo al Desarrollo Académico</v>
      </c>
      <c r="K345" s="98" t="s">
        <v>412</v>
      </c>
    </row>
    <row r="346" spans="3:11" x14ac:dyDescent="0.25">
      <c r="C346" s="141"/>
      <c r="D346" s="158"/>
      <c r="E346" s="123"/>
      <c r="F346" s="97">
        <f t="shared" si="16"/>
        <v>0</v>
      </c>
      <c r="G346" s="161"/>
      <c r="H346" s="142"/>
      <c r="I346" s="130" t="e">
        <f>VLOOKUP(H346,Presupuesto!$B$11:$C$565,2,0)</f>
        <v>#N/A</v>
      </c>
      <c r="J346" s="98" t="str">
        <f t="shared" si="17"/>
        <v>Gestión Administrativa y  financiera en apoyo al Desarrollo Académico</v>
      </c>
      <c r="K346" s="98" t="s">
        <v>412</v>
      </c>
    </row>
    <row r="347" spans="3:11" x14ac:dyDescent="0.25">
      <c r="C347" s="143"/>
      <c r="D347" s="151"/>
      <c r="E347" s="118"/>
      <c r="F347" s="97">
        <f t="shared" si="16"/>
        <v>0</v>
      </c>
      <c r="G347" s="161"/>
      <c r="H347" s="144"/>
      <c r="I347" s="130" t="e">
        <f>VLOOKUP(H347,Presupuesto!$B$11:$C$565,2,0)</f>
        <v>#N/A</v>
      </c>
      <c r="J347" s="98" t="str">
        <f t="shared" si="17"/>
        <v>Gestión Administrativa y  financiera en apoyo al Desarrollo Académico</v>
      </c>
      <c r="K347" s="98" t="s">
        <v>412</v>
      </c>
    </row>
    <row r="348" spans="3:11" x14ac:dyDescent="0.25">
      <c r="C348" s="143"/>
      <c r="D348" s="151"/>
      <c r="E348" s="118"/>
      <c r="F348" s="97">
        <f t="shared" si="16"/>
        <v>0</v>
      </c>
      <c r="G348" s="161"/>
      <c r="H348" s="144"/>
      <c r="I348" s="130" t="e">
        <f>VLOOKUP(H348,Presupuesto!$B$11:$C$565,2,0)</f>
        <v>#N/A</v>
      </c>
      <c r="J348" s="98" t="str">
        <f t="shared" si="17"/>
        <v>Gestión Administrativa y  financiera en apoyo al Desarrollo Académico</v>
      </c>
      <c r="K348" s="98" t="s">
        <v>412</v>
      </c>
    </row>
    <row r="349" spans="3:11" x14ac:dyDescent="0.25">
      <c r="C349" s="143"/>
      <c r="D349" s="151"/>
      <c r="E349" s="118"/>
      <c r="F349" s="97">
        <f t="shared" si="16"/>
        <v>0</v>
      </c>
      <c r="G349" s="161"/>
      <c r="H349" s="144"/>
      <c r="I349" s="130" t="e">
        <f>VLOOKUP(H349,Presupuesto!$B$11:$C$565,2,0)</f>
        <v>#N/A</v>
      </c>
      <c r="J349" s="98" t="str">
        <f t="shared" si="17"/>
        <v>Gestión Administrativa y  financiera en apoyo al Desarrollo Académico</v>
      </c>
      <c r="K349" s="98" t="s">
        <v>412</v>
      </c>
    </row>
    <row r="350" spans="3:11" x14ac:dyDescent="0.25">
      <c r="C350" s="143"/>
      <c r="D350" s="151"/>
      <c r="E350" s="118"/>
      <c r="F350" s="97">
        <f t="shared" si="16"/>
        <v>0</v>
      </c>
      <c r="G350" s="161"/>
      <c r="H350" s="144"/>
      <c r="I350" s="130" t="e">
        <f>VLOOKUP(H350,Presupuesto!$B$11:$C$565,2,0)</f>
        <v>#N/A</v>
      </c>
      <c r="J350" s="98" t="str">
        <f t="shared" si="17"/>
        <v>Gestión Administrativa y  financiera en apoyo al Desarrollo Académico</v>
      </c>
      <c r="K350" s="98" t="s">
        <v>412</v>
      </c>
    </row>
    <row r="351" spans="3:11" x14ac:dyDescent="0.25">
      <c r="C351" s="143"/>
      <c r="D351" s="151"/>
      <c r="E351" s="118"/>
      <c r="F351" s="97">
        <f t="shared" si="16"/>
        <v>0</v>
      </c>
      <c r="G351" s="161"/>
      <c r="H351" s="144"/>
      <c r="I351" s="130" t="e">
        <f>VLOOKUP(H351,Presupuesto!$B$11:$C$565,2,0)</f>
        <v>#N/A</v>
      </c>
      <c r="J351" s="98" t="str">
        <f t="shared" si="17"/>
        <v>Gestión Administrativa y  financiera en apoyo al Desarrollo Académico</v>
      </c>
      <c r="K351" s="98" t="s">
        <v>412</v>
      </c>
    </row>
    <row r="352" spans="3:11" x14ac:dyDescent="0.25">
      <c r="C352" s="143"/>
      <c r="D352" s="151"/>
      <c r="E352" s="118"/>
      <c r="F352" s="97">
        <f t="shared" si="16"/>
        <v>0</v>
      </c>
      <c r="G352" s="161"/>
      <c r="H352" s="144"/>
      <c r="I352" s="130" t="e">
        <f>VLOOKUP(H352,Presupuesto!$B$11:$C$565,2,0)</f>
        <v>#N/A</v>
      </c>
      <c r="J352" s="98" t="str">
        <f t="shared" si="17"/>
        <v>Gestión Administrativa y  financiera en apoyo al Desarrollo Académico</v>
      </c>
      <c r="K352" s="98" t="s">
        <v>412</v>
      </c>
    </row>
    <row r="353" spans="3:11" x14ac:dyDescent="0.25">
      <c r="C353" s="143"/>
      <c r="D353" s="151"/>
      <c r="E353" s="118"/>
      <c r="F353" s="97">
        <f t="shared" si="16"/>
        <v>0</v>
      </c>
      <c r="G353" s="161"/>
      <c r="H353" s="144"/>
      <c r="I353" s="130" t="e">
        <f>VLOOKUP(H353,Presupuesto!$B$11:$C$565,2,0)</f>
        <v>#N/A</v>
      </c>
      <c r="J353" s="98" t="str">
        <f t="shared" si="17"/>
        <v>Gestión Administrativa y  financiera en apoyo al Desarrollo Académico</v>
      </c>
      <c r="K353" s="98" t="s">
        <v>412</v>
      </c>
    </row>
    <row r="354" spans="3:11" x14ac:dyDescent="0.25">
      <c r="C354" s="143"/>
      <c r="D354" s="151"/>
      <c r="E354" s="118"/>
      <c r="F354" s="97">
        <f t="shared" si="16"/>
        <v>0</v>
      </c>
      <c r="G354" s="161"/>
      <c r="H354" s="144"/>
      <c r="I354" s="130" t="e">
        <f>VLOOKUP(H354,Presupuesto!$B$11:$C$565,2,0)</f>
        <v>#N/A</v>
      </c>
      <c r="J354" s="98" t="str">
        <f t="shared" si="17"/>
        <v>Gestión Administrativa y  financiera en apoyo al Desarrollo Académico</v>
      </c>
      <c r="K354" s="98" t="s">
        <v>412</v>
      </c>
    </row>
    <row r="355" spans="3:11" x14ac:dyDescent="0.25">
      <c r="C355" s="145"/>
      <c r="D355" s="151"/>
      <c r="E355" s="118"/>
      <c r="F355" s="97">
        <f t="shared" si="16"/>
        <v>0</v>
      </c>
      <c r="G355" s="161"/>
      <c r="H355" s="146"/>
      <c r="I355" s="130" t="e">
        <f>VLOOKUP(H355,Presupuesto!$B$11:$C$565,2,0)</f>
        <v>#N/A</v>
      </c>
      <c r="J355" s="98" t="str">
        <f t="shared" si="17"/>
        <v>Gestión Administrativa y  financiera en apoyo al Desarrollo Académico</v>
      </c>
      <c r="K355" s="98" t="s">
        <v>403</v>
      </c>
    </row>
    <row r="356" spans="3:11" x14ac:dyDescent="0.25">
      <c r="C356" s="145"/>
      <c r="D356" s="151"/>
      <c r="E356" s="118"/>
      <c r="F356" s="97">
        <f t="shared" si="16"/>
        <v>0</v>
      </c>
      <c r="G356" s="161"/>
      <c r="H356" s="146"/>
      <c r="I356" s="130" t="e">
        <f>VLOOKUP(H356,Presupuesto!$B$11:$C$565,2,0)</f>
        <v>#N/A</v>
      </c>
      <c r="J356" s="98" t="str">
        <f t="shared" si="17"/>
        <v>Gestión Administrativa y  financiera en apoyo al Desarrollo Académico</v>
      </c>
      <c r="K356" s="98" t="s">
        <v>412</v>
      </c>
    </row>
    <row r="357" spans="3:11" x14ac:dyDescent="0.25">
      <c r="C357" s="145"/>
      <c r="D357" s="151"/>
      <c r="E357" s="118"/>
      <c r="F357" s="97">
        <f t="shared" si="16"/>
        <v>0</v>
      </c>
      <c r="G357" s="161"/>
      <c r="H357" s="146"/>
      <c r="I357" s="130" t="e">
        <f>VLOOKUP(H357,Presupuesto!$B$11:$C$565,2,0)</f>
        <v>#N/A</v>
      </c>
      <c r="J357" s="98" t="str">
        <f t="shared" si="17"/>
        <v>Gestión Administrativa y  financiera en apoyo al Desarrollo Académico</v>
      </c>
      <c r="K357" s="98" t="s">
        <v>412</v>
      </c>
    </row>
    <row r="358" spans="3:11" x14ac:dyDescent="0.25">
      <c r="C358" s="145"/>
      <c r="D358" s="151"/>
      <c r="E358" s="118"/>
      <c r="F358" s="97">
        <f t="shared" si="16"/>
        <v>0</v>
      </c>
      <c r="G358" s="161"/>
      <c r="H358" s="146"/>
      <c r="I358" s="130" t="e">
        <f>VLOOKUP(H358,Presupuesto!$B$11:$C$565,2,0)</f>
        <v>#N/A</v>
      </c>
      <c r="J358" s="98" t="str">
        <f t="shared" si="17"/>
        <v>Gestión Administrativa y  financiera en apoyo al Desarrollo Académico</v>
      </c>
      <c r="K358" s="98" t="s">
        <v>412</v>
      </c>
    </row>
    <row r="359" spans="3:11" ht="15.75" thickBot="1" x14ac:dyDescent="0.3">
      <c r="C359" s="147"/>
      <c r="D359" s="159"/>
      <c r="E359" s="103"/>
      <c r="F359" s="105">
        <f t="shared" si="16"/>
        <v>0</v>
      </c>
      <c r="G359" s="162"/>
      <c r="H359" s="148"/>
      <c r="I359" s="132" t="e">
        <f>VLOOKUP(H359,Presupuesto!$B$11:$C$565,2,0)</f>
        <v>#N/A</v>
      </c>
      <c r="J359" s="106" t="str">
        <f t="shared" si="17"/>
        <v>Gestión Administrativa y  financiera en apoyo al Desarrollo Académico</v>
      </c>
      <c r="K359" s="124" t="s">
        <v>394</v>
      </c>
    </row>
    <row r="362" spans="3:11" ht="15.75" thickBot="1" x14ac:dyDescent="0.3"/>
    <row r="363" spans="3:11" ht="15.75" thickBot="1" x14ac:dyDescent="0.3">
      <c r="C363" s="157" t="s">
        <v>53</v>
      </c>
      <c r="D363" s="374">
        <f>SUM(F370:F404)</f>
        <v>2714.3199999999997</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70" t="s">
        <v>1569</v>
      </c>
      <c r="E366" s="93"/>
      <c r="F366" s="93"/>
      <c r="G366" s="93"/>
      <c r="H366" s="76"/>
      <c r="I366" s="76"/>
      <c r="J366" s="76"/>
      <c r="K366" s="112"/>
    </row>
    <row r="367" spans="3:11" ht="18.75" x14ac:dyDescent="0.25">
      <c r="C367" s="211" t="str">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9-Registrar los Bienes de Inmuebles de Ciudad Universitaria, Fac. Medicina y Centros Regionales  en el Sub-Sistema de Bienes Nacionales en ambiente SIAFI, de  acuerdo a los requisitos establecidos por la Dirección General de Bienes Nacionales.</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131</v>
      </c>
      <c r="H369" s="136" t="s">
        <v>46</v>
      </c>
      <c r="I369" s="133" t="s">
        <v>132</v>
      </c>
      <c r="J369" s="133" t="s">
        <v>410</v>
      </c>
      <c r="K369" s="133" t="s">
        <v>411</v>
      </c>
    </row>
    <row r="370" spans="3:11" x14ac:dyDescent="0.25">
      <c r="C370" s="141" t="s">
        <v>1620</v>
      </c>
      <c r="D370" s="158">
        <v>1</v>
      </c>
      <c r="E370" s="612">
        <v>313.60000000000002</v>
      </c>
      <c r="F370" s="613">
        <f t="shared" ref="F370:F404" si="18">D370*E370</f>
        <v>313.60000000000002</v>
      </c>
      <c r="G370" s="161" t="s">
        <v>129</v>
      </c>
      <c r="H370" s="142" t="s">
        <v>681</v>
      </c>
      <c r="I370" s="130" t="str">
        <f>VLOOKUP(H370,Presupuesto!$B$11:$C$565,2,0)</f>
        <v>MANTENIMIENTO Y REPARACION DE OTROS EQUIPOS</v>
      </c>
      <c r="J370" s="219" t="s">
        <v>1364</v>
      </c>
      <c r="K370" s="98" t="s">
        <v>399</v>
      </c>
    </row>
    <row r="371" spans="3:11" x14ac:dyDescent="0.25">
      <c r="C371" s="141" t="s">
        <v>1621</v>
      </c>
      <c r="D371" s="158">
        <v>1</v>
      </c>
      <c r="E371" s="612">
        <v>132.4</v>
      </c>
      <c r="F371" s="613">
        <f t="shared" si="18"/>
        <v>132.4</v>
      </c>
      <c r="G371" s="161" t="s">
        <v>129</v>
      </c>
      <c r="H371" s="142" t="s">
        <v>711</v>
      </c>
      <c r="I371" s="130" t="str">
        <f>VLOOKUP(H371,Presupuesto!$B$11:$C$565,2,0)</f>
        <v>SERVICIO DE TRANSPORTE EVENTUALES</v>
      </c>
      <c r="J371" s="98" t="str">
        <f>$J$370</f>
        <v>Gestión Administrativa y  financiera en apoyo al Desarrollo Académico</v>
      </c>
      <c r="K371" s="98" t="s">
        <v>399</v>
      </c>
    </row>
    <row r="372" spans="3:11" x14ac:dyDescent="0.25">
      <c r="C372" s="141" t="s">
        <v>1622</v>
      </c>
      <c r="D372" s="158">
        <v>1</v>
      </c>
      <c r="E372" s="612">
        <v>20</v>
      </c>
      <c r="F372" s="613">
        <f t="shared" si="18"/>
        <v>20</v>
      </c>
      <c r="G372" s="161" t="s">
        <v>129</v>
      </c>
      <c r="H372" s="142" t="s">
        <v>717</v>
      </c>
      <c r="I372" s="130" t="str">
        <f>VLOOKUP(H372,Presupuesto!$B$11:$C$565,2,0)</f>
        <v>SERVICIOS DE IMPRENTA PUBLIC.Y REPRODUCCION</v>
      </c>
      <c r="J372" s="98" t="str">
        <f t="shared" ref="J372:J404" si="19">$J$370</f>
        <v>Gestión Administrativa y  financiera en apoyo al Desarrollo Académico</v>
      </c>
      <c r="K372" s="98" t="s">
        <v>399</v>
      </c>
    </row>
    <row r="373" spans="3:11" x14ac:dyDescent="0.25">
      <c r="C373" s="141" t="s">
        <v>1623</v>
      </c>
      <c r="D373" s="158">
        <v>1</v>
      </c>
      <c r="E373" s="612">
        <v>12</v>
      </c>
      <c r="F373" s="613">
        <f t="shared" si="18"/>
        <v>12</v>
      </c>
      <c r="G373" s="161" t="s">
        <v>129</v>
      </c>
      <c r="H373" s="142" t="s">
        <v>743</v>
      </c>
      <c r="I373" s="130" t="str">
        <f>VLOOKUP(H373,Presupuesto!$B$11:$C$565,2,0)</f>
        <v>OTROS SERVICIOS COMERCIALES Y FINANCIEROS</v>
      </c>
      <c r="J373" s="98" t="str">
        <f t="shared" si="19"/>
        <v>Gestión Administrativa y  financiera en apoyo al Desarrollo Académico</v>
      </c>
      <c r="K373" s="98" t="s">
        <v>399</v>
      </c>
    </row>
    <row r="374" spans="3:11" x14ac:dyDescent="0.25">
      <c r="C374" s="141" t="s">
        <v>1624</v>
      </c>
      <c r="D374" s="158">
        <v>1</v>
      </c>
      <c r="E374" s="612">
        <v>11.28</v>
      </c>
      <c r="F374" s="613">
        <f t="shared" si="18"/>
        <v>11.28</v>
      </c>
      <c r="G374" s="161" t="s">
        <v>129</v>
      </c>
      <c r="H374" s="142" t="s">
        <v>749</v>
      </c>
      <c r="I374" s="130" t="str">
        <f>VLOOKUP(H374,Presupuesto!$B$11:$C$565,2,0)</f>
        <v>PASAJES NACIONALES</v>
      </c>
      <c r="J374" s="98" t="str">
        <f t="shared" si="19"/>
        <v>Gestión Administrativa y  financiera en apoyo al Desarrollo Académico</v>
      </c>
      <c r="K374" s="98" t="s">
        <v>399</v>
      </c>
    </row>
    <row r="375" spans="3:11" x14ac:dyDescent="0.25">
      <c r="C375" s="141" t="s">
        <v>1625</v>
      </c>
      <c r="D375" s="158">
        <v>1</v>
      </c>
      <c r="E375" s="612">
        <v>130</v>
      </c>
      <c r="F375" s="613">
        <f t="shared" si="18"/>
        <v>130</v>
      </c>
      <c r="G375" s="161" t="s">
        <v>129</v>
      </c>
      <c r="H375" s="142" t="s">
        <v>792</v>
      </c>
      <c r="I375" s="130" t="str">
        <f>VLOOKUP(H375,Presupuesto!$B$11:$C$565,2,0)</f>
        <v>ALIMENTOS B EBIDAS PARA PERSONAS</v>
      </c>
      <c r="J375" s="98" t="str">
        <f t="shared" si="19"/>
        <v>Gestión Administrativa y  financiera en apoyo al Desarrollo Académico</v>
      </c>
      <c r="K375" s="98" t="s">
        <v>399</v>
      </c>
    </row>
    <row r="376" spans="3:11" x14ac:dyDescent="0.25">
      <c r="C376" s="141" t="s">
        <v>1626</v>
      </c>
      <c r="D376" s="158">
        <v>1</v>
      </c>
      <c r="E376" s="612">
        <v>10</v>
      </c>
      <c r="F376" s="613">
        <f t="shared" si="18"/>
        <v>10</v>
      </c>
      <c r="G376" s="161" t="s">
        <v>129</v>
      </c>
      <c r="H376" s="142" t="s">
        <v>803</v>
      </c>
      <c r="I376" s="130" t="str">
        <f>VLOOKUP(H376,Presupuesto!$B$11:$C$565,2,0)</f>
        <v>HILADOS Y TELAS</v>
      </c>
      <c r="J376" s="98" t="str">
        <f t="shared" si="19"/>
        <v>Gestión Administrativa y  financiera en apoyo al Desarrollo Académico</v>
      </c>
      <c r="K376" s="98" t="s">
        <v>399</v>
      </c>
    </row>
    <row r="377" spans="3:11" x14ac:dyDescent="0.25">
      <c r="C377" s="141" t="s">
        <v>1627</v>
      </c>
      <c r="D377" s="158">
        <v>1</v>
      </c>
      <c r="E377" s="612">
        <v>500</v>
      </c>
      <c r="F377" s="613">
        <f t="shared" si="18"/>
        <v>500</v>
      </c>
      <c r="G377" s="161" t="s">
        <v>129</v>
      </c>
      <c r="H377" s="142" t="s">
        <v>815</v>
      </c>
      <c r="I377" s="130" t="str">
        <f>VLOOKUP(H377,Presupuesto!$B$11:$C$565,2,0)</f>
        <v>PAPEL DE ESCRITORIO</v>
      </c>
      <c r="J377" s="98" t="str">
        <f t="shared" si="19"/>
        <v>Gestión Administrativa y  financiera en apoyo al Desarrollo Académico</v>
      </c>
      <c r="K377" s="98" t="s">
        <v>399</v>
      </c>
    </row>
    <row r="378" spans="3:11" x14ac:dyDescent="0.25">
      <c r="C378" s="141" t="s">
        <v>1628</v>
      </c>
      <c r="D378" s="158">
        <v>1</v>
      </c>
      <c r="E378" s="612">
        <v>500</v>
      </c>
      <c r="F378" s="613">
        <f t="shared" si="18"/>
        <v>500</v>
      </c>
      <c r="G378" s="161" t="s">
        <v>129</v>
      </c>
      <c r="H378" s="142" t="s">
        <v>817</v>
      </c>
      <c r="I378" s="130" t="str">
        <f>VLOOKUP(H378,Presupuesto!$B$11:$C$565,2,0)</f>
        <v>PAPEL PARA COMPUTACION</v>
      </c>
      <c r="J378" s="98" t="str">
        <f t="shared" si="19"/>
        <v>Gestión Administrativa y  financiera en apoyo al Desarrollo Académico</v>
      </c>
      <c r="K378" s="98" t="s">
        <v>399</v>
      </c>
    </row>
    <row r="379" spans="3:11" x14ac:dyDescent="0.25">
      <c r="C379" s="141" t="s">
        <v>1629</v>
      </c>
      <c r="D379" s="158">
        <v>1</v>
      </c>
      <c r="E379" s="612">
        <v>160</v>
      </c>
      <c r="F379" s="613">
        <f t="shared" si="18"/>
        <v>160</v>
      </c>
      <c r="G379" s="161" t="s">
        <v>129</v>
      </c>
      <c r="H379" s="142" t="s">
        <v>821</v>
      </c>
      <c r="I379" s="130" t="str">
        <f>VLOOKUP(H379,Presupuesto!$B$11:$C$565,2,0)</f>
        <v>PRODUCTOS PAPEL Y CARTON</v>
      </c>
      <c r="J379" s="98" t="str">
        <f t="shared" si="19"/>
        <v>Gestión Administrativa y  financiera en apoyo al Desarrollo Académico</v>
      </c>
      <c r="K379" s="98" t="s">
        <v>399</v>
      </c>
    </row>
    <row r="380" spans="3:11" x14ac:dyDescent="0.25">
      <c r="C380" s="141" t="s">
        <v>1630</v>
      </c>
      <c r="D380" s="158">
        <v>1</v>
      </c>
      <c r="E380" s="612">
        <v>2</v>
      </c>
      <c r="F380" s="613">
        <f t="shared" si="18"/>
        <v>2</v>
      </c>
      <c r="G380" s="161" t="s">
        <v>129</v>
      </c>
      <c r="H380" s="142" t="s">
        <v>858</v>
      </c>
      <c r="I380" s="130" t="str">
        <f>VLOOKUP(H380,Presupuesto!$B$11:$C$565,2,0)</f>
        <v>PRODUCTOS FARMACEUTICO Y MEDICINALES</v>
      </c>
      <c r="J380" s="98" t="str">
        <f t="shared" si="19"/>
        <v>Gestión Administrativa y  financiera en apoyo al Desarrollo Académico</v>
      </c>
      <c r="K380" s="98" t="s">
        <v>399</v>
      </c>
    </row>
    <row r="381" spans="3:11" x14ac:dyDescent="0.25">
      <c r="C381" s="141" t="s">
        <v>1631</v>
      </c>
      <c r="D381" s="158">
        <v>1</v>
      </c>
      <c r="E381" s="612">
        <v>2</v>
      </c>
      <c r="F381" s="613">
        <f t="shared" si="18"/>
        <v>2</v>
      </c>
      <c r="G381" s="161" t="s">
        <v>129</v>
      </c>
      <c r="H381" s="142" t="s">
        <v>866</v>
      </c>
      <c r="I381" s="130" t="str">
        <f>VLOOKUP(H381,Presupuesto!$B$11:$C$565,2,0)</f>
        <v>INSECTICIDAS, FUMIGANTES Y OTROS</v>
      </c>
      <c r="J381" s="98" t="str">
        <f t="shared" si="19"/>
        <v>Gestión Administrativa y  financiera en apoyo al Desarrollo Académico</v>
      </c>
      <c r="K381" s="98" t="s">
        <v>399</v>
      </c>
    </row>
    <row r="382" spans="3:11" x14ac:dyDescent="0.25">
      <c r="C382" s="141" t="s">
        <v>1632</v>
      </c>
      <c r="D382" s="158">
        <v>1</v>
      </c>
      <c r="E382" s="612">
        <v>20</v>
      </c>
      <c r="F382" s="613">
        <f t="shared" si="18"/>
        <v>20</v>
      </c>
      <c r="G382" s="161" t="s">
        <v>129</v>
      </c>
      <c r="H382" s="142" t="s">
        <v>907</v>
      </c>
      <c r="I382" s="130" t="str">
        <f>VLOOKUP(H382,Presupuesto!$B$11:$C$565,2,0)</f>
        <v>OTROS PRODUCTOS METALICOS</v>
      </c>
      <c r="J382" s="98" t="str">
        <f t="shared" si="19"/>
        <v>Gestión Administrativa y  financiera en apoyo al Desarrollo Académico</v>
      </c>
      <c r="K382" s="98" t="s">
        <v>399</v>
      </c>
    </row>
    <row r="383" spans="3:11" x14ac:dyDescent="0.25">
      <c r="C383" s="141" t="s">
        <v>1633</v>
      </c>
      <c r="D383" s="158">
        <v>1</v>
      </c>
      <c r="E383" s="612">
        <v>20</v>
      </c>
      <c r="F383" s="613">
        <f t="shared" si="18"/>
        <v>20</v>
      </c>
      <c r="G383" s="161" t="s">
        <v>129</v>
      </c>
      <c r="H383" s="142" t="s">
        <v>907</v>
      </c>
      <c r="I383" s="130" t="str">
        <f>VLOOKUP(H383,Presupuesto!$B$11:$C$565,2,0)</f>
        <v>OTROS PRODUCTOS METALICOS</v>
      </c>
      <c r="J383" s="98" t="str">
        <f t="shared" si="19"/>
        <v>Gestión Administrativa y  financiera en apoyo al Desarrollo Académico</v>
      </c>
      <c r="K383" s="98" t="s">
        <v>399</v>
      </c>
    </row>
    <row r="384" spans="3:11" x14ac:dyDescent="0.25">
      <c r="C384" s="141" t="s">
        <v>1634</v>
      </c>
      <c r="D384" s="158">
        <v>1</v>
      </c>
      <c r="E384" s="612">
        <v>60</v>
      </c>
      <c r="F384" s="613">
        <f t="shared" si="18"/>
        <v>60</v>
      </c>
      <c r="G384" s="161" t="s">
        <v>129</v>
      </c>
      <c r="H384" s="142" t="s">
        <v>939</v>
      </c>
      <c r="I384" s="130" t="str">
        <f>VLOOKUP(H384,Presupuesto!$B$11:$C$565,2,0)</f>
        <v>ELEMENTOS DE LIMPIEZA</v>
      </c>
      <c r="J384" s="98" t="str">
        <f t="shared" si="19"/>
        <v>Gestión Administrativa y  financiera en apoyo al Desarrollo Académico</v>
      </c>
      <c r="K384" s="98" t="s">
        <v>399</v>
      </c>
    </row>
    <row r="385" spans="3:11" x14ac:dyDescent="0.25">
      <c r="C385" s="141" t="s">
        <v>1635</v>
      </c>
      <c r="D385" s="158">
        <v>1</v>
      </c>
      <c r="E385" s="612">
        <v>400</v>
      </c>
      <c r="F385" s="613">
        <f t="shared" si="18"/>
        <v>400</v>
      </c>
      <c r="G385" s="161" t="s">
        <v>129</v>
      </c>
      <c r="H385" s="142" t="s">
        <v>942</v>
      </c>
      <c r="I385" s="130" t="str">
        <f>VLOOKUP(H385,Presupuesto!$B$11:$C$565,2,0)</f>
        <v>UTILES DE ESCRITORIO, OFICINA Y ENSE¥ANZA</v>
      </c>
      <c r="J385" s="98" t="str">
        <f t="shared" si="19"/>
        <v>Gestión Administrativa y  financiera en apoyo al Desarrollo Académico</v>
      </c>
      <c r="K385" s="98" t="s">
        <v>399</v>
      </c>
    </row>
    <row r="386" spans="3:11" x14ac:dyDescent="0.25">
      <c r="C386" s="141" t="s">
        <v>1636</v>
      </c>
      <c r="D386" s="158">
        <v>1</v>
      </c>
      <c r="E386" s="612">
        <v>421.04</v>
      </c>
      <c r="F386" s="613">
        <f t="shared" si="18"/>
        <v>421.04</v>
      </c>
      <c r="G386" s="161" t="s">
        <v>129</v>
      </c>
      <c r="H386" s="142" t="s">
        <v>955</v>
      </c>
      <c r="I386" s="130" t="str">
        <f>VLOOKUP(H386,Presupuesto!$B$11:$C$565,2,0)</f>
        <v>OTROS RESPUESTOS Y ACCESORIOS MENORES</v>
      </c>
      <c r="J386" s="98" t="str">
        <f t="shared" si="19"/>
        <v>Gestión Administrativa y  financiera en apoyo al Desarrollo Académico</v>
      </c>
      <c r="K386" s="98" t="s">
        <v>399</v>
      </c>
    </row>
    <row r="387" spans="3:11" x14ac:dyDescent="0.25">
      <c r="C387" s="141"/>
      <c r="D387" s="158"/>
      <c r="E387" s="123"/>
      <c r="F387" s="97">
        <f t="shared" si="18"/>
        <v>0</v>
      </c>
      <c r="G387" s="161"/>
      <c r="H387" s="142"/>
      <c r="I387" s="130" t="e">
        <f>VLOOKUP(H387,Presupuesto!$B$11:$C$565,2,0)</f>
        <v>#N/A</v>
      </c>
      <c r="J387" s="98" t="str">
        <f t="shared" si="19"/>
        <v>Gestión Administrativa y  financiera en apoyo al Desarrollo Académico</v>
      </c>
      <c r="K387" s="98" t="s">
        <v>412</v>
      </c>
    </row>
    <row r="388" spans="3:11" x14ac:dyDescent="0.25">
      <c r="C388" s="141"/>
      <c r="D388" s="158"/>
      <c r="E388" s="123"/>
      <c r="F388" s="97">
        <f t="shared" si="18"/>
        <v>0</v>
      </c>
      <c r="G388" s="161"/>
      <c r="H388" s="142"/>
      <c r="I388" s="130" t="e">
        <f>VLOOKUP(H388,Presupuesto!$B$11:$C$565,2,0)</f>
        <v>#N/A</v>
      </c>
      <c r="J388" s="98" t="str">
        <f t="shared" si="19"/>
        <v>Gestión Administrativa y  financiera en apoyo al Desarrollo Académico</v>
      </c>
      <c r="K388" s="98" t="s">
        <v>412</v>
      </c>
    </row>
    <row r="389" spans="3:11" x14ac:dyDescent="0.25">
      <c r="C389" s="141"/>
      <c r="D389" s="158"/>
      <c r="E389" s="123"/>
      <c r="F389" s="97">
        <f t="shared" si="18"/>
        <v>0</v>
      </c>
      <c r="G389" s="161"/>
      <c r="H389" s="142"/>
      <c r="I389" s="130" t="e">
        <f>VLOOKUP(H389,Presupuesto!$B$11:$C$565,2,0)</f>
        <v>#N/A</v>
      </c>
      <c r="J389" s="98" t="str">
        <f t="shared" si="19"/>
        <v>Gestión Administrativa y  financiera en apoyo al Desarrollo Académico</v>
      </c>
      <c r="K389" s="98" t="s">
        <v>412</v>
      </c>
    </row>
    <row r="390" spans="3:11" x14ac:dyDescent="0.25">
      <c r="C390" s="141"/>
      <c r="D390" s="158"/>
      <c r="E390" s="123"/>
      <c r="F390" s="97">
        <f t="shared" si="18"/>
        <v>0</v>
      </c>
      <c r="G390" s="161"/>
      <c r="H390" s="142"/>
      <c r="I390" s="130" t="e">
        <f>VLOOKUP(H390,Presupuesto!$B$11:$C$565,2,0)</f>
        <v>#N/A</v>
      </c>
      <c r="J390" s="98" t="str">
        <f t="shared" si="19"/>
        <v>Gestión Administrativa y  financiera en apoyo al Desarrollo Académico</v>
      </c>
      <c r="K390" s="98" t="s">
        <v>412</v>
      </c>
    </row>
    <row r="391" spans="3:11" x14ac:dyDescent="0.25">
      <c r="C391" s="141"/>
      <c r="D391" s="158"/>
      <c r="E391" s="123"/>
      <c r="F391" s="97">
        <f t="shared" si="18"/>
        <v>0</v>
      </c>
      <c r="G391" s="161"/>
      <c r="H391" s="142"/>
      <c r="I391" s="130" t="e">
        <f>VLOOKUP(H391,Presupuesto!$B$11:$C$565,2,0)</f>
        <v>#N/A</v>
      </c>
      <c r="J391" s="98" t="str">
        <f t="shared" si="19"/>
        <v>Gestión Administrativa y  financiera en apoyo al Desarrollo Académico</v>
      </c>
      <c r="K391" s="98" t="s">
        <v>412</v>
      </c>
    </row>
    <row r="392" spans="3:11" x14ac:dyDescent="0.25">
      <c r="C392" s="143"/>
      <c r="D392" s="151"/>
      <c r="E392" s="118"/>
      <c r="F392" s="97">
        <f t="shared" si="18"/>
        <v>0</v>
      </c>
      <c r="G392" s="161"/>
      <c r="H392" s="144"/>
      <c r="I392" s="130" t="e">
        <f>VLOOKUP(H392,Presupuesto!$B$11:$C$565,2,0)</f>
        <v>#N/A</v>
      </c>
      <c r="J392" s="98" t="str">
        <f t="shared" si="19"/>
        <v>Gestión Administrativa y  financiera en apoyo al Desarrollo Académico</v>
      </c>
      <c r="K392" s="98" t="s">
        <v>412</v>
      </c>
    </row>
    <row r="393" spans="3:11" x14ac:dyDescent="0.25">
      <c r="C393" s="143"/>
      <c r="D393" s="151"/>
      <c r="E393" s="118"/>
      <c r="F393" s="97">
        <f t="shared" si="18"/>
        <v>0</v>
      </c>
      <c r="G393" s="161"/>
      <c r="H393" s="144"/>
      <c r="I393" s="130" t="e">
        <f>VLOOKUP(H393,Presupuesto!$B$11:$C$565,2,0)</f>
        <v>#N/A</v>
      </c>
      <c r="J393" s="98" t="str">
        <f t="shared" si="19"/>
        <v>Gestión Administrativa y  financiera en apoyo al Desarrollo Académico</v>
      </c>
      <c r="K393" s="98" t="s">
        <v>412</v>
      </c>
    </row>
    <row r="394" spans="3:11" x14ac:dyDescent="0.25">
      <c r="C394" s="143"/>
      <c r="D394" s="151"/>
      <c r="E394" s="118"/>
      <c r="F394" s="97">
        <f t="shared" si="18"/>
        <v>0</v>
      </c>
      <c r="G394" s="161"/>
      <c r="H394" s="144"/>
      <c r="I394" s="130" t="e">
        <f>VLOOKUP(H394,Presupuesto!$B$11:$C$565,2,0)</f>
        <v>#N/A</v>
      </c>
      <c r="J394" s="98" t="str">
        <f t="shared" si="19"/>
        <v>Gestión Administrativa y  financiera en apoyo al Desarrollo Académico</v>
      </c>
      <c r="K394" s="98" t="s">
        <v>412</v>
      </c>
    </row>
    <row r="395" spans="3:11" x14ac:dyDescent="0.25">
      <c r="C395" s="143"/>
      <c r="D395" s="151"/>
      <c r="E395" s="118"/>
      <c r="F395" s="97">
        <f t="shared" si="18"/>
        <v>0</v>
      </c>
      <c r="G395" s="161"/>
      <c r="H395" s="144"/>
      <c r="I395" s="130" t="e">
        <f>VLOOKUP(H395,Presupuesto!$B$11:$C$565,2,0)</f>
        <v>#N/A</v>
      </c>
      <c r="J395" s="98" t="str">
        <f t="shared" si="19"/>
        <v>Gestión Administrativa y  financiera en apoyo al Desarrollo Académico</v>
      </c>
      <c r="K395" s="98" t="s">
        <v>412</v>
      </c>
    </row>
    <row r="396" spans="3:11" x14ac:dyDescent="0.25">
      <c r="C396" s="143"/>
      <c r="D396" s="151"/>
      <c r="E396" s="118"/>
      <c r="F396" s="97">
        <f t="shared" si="18"/>
        <v>0</v>
      </c>
      <c r="G396" s="161"/>
      <c r="H396" s="144"/>
      <c r="I396" s="130" t="e">
        <f>VLOOKUP(H396,Presupuesto!$B$11:$C$565,2,0)</f>
        <v>#N/A</v>
      </c>
      <c r="J396" s="98" t="str">
        <f t="shared" si="19"/>
        <v>Gestión Administrativa y  financiera en apoyo al Desarrollo Académico</v>
      </c>
      <c r="K396" s="98" t="s">
        <v>412</v>
      </c>
    </row>
    <row r="397" spans="3:11" x14ac:dyDescent="0.25">
      <c r="C397" s="143"/>
      <c r="D397" s="151"/>
      <c r="E397" s="118"/>
      <c r="F397" s="97">
        <f t="shared" si="18"/>
        <v>0</v>
      </c>
      <c r="G397" s="161"/>
      <c r="H397" s="144"/>
      <c r="I397" s="130" t="e">
        <f>VLOOKUP(H397,Presupuesto!$B$11:$C$565,2,0)</f>
        <v>#N/A</v>
      </c>
      <c r="J397" s="98" t="str">
        <f t="shared" si="19"/>
        <v>Gestión Administrativa y  financiera en apoyo al Desarrollo Académico</v>
      </c>
      <c r="K397" s="98" t="s">
        <v>412</v>
      </c>
    </row>
    <row r="398" spans="3:11" x14ac:dyDescent="0.25">
      <c r="C398" s="143"/>
      <c r="D398" s="151"/>
      <c r="E398" s="118"/>
      <c r="F398" s="97">
        <f t="shared" si="18"/>
        <v>0</v>
      </c>
      <c r="G398" s="161"/>
      <c r="H398" s="144"/>
      <c r="I398" s="130" t="e">
        <f>VLOOKUP(H398,Presupuesto!$B$11:$C$565,2,0)</f>
        <v>#N/A</v>
      </c>
      <c r="J398" s="98" t="str">
        <f t="shared" si="19"/>
        <v>Gestión Administrativa y  financiera en apoyo al Desarrollo Académico</v>
      </c>
      <c r="K398" s="98" t="s">
        <v>412</v>
      </c>
    </row>
    <row r="399" spans="3:11" x14ac:dyDescent="0.25">
      <c r="C399" s="143"/>
      <c r="D399" s="151"/>
      <c r="E399" s="118"/>
      <c r="F399" s="97">
        <f t="shared" si="18"/>
        <v>0</v>
      </c>
      <c r="G399" s="161"/>
      <c r="H399" s="144"/>
      <c r="I399" s="130" t="e">
        <f>VLOOKUP(H399,Presupuesto!$B$11:$C$565,2,0)</f>
        <v>#N/A</v>
      </c>
      <c r="J399" s="98" t="str">
        <f t="shared" si="19"/>
        <v>Gestión Administrativa y  financiera en apoyo al Desarrollo Académico</v>
      </c>
      <c r="K399" s="98" t="s">
        <v>412</v>
      </c>
    </row>
    <row r="400" spans="3:11" x14ac:dyDescent="0.25">
      <c r="C400" s="145"/>
      <c r="D400" s="151"/>
      <c r="E400" s="118"/>
      <c r="F400" s="97">
        <f t="shared" si="18"/>
        <v>0</v>
      </c>
      <c r="G400" s="161"/>
      <c r="H400" s="146"/>
      <c r="I400" s="130" t="e">
        <f>VLOOKUP(H400,Presupuesto!$B$11:$C$565,2,0)</f>
        <v>#N/A</v>
      </c>
      <c r="J400" s="98" t="str">
        <f t="shared" si="19"/>
        <v>Gestión Administrativa y  financiera en apoyo al Desarrollo Académico</v>
      </c>
      <c r="K400" s="98" t="s">
        <v>403</v>
      </c>
    </row>
    <row r="401" spans="3:11" x14ac:dyDescent="0.25">
      <c r="C401" s="145"/>
      <c r="D401" s="151"/>
      <c r="E401" s="118"/>
      <c r="F401" s="97">
        <f t="shared" si="18"/>
        <v>0</v>
      </c>
      <c r="G401" s="161"/>
      <c r="H401" s="146"/>
      <c r="I401" s="130" t="e">
        <f>VLOOKUP(H401,Presupuesto!$B$11:$C$565,2,0)</f>
        <v>#N/A</v>
      </c>
      <c r="J401" s="98" t="str">
        <f t="shared" si="19"/>
        <v>Gestión Administrativa y  financiera en apoyo al Desarrollo Académico</v>
      </c>
      <c r="K401" s="98" t="s">
        <v>412</v>
      </c>
    </row>
    <row r="402" spans="3:11" x14ac:dyDescent="0.25">
      <c r="C402" s="145"/>
      <c r="D402" s="151"/>
      <c r="E402" s="118"/>
      <c r="F402" s="97">
        <f t="shared" si="18"/>
        <v>0</v>
      </c>
      <c r="G402" s="161"/>
      <c r="H402" s="146"/>
      <c r="I402" s="130" t="e">
        <f>VLOOKUP(H402,Presupuesto!$B$11:$C$565,2,0)</f>
        <v>#N/A</v>
      </c>
      <c r="J402" s="98" t="str">
        <f t="shared" si="19"/>
        <v>Gestión Administrativa y  financiera en apoyo al Desarrollo Académico</v>
      </c>
      <c r="K402" s="98" t="s">
        <v>412</v>
      </c>
    </row>
    <row r="403" spans="3:11" x14ac:dyDescent="0.25">
      <c r="C403" s="145"/>
      <c r="D403" s="151"/>
      <c r="E403" s="118"/>
      <c r="F403" s="97">
        <f t="shared" si="18"/>
        <v>0</v>
      </c>
      <c r="G403" s="161"/>
      <c r="H403" s="146"/>
      <c r="I403" s="130" t="e">
        <f>VLOOKUP(H403,Presupuesto!$B$11:$C$565,2,0)</f>
        <v>#N/A</v>
      </c>
      <c r="J403" s="98" t="str">
        <f t="shared" si="19"/>
        <v>Gestión Administrativa y  financiera en apoyo al Desarrollo Académico</v>
      </c>
      <c r="K403" s="98" t="s">
        <v>412</v>
      </c>
    </row>
    <row r="404" spans="3:11" ht="15.75" thickBot="1" x14ac:dyDescent="0.3">
      <c r="C404" s="147"/>
      <c r="D404" s="159"/>
      <c r="E404" s="103"/>
      <c r="F404" s="105">
        <f t="shared" si="18"/>
        <v>0</v>
      </c>
      <c r="G404" s="162"/>
      <c r="H404" s="148"/>
      <c r="I404" s="132" t="e">
        <f>VLOOKUP(H404,Presupuesto!$B$11:$C$565,2,0)</f>
        <v>#N/A</v>
      </c>
      <c r="J404" s="106" t="str">
        <f t="shared" si="19"/>
        <v>Gestión Administrativa y  financiera en apoyo al Desarrollo Académico</v>
      </c>
      <c r="K404" s="124" t="s">
        <v>394</v>
      </c>
    </row>
    <row r="406" spans="3:11" ht="15.75" thickBot="1" x14ac:dyDescent="0.3">
      <c r="F406" s="90"/>
      <c r="G406" s="89"/>
      <c r="H406" s="90"/>
      <c r="I406" s="90"/>
    </row>
    <row r="407" spans="3:11" ht="15.75" thickBot="1" x14ac:dyDescent="0.3">
      <c r="C407" s="157" t="s">
        <v>53</v>
      </c>
      <c r="D407" s="374">
        <f>SUM(F414:F448)</f>
        <v>4071.48</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70" t="s">
        <v>1573</v>
      </c>
      <c r="E410" s="93"/>
      <c r="F410" s="93"/>
      <c r="G410" s="93"/>
      <c r="H410" s="76"/>
      <c r="I410" s="76"/>
      <c r="J410" s="76"/>
      <c r="K410" s="112"/>
    </row>
    <row r="411" spans="3:11" ht="18.75" x14ac:dyDescent="0.25">
      <c r="C411" s="211" t="str">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10. Seguimiento del desarrollo de un Sistema de Información que será utilizado como herramienta informatica para el control de los bienes,  dicho seguimiento  se llevará a cabo mediante evaluaciones, monitoreo y  dotación de información pertinente, los avances se muestran  en reuniones con el personal de desarrollo y análisis de la DEGT.</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141" t="s">
        <v>1620</v>
      </c>
      <c r="D414" s="158">
        <v>1</v>
      </c>
      <c r="E414" s="612">
        <v>470.4</v>
      </c>
      <c r="F414" s="613">
        <f t="shared" ref="F414:F448" si="20">D414*E414</f>
        <v>470.4</v>
      </c>
      <c r="G414" s="161" t="s">
        <v>129</v>
      </c>
      <c r="H414" s="142" t="s">
        <v>681</v>
      </c>
      <c r="I414" s="130" t="str">
        <f>VLOOKUP(H414,Presupuesto!$B$11:$C$565,2,0)</f>
        <v>MANTENIMIENTO Y REPARACION DE OTROS EQUIPOS</v>
      </c>
      <c r="J414" s="219" t="s">
        <v>1364</v>
      </c>
      <c r="K414" s="98" t="s">
        <v>394</v>
      </c>
    </row>
    <row r="415" spans="3:11" x14ac:dyDescent="0.25">
      <c r="C415" s="141" t="s">
        <v>1621</v>
      </c>
      <c r="D415" s="158">
        <v>1</v>
      </c>
      <c r="E415" s="612">
        <v>198.6</v>
      </c>
      <c r="F415" s="613">
        <f t="shared" si="20"/>
        <v>198.6</v>
      </c>
      <c r="G415" s="161" t="s">
        <v>129</v>
      </c>
      <c r="H415" s="142" t="s">
        <v>711</v>
      </c>
      <c r="I415" s="130" t="str">
        <f>VLOOKUP(H415,Presupuesto!$B$11:$C$565,2,0)</f>
        <v>SERVICIO DE TRANSPORTE EVENTUALES</v>
      </c>
      <c r="J415" s="98" t="str">
        <f>$J$414</f>
        <v>Gestión Administrativa y  financiera en apoyo al Desarrollo Académico</v>
      </c>
      <c r="K415" s="98" t="s">
        <v>394</v>
      </c>
    </row>
    <row r="416" spans="3:11" x14ac:dyDescent="0.25">
      <c r="C416" s="141" t="s">
        <v>1622</v>
      </c>
      <c r="D416" s="158">
        <v>1</v>
      </c>
      <c r="E416" s="612">
        <v>30</v>
      </c>
      <c r="F416" s="613">
        <f t="shared" si="20"/>
        <v>30</v>
      </c>
      <c r="G416" s="161" t="s">
        <v>129</v>
      </c>
      <c r="H416" s="142" t="s">
        <v>717</v>
      </c>
      <c r="I416" s="130" t="str">
        <f>VLOOKUP(H416,Presupuesto!$B$11:$C$565,2,0)</f>
        <v>SERVICIOS DE IMPRENTA PUBLIC.Y REPRODUCCION</v>
      </c>
      <c r="J416" s="98" t="str">
        <f t="shared" ref="J416:J448" si="21">$J$414</f>
        <v>Gestión Administrativa y  financiera en apoyo al Desarrollo Académico</v>
      </c>
      <c r="K416" s="98" t="s">
        <v>1637</v>
      </c>
    </row>
    <row r="417" spans="3:11" x14ac:dyDescent="0.25">
      <c r="C417" s="141" t="s">
        <v>1623</v>
      </c>
      <c r="D417" s="158">
        <v>1</v>
      </c>
      <c r="E417" s="612">
        <v>18</v>
      </c>
      <c r="F417" s="613">
        <f t="shared" si="20"/>
        <v>18</v>
      </c>
      <c r="G417" s="161" t="s">
        <v>129</v>
      </c>
      <c r="H417" s="142" t="s">
        <v>743</v>
      </c>
      <c r="I417" s="130" t="str">
        <f>VLOOKUP(H417,Presupuesto!$B$11:$C$565,2,0)</f>
        <v>OTROS SERVICIOS COMERCIALES Y FINANCIEROS</v>
      </c>
      <c r="J417" s="98" t="str">
        <f t="shared" si="21"/>
        <v>Gestión Administrativa y  financiera en apoyo al Desarrollo Académico</v>
      </c>
      <c r="K417" s="98" t="s">
        <v>1637</v>
      </c>
    </row>
    <row r="418" spans="3:11" x14ac:dyDescent="0.25">
      <c r="C418" s="141" t="s">
        <v>1624</v>
      </c>
      <c r="D418" s="158">
        <v>1</v>
      </c>
      <c r="E418" s="612">
        <v>16.920000000000002</v>
      </c>
      <c r="F418" s="613">
        <f t="shared" si="20"/>
        <v>16.920000000000002</v>
      </c>
      <c r="G418" s="161" t="s">
        <v>129</v>
      </c>
      <c r="H418" s="142" t="s">
        <v>749</v>
      </c>
      <c r="I418" s="130" t="str">
        <f>VLOOKUP(H418,Presupuesto!$B$11:$C$565,2,0)</f>
        <v>PASAJES NACIONALES</v>
      </c>
      <c r="J418" s="98" t="str">
        <f t="shared" si="21"/>
        <v>Gestión Administrativa y  financiera en apoyo al Desarrollo Académico</v>
      </c>
      <c r="K418" s="98" t="s">
        <v>1637</v>
      </c>
    </row>
    <row r="419" spans="3:11" x14ac:dyDescent="0.25">
      <c r="C419" s="141" t="s">
        <v>1625</v>
      </c>
      <c r="D419" s="158">
        <v>1</v>
      </c>
      <c r="E419" s="612">
        <v>195</v>
      </c>
      <c r="F419" s="613">
        <f t="shared" si="20"/>
        <v>195</v>
      </c>
      <c r="G419" s="161" t="s">
        <v>129</v>
      </c>
      <c r="H419" s="142" t="s">
        <v>792</v>
      </c>
      <c r="I419" s="130" t="str">
        <f>VLOOKUP(H419,Presupuesto!$B$11:$C$565,2,0)</f>
        <v>ALIMENTOS B EBIDAS PARA PERSONAS</v>
      </c>
      <c r="J419" s="98" t="str">
        <f t="shared" si="21"/>
        <v>Gestión Administrativa y  financiera en apoyo al Desarrollo Académico</v>
      </c>
      <c r="K419" s="98" t="s">
        <v>1637</v>
      </c>
    </row>
    <row r="420" spans="3:11" x14ac:dyDescent="0.25">
      <c r="C420" s="141" t="s">
        <v>1626</v>
      </c>
      <c r="D420" s="158">
        <v>1</v>
      </c>
      <c r="E420" s="612">
        <v>15</v>
      </c>
      <c r="F420" s="613">
        <f t="shared" si="20"/>
        <v>15</v>
      </c>
      <c r="G420" s="161" t="s">
        <v>129</v>
      </c>
      <c r="H420" s="142" t="s">
        <v>803</v>
      </c>
      <c r="I420" s="130" t="str">
        <f>VLOOKUP(H420,Presupuesto!$B$11:$C$565,2,0)</f>
        <v>HILADOS Y TELAS</v>
      </c>
      <c r="J420" s="98" t="str">
        <f t="shared" si="21"/>
        <v>Gestión Administrativa y  financiera en apoyo al Desarrollo Académico</v>
      </c>
      <c r="K420" s="98" t="s">
        <v>1637</v>
      </c>
    </row>
    <row r="421" spans="3:11" x14ac:dyDescent="0.25">
      <c r="C421" s="141" t="s">
        <v>1627</v>
      </c>
      <c r="D421" s="158">
        <v>1</v>
      </c>
      <c r="E421" s="612">
        <v>750</v>
      </c>
      <c r="F421" s="613">
        <f t="shared" si="20"/>
        <v>750</v>
      </c>
      <c r="G421" s="161" t="s">
        <v>129</v>
      </c>
      <c r="H421" s="142" t="s">
        <v>815</v>
      </c>
      <c r="I421" s="130" t="str">
        <f>VLOOKUP(H421,Presupuesto!$B$11:$C$565,2,0)</f>
        <v>PAPEL DE ESCRITORIO</v>
      </c>
      <c r="J421" s="98" t="str">
        <f t="shared" si="21"/>
        <v>Gestión Administrativa y  financiera en apoyo al Desarrollo Académico</v>
      </c>
      <c r="K421" s="98" t="s">
        <v>1637</v>
      </c>
    </row>
    <row r="422" spans="3:11" x14ac:dyDescent="0.25">
      <c r="C422" s="141" t="s">
        <v>1628</v>
      </c>
      <c r="D422" s="158">
        <v>1</v>
      </c>
      <c r="E422" s="612">
        <v>750</v>
      </c>
      <c r="F422" s="613">
        <f t="shared" si="20"/>
        <v>750</v>
      </c>
      <c r="G422" s="161" t="s">
        <v>129</v>
      </c>
      <c r="H422" s="142" t="s">
        <v>817</v>
      </c>
      <c r="I422" s="130" t="str">
        <f>VLOOKUP(H422,Presupuesto!$B$11:$C$565,2,0)</f>
        <v>PAPEL PARA COMPUTACION</v>
      </c>
      <c r="J422" s="98" t="str">
        <f t="shared" si="21"/>
        <v>Gestión Administrativa y  financiera en apoyo al Desarrollo Académico</v>
      </c>
      <c r="K422" s="98" t="s">
        <v>1637</v>
      </c>
    </row>
    <row r="423" spans="3:11" x14ac:dyDescent="0.25">
      <c r="C423" s="141" t="s">
        <v>1629</v>
      </c>
      <c r="D423" s="158">
        <v>1</v>
      </c>
      <c r="E423" s="612">
        <v>240</v>
      </c>
      <c r="F423" s="613">
        <f t="shared" si="20"/>
        <v>240</v>
      </c>
      <c r="G423" s="161" t="s">
        <v>129</v>
      </c>
      <c r="H423" s="142" t="s">
        <v>821</v>
      </c>
      <c r="I423" s="130" t="str">
        <f>VLOOKUP(H423,Presupuesto!$B$11:$C$565,2,0)</f>
        <v>PRODUCTOS PAPEL Y CARTON</v>
      </c>
      <c r="J423" s="98" t="str">
        <f t="shared" si="21"/>
        <v>Gestión Administrativa y  financiera en apoyo al Desarrollo Académico</v>
      </c>
      <c r="K423" s="98" t="s">
        <v>1637</v>
      </c>
    </row>
    <row r="424" spans="3:11" x14ac:dyDescent="0.25">
      <c r="C424" s="141" t="s">
        <v>1630</v>
      </c>
      <c r="D424" s="158">
        <v>1</v>
      </c>
      <c r="E424" s="612">
        <v>3</v>
      </c>
      <c r="F424" s="613">
        <f t="shared" si="20"/>
        <v>3</v>
      </c>
      <c r="G424" s="161" t="s">
        <v>129</v>
      </c>
      <c r="H424" s="142" t="s">
        <v>858</v>
      </c>
      <c r="I424" s="130" t="str">
        <f>VLOOKUP(H424,Presupuesto!$B$11:$C$565,2,0)</f>
        <v>PRODUCTOS FARMACEUTICO Y MEDICINALES</v>
      </c>
      <c r="J424" s="98" t="str">
        <f t="shared" si="21"/>
        <v>Gestión Administrativa y  financiera en apoyo al Desarrollo Académico</v>
      </c>
      <c r="K424" s="98" t="s">
        <v>1637</v>
      </c>
    </row>
    <row r="425" spans="3:11" x14ac:dyDescent="0.25">
      <c r="C425" s="141" t="s">
        <v>1631</v>
      </c>
      <c r="D425" s="158">
        <v>1</v>
      </c>
      <c r="E425" s="612">
        <v>3</v>
      </c>
      <c r="F425" s="613">
        <f t="shared" si="20"/>
        <v>3</v>
      </c>
      <c r="G425" s="161" t="s">
        <v>129</v>
      </c>
      <c r="H425" s="142" t="s">
        <v>866</v>
      </c>
      <c r="I425" s="130" t="str">
        <f>VLOOKUP(H425,Presupuesto!$B$11:$C$565,2,0)</f>
        <v>INSECTICIDAS, FUMIGANTES Y OTROS</v>
      </c>
      <c r="J425" s="98" t="str">
        <f t="shared" si="21"/>
        <v>Gestión Administrativa y  financiera en apoyo al Desarrollo Académico</v>
      </c>
      <c r="K425" s="98" t="s">
        <v>1637</v>
      </c>
    </row>
    <row r="426" spans="3:11" x14ac:dyDescent="0.25">
      <c r="C426" s="141" t="s">
        <v>1632</v>
      </c>
      <c r="D426" s="158">
        <v>1</v>
      </c>
      <c r="E426" s="612">
        <v>30</v>
      </c>
      <c r="F426" s="613">
        <f t="shared" si="20"/>
        <v>30</v>
      </c>
      <c r="G426" s="161" t="s">
        <v>129</v>
      </c>
      <c r="H426" s="142" t="s">
        <v>907</v>
      </c>
      <c r="I426" s="130" t="str">
        <f>VLOOKUP(H426,Presupuesto!$B$11:$C$565,2,0)</f>
        <v>OTROS PRODUCTOS METALICOS</v>
      </c>
      <c r="J426" s="98" t="str">
        <f t="shared" si="21"/>
        <v>Gestión Administrativa y  financiera en apoyo al Desarrollo Académico</v>
      </c>
      <c r="K426" s="98" t="s">
        <v>1637</v>
      </c>
    </row>
    <row r="427" spans="3:11" x14ac:dyDescent="0.25">
      <c r="C427" s="141" t="s">
        <v>1633</v>
      </c>
      <c r="D427" s="158">
        <v>1</v>
      </c>
      <c r="E427" s="612">
        <v>30</v>
      </c>
      <c r="F427" s="613">
        <f t="shared" si="20"/>
        <v>30</v>
      </c>
      <c r="G427" s="161" t="s">
        <v>129</v>
      </c>
      <c r="H427" s="142" t="s">
        <v>907</v>
      </c>
      <c r="I427" s="130" t="str">
        <f>VLOOKUP(H427,Presupuesto!$B$11:$C$565,2,0)</f>
        <v>OTROS PRODUCTOS METALICOS</v>
      </c>
      <c r="J427" s="98" t="str">
        <f t="shared" si="21"/>
        <v>Gestión Administrativa y  financiera en apoyo al Desarrollo Académico</v>
      </c>
      <c r="K427" s="98" t="s">
        <v>1637</v>
      </c>
    </row>
    <row r="428" spans="3:11" x14ac:dyDescent="0.25">
      <c r="C428" s="141" t="s">
        <v>1634</v>
      </c>
      <c r="D428" s="158">
        <v>1</v>
      </c>
      <c r="E428" s="612">
        <v>90</v>
      </c>
      <c r="F428" s="613">
        <f t="shared" si="20"/>
        <v>90</v>
      </c>
      <c r="G428" s="161" t="s">
        <v>129</v>
      </c>
      <c r="H428" s="142" t="s">
        <v>939</v>
      </c>
      <c r="I428" s="130" t="str">
        <f>VLOOKUP(H428,Presupuesto!$B$11:$C$565,2,0)</f>
        <v>ELEMENTOS DE LIMPIEZA</v>
      </c>
      <c r="J428" s="98" t="str">
        <f t="shared" si="21"/>
        <v>Gestión Administrativa y  financiera en apoyo al Desarrollo Académico</v>
      </c>
      <c r="K428" s="98" t="s">
        <v>1637</v>
      </c>
    </row>
    <row r="429" spans="3:11" x14ac:dyDescent="0.25">
      <c r="C429" s="141" t="s">
        <v>1635</v>
      </c>
      <c r="D429" s="158">
        <v>1</v>
      </c>
      <c r="E429" s="612">
        <v>600</v>
      </c>
      <c r="F429" s="613">
        <f t="shared" si="20"/>
        <v>600</v>
      </c>
      <c r="G429" s="161" t="s">
        <v>129</v>
      </c>
      <c r="H429" s="142" t="s">
        <v>942</v>
      </c>
      <c r="I429" s="130" t="str">
        <f>VLOOKUP(H429,Presupuesto!$B$11:$C$565,2,0)</f>
        <v>UTILES DE ESCRITORIO, OFICINA Y ENSE¥ANZA</v>
      </c>
      <c r="J429" s="98" t="str">
        <f t="shared" si="21"/>
        <v>Gestión Administrativa y  financiera en apoyo al Desarrollo Académico</v>
      </c>
      <c r="K429" s="98" t="s">
        <v>1637</v>
      </c>
    </row>
    <row r="430" spans="3:11" x14ac:dyDescent="0.25">
      <c r="C430" s="141" t="s">
        <v>1636</v>
      </c>
      <c r="D430" s="158">
        <v>1</v>
      </c>
      <c r="E430" s="612">
        <v>631.55999999999995</v>
      </c>
      <c r="F430" s="613">
        <f t="shared" si="20"/>
        <v>631.55999999999995</v>
      </c>
      <c r="G430" s="161" t="s">
        <v>129</v>
      </c>
      <c r="H430" s="142" t="s">
        <v>955</v>
      </c>
      <c r="I430" s="130" t="str">
        <f>VLOOKUP(H430,Presupuesto!$B$11:$C$565,2,0)</f>
        <v>OTROS RESPUESTOS Y ACCESORIOS MENORES</v>
      </c>
      <c r="J430" s="98" t="str">
        <f t="shared" si="21"/>
        <v>Gestión Administrativa y  financiera en apoyo al Desarrollo Académico</v>
      </c>
      <c r="K430" s="98" t="s">
        <v>1637</v>
      </c>
    </row>
    <row r="431" spans="3:11" x14ac:dyDescent="0.25">
      <c r="C431" s="141"/>
      <c r="D431" s="158"/>
      <c r="E431" s="123"/>
      <c r="F431" s="97">
        <f t="shared" si="20"/>
        <v>0</v>
      </c>
      <c r="G431" s="161"/>
      <c r="H431" s="142"/>
      <c r="I431" s="130" t="e">
        <f>VLOOKUP(H431,Presupuesto!$B$11:$C$565,2,0)</f>
        <v>#N/A</v>
      </c>
      <c r="J431" s="98" t="str">
        <f t="shared" si="21"/>
        <v>Gestión Administrativa y  financiera en apoyo al Desarrollo Académico</v>
      </c>
      <c r="K431" s="98" t="s">
        <v>412</v>
      </c>
    </row>
    <row r="432" spans="3:11" x14ac:dyDescent="0.25">
      <c r="C432" s="141"/>
      <c r="D432" s="158"/>
      <c r="E432" s="123"/>
      <c r="F432" s="97">
        <f t="shared" si="20"/>
        <v>0</v>
      </c>
      <c r="G432" s="161"/>
      <c r="H432" s="142"/>
      <c r="I432" s="130" t="e">
        <f>VLOOKUP(H432,Presupuesto!$B$11:$C$565,2,0)</f>
        <v>#N/A</v>
      </c>
      <c r="J432" s="98" t="str">
        <f t="shared" si="21"/>
        <v>Gestión Administrativa y  financiera en apoyo al Desarrollo Académico</v>
      </c>
      <c r="K432" s="98" t="s">
        <v>412</v>
      </c>
    </row>
    <row r="433" spans="3:11" x14ac:dyDescent="0.25">
      <c r="C433" s="141"/>
      <c r="D433" s="158"/>
      <c r="E433" s="123"/>
      <c r="F433" s="97">
        <f t="shared" si="20"/>
        <v>0</v>
      </c>
      <c r="G433" s="161"/>
      <c r="H433" s="142"/>
      <c r="I433" s="130" t="e">
        <f>VLOOKUP(H433,Presupuesto!$B$11:$C$565,2,0)</f>
        <v>#N/A</v>
      </c>
      <c r="J433" s="98" t="str">
        <f t="shared" si="21"/>
        <v>Gestión Administrativa y  financiera en apoyo al Desarrollo Académico</v>
      </c>
      <c r="K433" s="98" t="s">
        <v>412</v>
      </c>
    </row>
    <row r="434" spans="3:11" x14ac:dyDescent="0.25">
      <c r="C434" s="141"/>
      <c r="D434" s="158"/>
      <c r="E434" s="123"/>
      <c r="F434" s="97">
        <f t="shared" si="20"/>
        <v>0</v>
      </c>
      <c r="G434" s="161"/>
      <c r="H434" s="142"/>
      <c r="I434" s="130" t="e">
        <f>VLOOKUP(H434,Presupuesto!$B$11:$C$565,2,0)</f>
        <v>#N/A</v>
      </c>
      <c r="J434" s="98" t="str">
        <f t="shared" si="21"/>
        <v>Gestión Administrativa y  financiera en apoyo al Desarrollo Académico</v>
      </c>
      <c r="K434" s="98" t="s">
        <v>412</v>
      </c>
    </row>
    <row r="435" spans="3:11" x14ac:dyDescent="0.25">
      <c r="C435" s="141"/>
      <c r="D435" s="158"/>
      <c r="E435" s="123"/>
      <c r="F435" s="97">
        <f t="shared" si="20"/>
        <v>0</v>
      </c>
      <c r="G435" s="161"/>
      <c r="H435" s="142"/>
      <c r="I435" s="130" t="e">
        <f>VLOOKUP(H435,Presupuesto!$B$11:$C$565,2,0)</f>
        <v>#N/A</v>
      </c>
      <c r="J435" s="98" t="str">
        <f t="shared" si="21"/>
        <v>Gestión Administrativa y  financiera en apoyo al Desarrollo Académico</v>
      </c>
      <c r="K435" s="98" t="s">
        <v>412</v>
      </c>
    </row>
    <row r="436" spans="3:11" x14ac:dyDescent="0.25">
      <c r="C436" s="143"/>
      <c r="D436" s="151"/>
      <c r="E436" s="118"/>
      <c r="F436" s="97">
        <f t="shared" si="20"/>
        <v>0</v>
      </c>
      <c r="G436" s="161"/>
      <c r="H436" s="144"/>
      <c r="I436" s="130" t="e">
        <f>VLOOKUP(H436,Presupuesto!$B$11:$C$565,2,0)</f>
        <v>#N/A</v>
      </c>
      <c r="J436" s="98" t="str">
        <f t="shared" si="21"/>
        <v>Gestión Administrativa y  financiera en apoyo al Desarrollo Académico</v>
      </c>
      <c r="K436" s="98" t="s">
        <v>412</v>
      </c>
    </row>
    <row r="437" spans="3:11" x14ac:dyDescent="0.25">
      <c r="C437" s="143"/>
      <c r="D437" s="151"/>
      <c r="E437" s="118"/>
      <c r="F437" s="97">
        <f t="shared" si="20"/>
        <v>0</v>
      </c>
      <c r="G437" s="161"/>
      <c r="H437" s="144"/>
      <c r="I437" s="130" t="e">
        <f>VLOOKUP(H437,Presupuesto!$B$11:$C$565,2,0)</f>
        <v>#N/A</v>
      </c>
      <c r="J437" s="98" t="str">
        <f t="shared" si="21"/>
        <v>Gestión Administrativa y  financiera en apoyo al Desarrollo Académico</v>
      </c>
      <c r="K437" s="98" t="s">
        <v>412</v>
      </c>
    </row>
    <row r="438" spans="3:11" x14ac:dyDescent="0.25">
      <c r="C438" s="143"/>
      <c r="D438" s="151"/>
      <c r="E438" s="118"/>
      <c r="F438" s="97">
        <f t="shared" si="20"/>
        <v>0</v>
      </c>
      <c r="G438" s="161"/>
      <c r="H438" s="144"/>
      <c r="I438" s="130" t="e">
        <f>VLOOKUP(H438,Presupuesto!$B$11:$C$565,2,0)</f>
        <v>#N/A</v>
      </c>
      <c r="J438" s="98" t="str">
        <f t="shared" si="21"/>
        <v>Gestión Administrativa y  financiera en apoyo al Desarrollo Académico</v>
      </c>
      <c r="K438" s="98" t="s">
        <v>412</v>
      </c>
    </row>
    <row r="439" spans="3:11" x14ac:dyDescent="0.25">
      <c r="C439" s="143"/>
      <c r="D439" s="151"/>
      <c r="E439" s="118"/>
      <c r="F439" s="97">
        <f t="shared" si="20"/>
        <v>0</v>
      </c>
      <c r="G439" s="161"/>
      <c r="H439" s="144"/>
      <c r="I439" s="130" t="e">
        <f>VLOOKUP(H439,Presupuesto!$B$11:$C$565,2,0)</f>
        <v>#N/A</v>
      </c>
      <c r="J439" s="98" t="str">
        <f t="shared" si="21"/>
        <v>Gestión Administrativa y  financiera en apoyo al Desarrollo Académico</v>
      </c>
      <c r="K439" s="98" t="s">
        <v>412</v>
      </c>
    </row>
    <row r="440" spans="3:11" x14ac:dyDescent="0.25">
      <c r="C440" s="143"/>
      <c r="D440" s="151"/>
      <c r="E440" s="118"/>
      <c r="F440" s="97">
        <f t="shared" si="20"/>
        <v>0</v>
      </c>
      <c r="G440" s="161"/>
      <c r="H440" s="144"/>
      <c r="I440" s="130" t="e">
        <f>VLOOKUP(H440,Presupuesto!$B$11:$C$565,2,0)</f>
        <v>#N/A</v>
      </c>
      <c r="J440" s="98" t="str">
        <f t="shared" si="21"/>
        <v>Gestión Administrativa y  financiera en apoyo al Desarrollo Académico</v>
      </c>
      <c r="K440" s="98" t="s">
        <v>412</v>
      </c>
    </row>
    <row r="441" spans="3:11" x14ac:dyDescent="0.25">
      <c r="C441" s="143"/>
      <c r="D441" s="151"/>
      <c r="E441" s="118"/>
      <c r="F441" s="97">
        <f t="shared" si="20"/>
        <v>0</v>
      </c>
      <c r="G441" s="161"/>
      <c r="H441" s="144"/>
      <c r="I441" s="130" t="e">
        <f>VLOOKUP(H441,Presupuesto!$B$11:$C$565,2,0)</f>
        <v>#N/A</v>
      </c>
      <c r="J441" s="98" t="str">
        <f t="shared" si="21"/>
        <v>Gestión Administrativa y  financiera en apoyo al Desarrollo Académico</v>
      </c>
      <c r="K441" s="98" t="s">
        <v>412</v>
      </c>
    </row>
    <row r="442" spans="3:11" x14ac:dyDescent="0.25">
      <c r="C442" s="143"/>
      <c r="D442" s="151"/>
      <c r="E442" s="118"/>
      <c r="F442" s="97">
        <f t="shared" si="20"/>
        <v>0</v>
      </c>
      <c r="G442" s="161"/>
      <c r="H442" s="144"/>
      <c r="I442" s="130" t="e">
        <f>VLOOKUP(H442,Presupuesto!$B$11:$C$565,2,0)</f>
        <v>#N/A</v>
      </c>
      <c r="J442" s="98" t="str">
        <f t="shared" si="21"/>
        <v>Gestión Administrativa y  financiera en apoyo al Desarrollo Académico</v>
      </c>
      <c r="K442" s="98" t="s">
        <v>412</v>
      </c>
    </row>
    <row r="443" spans="3:11" x14ac:dyDescent="0.25">
      <c r="C443" s="143"/>
      <c r="D443" s="151"/>
      <c r="E443" s="118"/>
      <c r="F443" s="97">
        <f t="shared" si="20"/>
        <v>0</v>
      </c>
      <c r="G443" s="161"/>
      <c r="H443" s="144"/>
      <c r="I443" s="130" t="e">
        <f>VLOOKUP(H443,Presupuesto!$B$11:$C$565,2,0)</f>
        <v>#N/A</v>
      </c>
      <c r="J443" s="98" t="str">
        <f t="shared" si="21"/>
        <v>Gestión Administrativa y  financiera en apoyo al Desarrollo Académico</v>
      </c>
      <c r="K443" s="98" t="s">
        <v>412</v>
      </c>
    </row>
    <row r="444" spans="3:11" x14ac:dyDescent="0.25">
      <c r="C444" s="145"/>
      <c r="D444" s="151"/>
      <c r="E444" s="118"/>
      <c r="F444" s="97">
        <f t="shared" si="20"/>
        <v>0</v>
      </c>
      <c r="G444" s="161"/>
      <c r="H444" s="146"/>
      <c r="I444" s="130" t="e">
        <f>VLOOKUP(H444,Presupuesto!$B$11:$C$565,2,0)</f>
        <v>#N/A</v>
      </c>
      <c r="J444" s="98" t="str">
        <f t="shared" si="21"/>
        <v>Gestión Administrativa y  financiera en apoyo al Desarrollo Académico</v>
      </c>
      <c r="K444" s="98" t="s">
        <v>403</v>
      </c>
    </row>
    <row r="445" spans="3:11" x14ac:dyDescent="0.25">
      <c r="C445" s="145"/>
      <c r="D445" s="151"/>
      <c r="E445" s="118"/>
      <c r="F445" s="97">
        <f t="shared" si="20"/>
        <v>0</v>
      </c>
      <c r="G445" s="161"/>
      <c r="H445" s="146"/>
      <c r="I445" s="130" t="e">
        <f>VLOOKUP(H445,Presupuesto!$B$11:$C$565,2,0)</f>
        <v>#N/A</v>
      </c>
      <c r="J445" s="98" t="str">
        <f t="shared" si="21"/>
        <v>Gestión Administrativa y  financiera en apoyo al Desarrollo Académico</v>
      </c>
      <c r="K445" s="98" t="s">
        <v>412</v>
      </c>
    </row>
    <row r="446" spans="3:11" x14ac:dyDescent="0.25">
      <c r="C446" s="145"/>
      <c r="D446" s="151"/>
      <c r="E446" s="118"/>
      <c r="F446" s="97">
        <f t="shared" si="20"/>
        <v>0</v>
      </c>
      <c r="G446" s="161"/>
      <c r="H446" s="146"/>
      <c r="I446" s="130" t="e">
        <f>VLOOKUP(H446,Presupuesto!$B$11:$C$565,2,0)</f>
        <v>#N/A</v>
      </c>
      <c r="J446" s="98" t="str">
        <f t="shared" si="21"/>
        <v>Gestión Administrativa y  financiera en apoyo al Desarrollo Académico</v>
      </c>
      <c r="K446" s="98" t="s">
        <v>412</v>
      </c>
    </row>
    <row r="447" spans="3:11" x14ac:dyDescent="0.25">
      <c r="C447" s="145"/>
      <c r="D447" s="151"/>
      <c r="E447" s="118"/>
      <c r="F447" s="97">
        <f t="shared" si="20"/>
        <v>0</v>
      </c>
      <c r="G447" s="161"/>
      <c r="H447" s="146"/>
      <c r="I447" s="130" t="e">
        <f>VLOOKUP(H447,Presupuesto!$B$11:$C$565,2,0)</f>
        <v>#N/A</v>
      </c>
      <c r="J447" s="98" t="str">
        <f t="shared" si="21"/>
        <v>Gestión Administrativa y  financiera en apoyo al Desarrollo Académico</v>
      </c>
      <c r="K447" s="98" t="s">
        <v>412</v>
      </c>
    </row>
    <row r="448" spans="3:11" ht="15.75" thickBot="1" x14ac:dyDescent="0.3">
      <c r="C448" s="147"/>
      <c r="D448" s="159"/>
      <c r="E448" s="103"/>
      <c r="F448" s="105">
        <f t="shared" si="20"/>
        <v>0</v>
      </c>
      <c r="G448" s="162"/>
      <c r="H448" s="148"/>
      <c r="I448" s="132" t="e">
        <f>VLOOKUP(H448,Presupuesto!$B$11:$C$565,2,0)</f>
        <v>#N/A</v>
      </c>
      <c r="J448" s="106" t="str">
        <f t="shared" si="21"/>
        <v>Gestión Administrativa y  financiera en apoyo al Desarrollo Académico</v>
      </c>
      <c r="K448" s="124" t="s">
        <v>394</v>
      </c>
    </row>
    <row r="450" spans="3:11" ht="15.75" thickBot="1" x14ac:dyDescent="0.3"/>
    <row r="451" spans="3:11" ht="15.75" thickBot="1" x14ac:dyDescent="0.3">
      <c r="C451" s="157" t="s">
        <v>53</v>
      </c>
      <c r="D451" s="374">
        <f>SUM(F458:F492)</f>
        <v>2714.3199999999997</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392</v>
      </c>
      <c r="D454" s="370" t="s">
        <v>1577</v>
      </c>
      <c r="E454" s="93"/>
      <c r="F454" s="93"/>
      <c r="G454" s="93"/>
      <c r="H454" s="76"/>
      <c r="I454" s="76"/>
      <c r="J454" s="76"/>
      <c r="K454" s="112"/>
    </row>
    <row r="455" spans="3:11" ht="18.75" x14ac:dyDescent="0.25">
      <c r="C455" s="211" t="str">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11. Realizar gestiones ante la DGBN para la aprobacion de reversiones que se presentan constantemente a fin de normalizar el registro de determinados bienes.</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131</v>
      </c>
      <c r="H457" s="136" t="s">
        <v>46</v>
      </c>
      <c r="I457" s="133" t="s">
        <v>132</v>
      </c>
      <c r="J457" s="133" t="s">
        <v>410</v>
      </c>
      <c r="K457" s="133" t="s">
        <v>411</v>
      </c>
    </row>
    <row r="458" spans="3:11" x14ac:dyDescent="0.25">
      <c r="C458" s="141" t="s">
        <v>1620</v>
      </c>
      <c r="D458" s="158">
        <v>1</v>
      </c>
      <c r="E458" s="612">
        <v>313.60000000000002</v>
      </c>
      <c r="F458" s="613">
        <f t="shared" ref="F458:F492" si="22">D458*E458</f>
        <v>313.60000000000002</v>
      </c>
      <c r="G458" s="161" t="s">
        <v>129</v>
      </c>
      <c r="H458" s="142" t="s">
        <v>681</v>
      </c>
      <c r="I458" s="130" t="str">
        <f>VLOOKUP(H458,Presupuesto!$B$11:$C$565,2,0)</f>
        <v>MANTENIMIENTO Y REPARACION DE OTROS EQUIPOS</v>
      </c>
      <c r="J458" s="219" t="s">
        <v>1364</v>
      </c>
      <c r="K458" s="98" t="s">
        <v>394</v>
      </c>
    </row>
    <row r="459" spans="3:11" x14ac:dyDescent="0.25">
      <c r="C459" s="141" t="s">
        <v>1621</v>
      </c>
      <c r="D459" s="158">
        <v>1</v>
      </c>
      <c r="E459" s="612">
        <v>132.4</v>
      </c>
      <c r="F459" s="613">
        <f t="shared" si="22"/>
        <v>132.4</v>
      </c>
      <c r="G459" s="161" t="s">
        <v>129</v>
      </c>
      <c r="H459" s="142" t="s">
        <v>711</v>
      </c>
      <c r="I459" s="130" t="str">
        <f>VLOOKUP(H459,Presupuesto!$B$11:$C$565,2,0)</f>
        <v>SERVICIO DE TRANSPORTE EVENTUALES</v>
      </c>
      <c r="J459" s="98" t="str">
        <f>$J$458</f>
        <v>Gestión Administrativa y  financiera en apoyo al Desarrollo Académico</v>
      </c>
      <c r="K459" s="98" t="s">
        <v>394</v>
      </c>
    </row>
    <row r="460" spans="3:11" x14ac:dyDescent="0.25">
      <c r="C460" s="141" t="s">
        <v>1622</v>
      </c>
      <c r="D460" s="158">
        <v>1</v>
      </c>
      <c r="E460" s="612">
        <v>20</v>
      </c>
      <c r="F460" s="613">
        <f t="shared" si="22"/>
        <v>20</v>
      </c>
      <c r="G460" s="161" t="s">
        <v>129</v>
      </c>
      <c r="H460" s="142" t="s">
        <v>717</v>
      </c>
      <c r="I460" s="130" t="str">
        <f>VLOOKUP(H460,Presupuesto!$B$11:$C$565,2,0)</f>
        <v>SERVICIOS DE IMPRENTA PUBLIC.Y REPRODUCCION</v>
      </c>
      <c r="J460" s="98" t="str">
        <f t="shared" ref="J460:J492" si="23">$J$458</f>
        <v>Gestión Administrativa y  financiera en apoyo al Desarrollo Académico</v>
      </c>
      <c r="K460" s="98" t="s">
        <v>1637</v>
      </c>
    </row>
    <row r="461" spans="3:11" x14ac:dyDescent="0.25">
      <c r="C461" s="141" t="s">
        <v>1623</v>
      </c>
      <c r="D461" s="158">
        <v>1</v>
      </c>
      <c r="E461" s="612">
        <v>12</v>
      </c>
      <c r="F461" s="613">
        <f t="shared" si="22"/>
        <v>12</v>
      </c>
      <c r="G461" s="161" t="s">
        <v>129</v>
      </c>
      <c r="H461" s="142" t="s">
        <v>743</v>
      </c>
      <c r="I461" s="130" t="str">
        <f>VLOOKUP(H461,Presupuesto!$B$11:$C$565,2,0)</f>
        <v>OTROS SERVICIOS COMERCIALES Y FINANCIEROS</v>
      </c>
      <c r="J461" s="98" t="str">
        <f t="shared" si="23"/>
        <v>Gestión Administrativa y  financiera en apoyo al Desarrollo Académico</v>
      </c>
      <c r="K461" s="98" t="s">
        <v>1637</v>
      </c>
    </row>
    <row r="462" spans="3:11" x14ac:dyDescent="0.25">
      <c r="C462" s="141" t="s">
        <v>1624</v>
      </c>
      <c r="D462" s="158">
        <v>1</v>
      </c>
      <c r="E462" s="612">
        <v>11.28</v>
      </c>
      <c r="F462" s="613">
        <f t="shared" si="22"/>
        <v>11.28</v>
      </c>
      <c r="G462" s="161" t="s">
        <v>129</v>
      </c>
      <c r="H462" s="142" t="s">
        <v>749</v>
      </c>
      <c r="I462" s="130" t="str">
        <f>VLOOKUP(H462,Presupuesto!$B$11:$C$565,2,0)</f>
        <v>PASAJES NACIONALES</v>
      </c>
      <c r="J462" s="98" t="str">
        <f t="shared" si="23"/>
        <v>Gestión Administrativa y  financiera en apoyo al Desarrollo Académico</v>
      </c>
      <c r="K462" s="98" t="s">
        <v>1637</v>
      </c>
    </row>
    <row r="463" spans="3:11" x14ac:dyDescent="0.25">
      <c r="C463" s="141" t="s">
        <v>1625</v>
      </c>
      <c r="D463" s="158">
        <v>1</v>
      </c>
      <c r="E463" s="612">
        <v>130</v>
      </c>
      <c r="F463" s="613">
        <f t="shared" si="22"/>
        <v>130</v>
      </c>
      <c r="G463" s="161" t="s">
        <v>129</v>
      </c>
      <c r="H463" s="142" t="s">
        <v>792</v>
      </c>
      <c r="I463" s="130" t="str">
        <f>VLOOKUP(H463,Presupuesto!$B$11:$C$565,2,0)</f>
        <v>ALIMENTOS B EBIDAS PARA PERSONAS</v>
      </c>
      <c r="J463" s="98" t="str">
        <f t="shared" si="23"/>
        <v>Gestión Administrativa y  financiera en apoyo al Desarrollo Académico</v>
      </c>
      <c r="K463" s="98" t="s">
        <v>1637</v>
      </c>
    </row>
    <row r="464" spans="3:11" x14ac:dyDescent="0.25">
      <c r="C464" s="141" t="s">
        <v>1626</v>
      </c>
      <c r="D464" s="158">
        <v>1</v>
      </c>
      <c r="E464" s="612">
        <v>10</v>
      </c>
      <c r="F464" s="613">
        <f t="shared" si="22"/>
        <v>10</v>
      </c>
      <c r="G464" s="161" t="s">
        <v>129</v>
      </c>
      <c r="H464" s="142" t="s">
        <v>803</v>
      </c>
      <c r="I464" s="130" t="str">
        <f>VLOOKUP(H464,Presupuesto!$B$11:$C$565,2,0)</f>
        <v>HILADOS Y TELAS</v>
      </c>
      <c r="J464" s="98" t="str">
        <f t="shared" si="23"/>
        <v>Gestión Administrativa y  financiera en apoyo al Desarrollo Académico</v>
      </c>
      <c r="K464" s="98" t="s">
        <v>1637</v>
      </c>
    </row>
    <row r="465" spans="3:11" x14ac:dyDescent="0.25">
      <c r="C465" s="141" t="s">
        <v>1627</v>
      </c>
      <c r="D465" s="158">
        <v>1</v>
      </c>
      <c r="E465" s="612">
        <v>500</v>
      </c>
      <c r="F465" s="613">
        <f t="shared" si="22"/>
        <v>500</v>
      </c>
      <c r="G465" s="161" t="s">
        <v>129</v>
      </c>
      <c r="H465" s="142" t="s">
        <v>815</v>
      </c>
      <c r="I465" s="130" t="str">
        <f>VLOOKUP(H465,Presupuesto!$B$11:$C$565,2,0)</f>
        <v>PAPEL DE ESCRITORIO</v>
      </c>
      <c r="J465" s="98" t="str">
        <f t="shared" si="23"/>
        <v>Gestión Administrativa y  financiera en apoyo al Desarrollo Académico</v>
      </c>
      <c r="K465" s="98" t="s">
        <v>1637</v>
      </c>
    </row>
    <row r="466" spans="3:11" x14ac:dyDescent="0.25">
      <c r="C466" s="141" t="s">
        <v>1628</v>
      </c>
      <c r="D466" s="158">
        <v>1</v>
      </c>
      <c r="E466" s="612">
        <v>500</v>
      </c>
      <c r="F466" s="613">
        <f t="shared" si="22"/>
        <v>500</v>
      </c>
      <c r="G466" s="161" t="s">
        <v>129</v>
      </c>
      <c r="H466" s="142" t="s">
        <v>817</v>
      </c>
      <c r="I466" s="130" t="str">
        <f>VLOOKUP(H466,Presupuesto!$B$11:$C$565,2,0)</f>
        <v>PAPEL PARA COMPUTACION</v>
      </c>
      <c r="J466" s="98" t="str">
        <f t="shared" si="23"/>
        <v>Gestión Administrativa y  financiera en apoyo al Desarrollo Académico</v>
      </c>
      <c r="K466" s="98" t="s">
        <v>1637</v>
      </c>
    </row>
    <row r="467" spans="3:11" x14ac:dyDescent="0.25">
      <c r="C467" s="141" t="s">
        <v>1629</v>
      </c>
      <c r="D467" s="158">
        <v>1</v>
      </c>
      <c r="E467" s="612">
        <v>160</v>
      </c>
      <c r="F467" s="613">
        <f t="shared" si="22"/>
        <v>160</v>
      </c>
      <c r="G467" s="161" t="s">
        <v>129</v>
      </c>
      <c r="H467" s="142" t="s">
        <v>821</v>
      </c>
      <c r="I467" s="130" t="str">
        <f>VLOOKUP(H467,Presupuesto!$B$11:$C$565,2,0)</f>
        <v>PRODUCTOS PAPEL Y CARTON</v>
      </c>
      <c r="J467" s="98" t="str">
        <f t="shared" si="23"/>
        <v>Gestión Administrativa y  financiera en apoyo al Desarrollo Académico</v>
      </c>
      <c r="K467" s="98" t="s">
        <v>1637</v>
      </c>
    </row>
    <row r="468" spans="3:11" x14ac:dyDescent="0.25">
      <c r="C468" s="141" t="s">
        <v>1630</v>
      </c>
      <c r="D468" s="158">
        <v>1</v>
      </c>
      <c r="E468" s="612">
        <v>2</v>
      </c>
      <c r="F468" s="613">
        <f t="shared" si="22"/>
        <v>2</v>
      </c>
      <c r="G468" s="161" t="s">
        <v>129</v>
      </c>
      <c r="H468" s="142" t="s">
        <v>858</v>
      </c>
      <c r="I468" s="130" t="str">
        <f>VLOOKUP(H468,Presupuesto!$B$11:$C$565,2,0)</f>
        <v>PRODUCTOS FARMACEUTICO Y MEDICINALES</v>
      </c>
      <c r="J468" s="98" t="str">
        <f t="shared" si="23"/>
        <v>Gestión Administrativa y  financiera en apoyo al Desarrollo Académico</v>
      </c>
      <c r="K468" s="98" t="s">
        <v>1637</v>
      </c>
    </row>
    <row r="469" spans="3:11" x14ac:dyDescent="0.25">
      <c r="C469" s="141" t="s">
        <v>1631</v>
      </c>
      <c r="D469" s="158">
        <v>1</v>
      </c>
      <c r="E469" s="612">
        <v>2</v>
      </c>
      <c r="F469" s="613">
        <f t="shared" si="22"/>
        <v>2</v>
      </c>
      <c r="G469" s="161" t="s">
        <v>129</v>
      </c>
      <c r="H469" s="142" t="s">
        <v>866</v>
      </c>
      <c r="I469" s="130" t="str">
        <f>VLOOKUP(H469,Presupuesto!$B$11:$C$565,2,0)</f>
        <v>INSECTICIDAS, FUMIGANTES Y OTROS</v>
      </c>
      <c r="J469" s="98" t="str">
        <f t="shared" si="23"/>
        <v>Gestión Administrativa y  financiera en apoyo al Desarrollo Académico</v>
      </c>
      <c r="K469" s="98" t="s">
        <v>1637</v>
      </c>
    </row>
    <row r="470" spans="3:11" x14ac:dyDescent="0.25">
      <c r="C470" s="141" t="s">
        <v>1632</v>
      </c>
      <c r="D470" s="158">
        <v>1</v>
      </c>
      <c r="E470" s="612">
        <v>20</v>
      </c>
      <c r="F470" s="613">
        <f t="shared" si="22"/>
        <v>20</v>
      </c>
      <c r="G470" s="161" t="s">
        <v>129</v>
      </c>
      <c r="H470" s="142" t="s">
        <v>907</v>
      </c>
      <c r="I470" s="130" t="str">
        <f>VLOOKUP(H470,Presupuesto!$B$11:$C$565,2,0)</f>
        <v>OTROS PRODUCTOS METALICOS</v>
      </c>
      <c r="J470" s="98" t="str">
        <f t="shared" si="23"/>
        <v>Gestión Administrativa y  financiera en apoyo al Desarrollo Académico</v>
      </c>
      <c r="K470" s="98" t="s">
        <v>1637</v>
      </c>
    </row>
    <row r="471" spans="3:11" x14ac:dyDescent="0.25">
      <c r="C471" s="141" t="s">
        <v>1633</v>
      </c>
      <c r="D471" s="158">
        <v>1</v>
      </c>
      <c r="E471" s="612">
        <v>20</v>
      </c>
      <c r="F471" s="613">
        <f t="shared" si="22"/>
        <v>20</v>
      </c>
      <c r="G471" s="161" t="s">
        <v>129</v>
      </c>
      <c r="H471" s="142" t="s">
        <v>907</v>
      </c>
      <c r="I471" s="130" t="str">
        <f>VLOOKUP(H471,Presupuesto!$B$11:$C$565,2,0)</f>
        <v>OTROS PRODUCTOS METALICOS</v>
      </c>
      <c r="J471" s="98" t="str">
        <f t="shared" si="23"/>
        <v>Gestión Administrativa y  financiera en apoyo al Desarrollo Académico</v>
      </c>
      <c r="K471" s="98" t="s">
        <v>1637</v>
      </c>
    </row>
    <row r="472" spans="3:11" x14ac:dyDescent="0.25">
      <c r="C472" s="141" t="s">
        <v>1634</v>
      </c>
      <c r="D472" s="158">
        <v>1</v>
      </c>
      <c r="E472" s="612">
        <v>60</v>
      </c>
      <c r="F472" s="613">
        <f t="shared" si="22"/>
        <v>60</v>
      </c>
      <c r="G472" s="161" t="s">
        <v>129</v>
      </c>
      <c r="H472" s="142" t="s">
        <v>939</v>
      </c>
      <c r="I472" s="130" t="str">
        <f>VLOOKUP(H472,Presupuesto!$B$11:$C$565,2,0)</f>
        <v>ELEMENTOS DE LIMPIEZA</v>
      </c>
      <c r="J472" s="98" t="str">
        <f t="shared" si="23"/>
        <v>Gestión Administrativa y  financiera en apoyo al Desarrollo Académico</v>
      </c>
      <c r="K472" s="98" t="s">
        <v>1637</v>
      </c>
    </row>
    <row r="473" spans="3:11" x14ac:dyDescent="0.25">
      <c r="C473" s="141" t="s">
        <v>1635</v>
      </c>
      <c r="D473" s="158">
        <v>1</v>
      </c>
      <c r="E473" s="612">
        <v>400</v>
      </c>
      <c r="F473" s="613">
        <f t="shared" si="22"/>
        <v>400</v>
      </c>
      <c r="G473" s="161" t="s">
        <v>129</v>
      </c>
      <c r="H473" s="142" t="s">
        <v>942</v>
      </c>
      <c r="I473" s="130" t="str">
        <f>VLOOKUP(H473,Presupuesto!$B$11:$C$565,2,0)</f>
        <v>UTILES DE ESCRITORIO, OFICINA Y ENSE¥ANZA</v>
      </c>
      <c r="J473" s="98" t="str">
        <f t="shared" si="23"/>
        <v>Gestión Administrativa y  financiera en apoyo al Desarrollo Académico</v>
      </c>
      <c r="K473" s="98" t="s">
        <v>1637</v>
      </c>
    </row>
    <row r="474" spans="3:11" x14ac:dyDescent="0.25">
      <c r="C474" s="141" t="s">
        <v>1636</v>
      </c>
      <c r="D474" s="158">
        <v>1</v>
      </c>
      <c r="E474" s="612">
        <v>421.04</v>
      </c>
      <c r="F474" s="613">
        <f t="shared" si="22"/>
        <v>421.04</v>
      </c>
      <c r="G474" s="161" t="s">
        <v>129</v>
      </c>
      <c r="H474" s="142" t="s">
        <v>955</v>
      </c>
      <c r="I474" s="130" t="str">
        <f>VLOOKUP(H474,Presupuesto!$B$11:$C$565,2,0)</f>
        <v>OTROS RESPUESTOS Y ACCESORIOS MENORES</v>
      </c>
      <c r="J474" s="98" t="str">
        <f t="shared" si="23"/>
        <v>Gestión Administrativa y  financiera en apoyo al Desarrollo Académico</v>
      </c>
      <c r="K474" s="98" t="s">
        <v>1637</v>
      </c>
    </row>
    <row r="475" spans="3:11" x14ac:dyDescent="0.25">
      <c r="C475" s="141"/>
      <c r="D475" s="158"/>
      <c r="E475" s="123"/>
      <c r="F475" s="97">
        <f t="shared" si="22"/>
        <v>0</v>
      </c>
      <c r="G475" s="161"/>
      <c r="H475" s="142"/>
      <c r="I475" s="130" t="e">
        <f>VLOOKUP(H475,Presupuesto!$B$11:$C$565,2,0)</f>
        <v>#N/A</v>
      </c>
      <c r="J475" s="98" t="str">
        <f t="shared" si="23"/>
        <v>Gestión Administrativa y  financiera en apoyo al Desarrollo Académico</v>
      </c>
      <c r="K475" s="98" t="s">
        <v>412</v>
      </c>
    </row>
    <row r="476" spans="3:11" x14ac:dyDescent="0.25">
      <c r="C476" s="141"/>
      <c r="D476" s="158"/>
      <c r="E476" s="123"/>
      <c r="F476" s="97">
        <f t="shared" si="22"/>
        <v>0</v>
      </c>
      <c r="G476" s="161"/>
      <c r="H476" s="142"/>
      <c r="I476" s="130" t="e">
        <f>VLOOKUP(H476,Presupuesto!$B$11:$C$565,2,0)</f>
        <v>#N/A</v>
      </c>
      <c r="J476" s="98" t="str">
        <f t="shared" si="23"/>
        <v>Gestión Administrativa y  financiera en apoyo al Desarrollo Académico</v>
      </c>
      <c r="K476" s="98" t="s">
        <v>412</v>
      </c>
    </row>
    <row r="477" spans="3:11" x14ac:dyDescent="0.25">
      <c r="C477" s="141"/>
      <c r="D477" s="158"/>
      <c r="E477" s="123"/>
      <c r="F477" s="97">
        <f t="shared" si="22"/>
        <v>0</v>
      </c>
      <c r="G477" s="161"/>
      <c r="H477" s="142"/>
      <c r="I477" s="130" t="e">
        <f>VLOOKUP(H477,Presupuesto!$B$11:$C$565,2,0)</f>
        <v>#N/A</v>
      </c>
      <c r="J477" s="98" t="str">
        <f t="shared" si="23"/>
        <v>Gestión Administrativa y  financiera en apoyo al Desarrollo Académico</v>
      </c>
      <c r="K477" s="98" t="s">
        <v>412</v>
      </c>
    </row>
    <row r="478" spans="3:11" x14ac:dyDescent="0.25">
      <c r="C478" s="141"/>
      <c r="D478" s="158"/>
      <c r="E478" s="123"/>
      <c r="F478" s="97">
        <f t="shared" si="22"/>
        <v>0</v>
      </c>
      <c r="G478" s="161"/>
      <c r="H478" s="142"/>
      <c r="I478" s="130" t="e">
        <f>VLOOKUP(H478,Presupuesto!$B$11:$C$565,2,0)</f>
        <v>#N/A</v>
      </c>
      <c r="J478" s="98" t="str">
        <f t="shared" si="23"/>
        <v>Gestión Administrativa y  financiera en apoyo al Desarrollo Académico</v>
      </c>
      <c r="K478" s="98" t="s">
        <v>412</v>
      </c>
    </row>
    <row r="479" spans="3:11" x14ac:dyDescent="0.25">
      <c r="C479" s="141"/>
      <c r="D479" s="158"/>
      <c r="E479" s="123"/>
      <c r="F479" s="97">
        <f t="shared" si="22"/>
        <v>0</v>
      </c>
      <c r="G479" s="161"/>
      <c r="H479" s="142"/>
      <c r="I479" s="130" t="e">
        <f>VLOOKUP(H479,Presupuesto!$B$11:$C$565,2,0)</f>
        <v>#N/A</v>
      </c>
      <c r="J479" s="98" t="str">
        <f t="shared" si="23"/>
        <v>Gestión Administrativa y  financiera en apoyo al Desarrollo Académico</v>
      </c>
      <c r="K479" s="98" t="s">
        <v>412</v>
      </c>
    </row>
    <row r="480" spans="3:11" x14ac:dyDescent="0.25">
      <c r="C480" s="143"/>
      <c r="D480" s="151"/>
      <c r="E480" s="118"/>
      <c r="F480" s="97">
        <f t="shared" si="22"/>
        <v>0</v>
      </c>
      <c r="G480" s="161"/>
      <c r="H480" s="144"/>
      <c r="I480" s="130" t="e">
        <f>VLOOKUP(H480,Presupuesto!$B$11:$C$565,2,0)</f>
        <v>#N/A</v>
      </c>
      <c r="J480" s="98" t="str">
        <f t="shared" si="23"/>
        <v>Gestión Administrativa y  financiera en apoyo al Desarrollo Académico</v>
      </c>
      <c r="K480" s="98" t="s">
        <v>412</v>
      </c>
    </row>
    <row r="481" spans="3:11" x14ac:dyDescent="0.25">
      <c r="C481" s="143"/>
      <c r="D481" s="151"/>
      <c r="E481" s="118"/>
      <c r="F481" s="97">
        <f t="shared" si="22"/>
        <v>0</v>
      </c>
      <c r="G481" s="161"/>
      <c r="H481" s="144"/>
      <c r="I481" s="130" t="e">
        <f>VLOOKUP(H481,Presupuesto!$B$11:$C$565,2,0)</f>
        <v>#N/A</v>
      </c>
      <c r="J481" s="98" t="str">
        <f t="shared" si="23"/>
        <v>Gestión Administrativa y  financiera en apoyo al Desarrollo Académico</v>
      </c>
      <c r="K481" s="98" t="s">
        <v>412</v>
      </c>
    </row>
    <row r="482" spans="3:11" x14ac:dyDescent="0.25">
      <c r="C482" s="143"/>
      <c r="D482" s="151"/>
      <c r="E482" s="118"/>
      <c r="F482" s="97">
        <f t="shared" si="22"/>
        <v>0</v>
      </c>
      <c r="G482" s="161"/>
      <c r="H482" s="144"/>
      <c r="I482" s="130" t="e">
        <f>VLOOKUP(H482,Presupuesto!$B$11:$C$565,2,0)</f>
        <v>#N/A</v>
      </c>
      <c r="J482" s="98" t="str">
        <f t="shared" si="23"/>
        <v>Gestión Administrativa y  financiera en apoyo al Desarrollo Académico</v>
      </c>
      <c r="K482" s="98" t="s">
        <v>412</v>
      </c>
    </row>
    <row r="483" spans="3:11" x14ac:dyDescent="0.25">
      <c r="C483" s="143"/>
      <c r="D483" s="151"/>
      <c r="E483" s="118"/>
      <c r="F483" s="97">
        <f t="shared" si="22"/>
        <v>0</v>
      </c>
      <c r="G483" s="161"/>
      <c r="H483" s="144"/>
      <c r="I483" s="130" t="e">
        <f>VLOOKUP(H483,Presupuesto!$B$11:$C$565,2,0)</f>
        <v>#N/A</v>
      </c>
      <c r="J483" s="98" t="str">
        <f t="shared" si="23"/>
        <v>Gestión Administrativa y  financiera en apoyo al Desarrollo Académico</v>
      </c>
      <c r="K483" s="98" t="s">
        <v>412</v>
      </c>
    </row>
    <row r="484" spans="3:11" x14ac:dyDescent="0.25">
      <c r="C484" s="143"/>
      <c r="D484" s="151"/>
      <c r="E484" s="118"/>
      <c r="F484" s="97">
        <f t="shared" si="22"/>
        <v>0</v>
      </c>
      <c r="G484" s="161"/>
      <c r="H484" s="144"/>
      <c r="I484" s="130" t="e">
        <f>VLOOKUP(H484,Presupuesto!$B$11:$C$565,2,0)</f>
        <v>#N/A</v>
      </c>
      <c r="J484" s="98" t="str">
        <f t="shared" si="23"/>
        <v>Gestión Administrativa y  financiera en apoyo al Desarrollo Académico</v>
      </c>
      <c r="K484" s="98" t="s">
        <v>412</v>
      </c>
    </row>
    <row r="485" spans="3:11" x14ac:dyDescent="0.25">
      <c r="C485" s="143"/>
      <c r="D485" s="151"/>
      <c r="E485" s="118"/>
      <c r="F485" s="97">
        <f t="shared" si="22"/>
        <v>0</v>
      </c>
      <c r="G485" s="161"/>
      <c r="H485" s="144"/>
      <c r="I485" s="130" t="e">
        <f>VLOOKUP(H485,Presupuesto!$B$11:$C$565,2,0)</f>
        <v>#N/A</v>
      </c>
      <c r="J485" s="98" t="str">
        <f t="shared" si="23"/>
        <v>Gestión Administrativa y  financiera en apoyo al Desarrollo Académico</v>
      </c>
      <c r="K485" s="98" t="s">
        <v>412</v>
      </c>
    </row>
    <row r="486" spans="3:11" x14ac:dyDescent="0.25">
      <c r="C486" s="143"/>
      <c r="D486" s="151"/>
      <c r="E486" s="118"/>
      <c r="F486" s="97">
        <f t="shared" si="22"/>
        <v>0</v>
      </c>
      <c r="G486" s="161"/>
      <c r="H486" s="144"/>
      <c r="I486" s="130" t="e">
        <f>VLOOKUP(H486,Presupuesto!$B$11:$C$565,2,0)</f>
        <v>#N/A</v>
      </c>
      <c r="J486" s="98" t="str">
        <f t="shared" si="23"/>
        <v>Gestión Administrativa y  financiera en apoyo al Desarrollo Académico</v>
      </c>
      <c r="K486" s="98" t="s">
        <v>412</v>
      </c>
    </row>
    <row r="487" spans="3:11" x14ac:dyDescent="0.25">
      <c r="C487" s="143"/>
      <c r="D487" s="151"/>
      <c r="E487" s="118"/>
      <c r="F487" s="97">
        <f t="shared" si="22"/>
        <v>0</v>
      </c>
      <c r="G487" s="161"/>
      <c r="H487" s="144"/>
      <c r="I487" s="130" t="e">
        <f>VLOOKUP(H487,Presupuesto!$B$11:$C$565,2,0)</f>
        <v>#N/A</v>
      </c>
      <c r="J487" s="98" t="str">
        <f t="shared" si="23"/>
        <v>Gestión Administrativa y  financiera en apoyo al Desarrollo Académico</v>
      </c>
      <c r="K487" s="98" t="s">
        <v>412</v>
      </c>
    </row>
    <row r="488" spans="3:11" x14ac:dyDescent="0.25">
      <c r="C488" s="145"/>
      <c r="D488" s="151"/>
      <c r="E488" s="118"/>
      <c r="F488" s="97">
        <f t="shared" si="22"/>
        <v>0</v>
      </c>
      <c r="G488" s="161"/>
      <c r="H488" s="146"/>
      <c r="I488" s="130" t="e">
        <f>VLOOKUP(H488,Presupuesto!$B$11:$C$565,2,0)</f>
        <v>#N/A</v>
      </c>
      <c r="J488" s="98" t="str">
        <f t="shared" si="23"/>
        <v>Gestión Administrativa y  financiera en apoyo al Desarrollo Académico</v>
      </c>
      <c r="K488" s="98" t="s">
        <v>403</v>
      </c>
    </row>
    <row r="489" spans="3:11" x14ac:dyDescent="0.25">
      <c r="C489" s="145"/>
      <c r="D489" s="151"/>
      <c r="E489" s="118"/>
      <c r="F489" s="97">
        <f t="shared" si="22"/>
        <v>0</v>
      </c>
      <c r="G489" s="161"/>
      <c r="H489" s="146"/>
      <c r="I489" s="130" t="e">
        <f>VLOOKUP(H489,Presupuesto!$B$11:$C$565,2,0)</f>
        <v>#N/A</v>
      </c>
      <c r="J489" s="98" t="str">
        <f t="shared" si="23"/>
        <v>Gestión Administrativa y  financiera en apoyo al Desarrollo Académico</v>
      </c>
      <c r="K489" s="98" t="s">
        <v>412</v>
      </c>
    </row>
    <row r="490" spans="3:11" x14ac:dyDescent="0.25">
      <c r="C490" s="145"/>
      <c r="D490" s="151"/>
      <c r="E490" s="118"/>
      <c r="F490" s="97">
        <f t="shared" si="22"/>
        <v>0</v>
      </c>
      <c r="G490" s="161"/>
      <c r="H490" s="146"/>
      <c r="I490" s="130" t="e">
        <f>VLOOKUP(H490,Presupuesto!$B$11:$C$565,2,0)</f>
        <v>#N/A</v>
      </c>
      <c r="J490" s="98" t="str">
        <f t="shared" si="23"/>
        <v>Gestión Administrativa y  financiera en apoyo al Desarrollo Académico</v>
      </c>
      <c r="K490" s="98" t="s">
        <v>412</v>
      </c>
    </row>
    <row r="491" spans="3:11" x14ac:dyDescent="0.25">
      <c r="C491" s="145"/>
      <c r="D491" s="151"/>
      <c r="E491" s="118"/>
      <c r="F491" s="97">
        <f t="shared" si="22"/>
        <v>0</v>
      </c>
      <c r="G491" s="161"/>
      <c r="H491" s="146"/>
      <c r="I491" s="130" t="e">
        <f>VLOOKUP(H491,Presupuesto!$B$11:$C$565,2,0)</f>
        <v>#N/A</v>
      </c>
      <c r="J491" s="98" t="str">
        <f t="shared" si="23"/>
        <v>Gestión Administrativa y  financiera en apoyo al Desarrollo Académico</v>
      </c>
      <c r="K491" s="98" t="s">
        <v>412</v>
      </c>
    </row>
    <row r="492" spans="3:11" ht="15.75" thickBot="1" x14ac:dyDescent="0.3">
      <c r="C492" s="147"/>
      <c r="D492" s="159"/>
      <c r="E492" s="103"/>
      <c r="F492" s="105">
        <f t="shared" si="22"/>
        <v>0</v>
      </c>
      <c r="G492" s="162"/>
      <c r="H492" s="148"/>
      <c r="I492" s="132" t="e">
        <f>VLOOKUP(H492,Presupuesto!$B$11:$C$565,2,0)</f>
        <v>#N/A</v>
      </c>
      <c r="J492" s="106" t="str">
        <f t="shared" si="23"/>
        <v>Gestión Administrativa y  financiera en apoyo al Desarrollo Académico</v>
      </c>
      <c r="K492" s="124" t="s">
        <v>394</v>
      </c>
    </row>
    <row r="494" spans="3:11" ht="15.75" thickBot="1" x14ac:dyDescent="0.3">
      <c r="F494" s="90"/>
      <c r="G494" s="89"/>
      <c r="H494" s="90"/>
      <c r="I494" s="90"/>
    </row>
    <row r="495" spans="3:11" ht="15.75" thickBot="1" x14ac:dyDescent="0.3">
      <c r="C495" s="157" t="s">
        <v>53</v>
      </c>
      <c r="D495" s="374">
        <f>SUM(F502:F536)</f>
        <v>5428.6399999999994</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392</v>
      </c>
      <c r="D498" s="370" t="s">
        <v>1580</v>
      </c>
      <c r="E498" s="93"/>
      <c r="F498" s="93"/>
      <c r="G498" s="93"/>
      <c r="H498" s="76"/>
      <c r="I498" s="76"/>
      <c r="J498" s="76"/>
      <c r="K498" s="112"/>
    </row>
    <row r="499" spans="3:11" ht="18.75" x14ac:dyDescent="0.25">
      <c r="C499" s="211" t="str">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12. Realizar gestiones para que se proceda con el avalúo de terrenos y edificios propiedad de la UNAH ubicados en Tegucigalpa y alrededores</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131</v>
      </c>
      <c r="H501" s="136" t="s">
        <v>46</v>
      </c>
      <c r="I501" s="133" t="s">
        <v>132</v>
      </c>
      <c r="J501" s="133" t="s">
        <v>410</v>
      </c>
      <c r="K501" s="133" t="s">
        <v>411</v>
      </c>
    </row>
    <row r="502" spans="3:11" x14ac:dyDescent="0.25">
      <c r="C502" s="141" t="s">
        <v>1620</v>
      </c>
      <c r="D502" s="158">
        <v>1</v>
      </c>
      <c r="E502" s="612">
        <v>627.20000000000005</v>
      </c>
      <c r="F502" s="613">
        <f t="shared" ref="F502:F536" si="24">D502*E502</f>
        <v>627.20000000000005</v>
      </c>
      <c r="G502" s="161" t="s">
        <v>129</v>
      </c>
      <c r="H502" s="142" t="s">
        <v>681</v>
      </c>
      <c r="I502" s="130" t="str">
        <f>VLOOKUP(H502,Presupuesto!$B$11:$C$565,2,0)</f>
        <v>MANTENIMIENTO Y REPARACION DE OTROS EQUIPOS</v>
      </c>
      <c r="J502" s="219" t="s">
        <v>1364</v>
      </c>
      <c r="K502" s="98" t="s">
        <v>394</v>
      </c>
    </row>
    <row r="503" spans="3:11" x14ac:dyDescent="0.25">
      <c r="C503" s="141" t="s">
        <v>1621</v>
      </c>
      <c r="D503" s="158">
        <v>1</v>
      </c>
      <c r="E503" s="612">
        <v>264.8</v>
      </c>
      <c r="F503" s="613">
        <f t="shared" si="24"/>
        <v>264.8</v>
      </c>
      <c r="G503" s="161" t="s">
        <v>129</v>
      </c>
      <c r="H503" s="142" t="s">
        <v>711</v>
      </c>
      <c r="I503" s="130" t="str">
        <f>VLOOKUP(H503,Presupuesto!$B$11:$C$565,2,0)</f>
        <v>SERVICIO DE TRANSPORTE EVENTUALES</v>
      </c>
      <c r="J503" s="98" t="str">
        <f>$J$502</f>
        <v>Gestión Administrativa y  financiera en apoyo al Desarrollo Académico</v>
      </c>
      <c r="K503" s="98" t="s">
        <v>394</v>
      </c>
    </row>
    <row r="504" spans="3:11" x14ac:dyDescent="0.25">
      <c r="C504" s="141" t="s">
        <v>1622</v>
      </c>
      <c r="D504" s="158">
        <v>1</v>
      </c>
      <c r="E504" s="612">
        <v>40</v>
      </c>
      <c r="F504" s="613">
        <f t="shared" si="24"/>
        <v>40</v>
      </c>
      <c r="G504" s="161" t="s">
        <v>129</v>
      </c>
      <c r="H504" s="142" t="s">
        <v>717</v>
      </c>
      <c r="I504" s="130" t="str">
        <f>VLOOKUP(H504,Presupuesto!$B$11:$C$565,2,0)</f>
        <v>SERVICIOS DE IMPRENTA PUBLIC.Y REPRODUCCION</v>
      </c>
      <c r="J504" s="98" t="str">
        <f t="shared" ref="J504:J536" si="25">$J$502</f>
        <v>Gestión Administrativa y  financiera en apoyo al Desarrollo Académico</v>
      </c>
      <c r="K504" s="98" t="s">
        <v>1637</v>
      </c>
    </row>
    <row r="505" spans="3:11" x14ac:dyDescent="0.25">
      <c r="C505" s="141" t="s">
        <v>1623</v>
      </c>
      <c r="D505" s="158">
        <v>1</v>
      </c>
      <c r="E505" s="612">
        <v>24</v>
      </c>
      <c r="F505" s="613">
        <f t="shared" si="24"/>
        <v>24</v>
      </c>
      <c r="G505" s="161" t="s">
        <v>129</v>
      </c>
      <c r="H505" s="142" t="s">
        <v>743</v>
      </c>
      <c r="I505" s="130" t="str">
        <f>VLOOKUP(H505,Presupuesto!$B$11:$C$565,2,0)</f>
        <v>OTROS SERVICIOS COMERCIALES Y FINANCIEROS</v>
      </c>
      <c r="J505" s="98" t="str">
        <f t="shared" si="25"/>
        <v>Gestión Administrativa y  financiera en apoyo al Desarrollo Académico</v>
      </c>
      <c r="K505" s="98" t="s">
        <v>1637</v>
      </c>
    </row>
    <row r="506" spans="3:11" x14ac:dyDescent="0.25">
      <c r="C506" s="141" t="s">
        <v>1624</v>
      </c>
      <c r="D506" s="158">
        <v>1</v>
      </c>
      <c r="E506" s="612">
        <v>22.56</v>
      </c>
      <c r="F506" s="613">
        <f t="shared" si="24"/>
        <v>22.56</v>
      </c>
      <c r="G506" s="161" t="s">
        <v>129</v>
      </c>
      <c r="H506" s="142" t="s">
        <v>749</v>
      </c>
      <c r="I506" s="130" t="str">
        <f>VLOOKUP(H506,Presupuesto!$B$11:$C$565,2,0)</f>
        <v>PASAJES NACIONALES</v>
      </c>
      <c r="J506" s="98" t="str">
        <f t="shared" si="25"/>
        <v>Gestión Administrativa y  financiera en apoyo al Desarrollo Académico</v>
      </c>
      <c r="K506" s="98" t="s">
        <v>1637</v>
      </c>
    </row>
    <row r="507" spans="3:11" x14ac:dyDescent="0.25">
      <c r="C507" s="141" t="s">
        <v>1625</v>
      </c>
      <c r="D507" s="158">
        <v>1</v>
      </c>
      <c r="E507" s="612">
        <v>260</v>
      </c>
      <c r="F507" s="613">
        <f t="shared" si="24"/>
        <v>260</v>
      </c>
      <c r="G507" s="161" t="s">
        <v>129</v>
      </c>
      <c r="H507" s="142" t="s">
        <v>792</v>
      </c>
      <c r="I507" s="130" t="str">
        <f>VLOOKUP(H507,Presupuesto!$B$11:$C$565,2,0)</f>
        <v>ALIMENTOS B EBIDAS PARA PERSONAS</v>
      </c>
      <c r="J507" s="98" t="str">
        <f t="shared" si="25"/>
        <v>Gestión Administrativa y  financiera en apoyo al Desarrollo Académico</v>
      </c>
      <c r="K507" s="98" t="s">
        <v>1637</v>
      </c>
    </row>
    <row r="508" spans="3:11" x14ac:dyDescent="0.25">
      <c r="C508" s="141" t="s">
        <v>1626</v>
      </c>
      <c r="D508" s="158">
        <v>1</v>
      </c>
      <c r="E508" s="612">
        <v>20</v>
      </c>
      <c r="F508" s="613">
        <f t="shared" si="24"/>
        <v>20</v>
      </c>
      <c r="G508" s="161" t="s">
        <v>129</v>
      </c>
      <c r="H508" s="142" t="s">
        <v>803</v>
      </c>
      <c r="I508" s="130" t="str">
        <f>VLOOKUP(H508,Presupuesto!$B$11:$C$565,2,0)</f>
        <v>HILADOS Y TELAS</v>
      </c>
      <c r="J508" s="98" t="str">
        <f t="shared" si="25"/>
        <v>Gestión Administrativa y  financiera en apoyo al Desarrollo Académico</v>
      </c>
      <c r="K508" s="98" t="s">
        <v>1637</v>
      </c>
    </row>
    <row r="509" spans="3:11" x14ac:dyDescent="0.25">
      <c r="C509" s="141" t="s">
        <v>1627</v>
      </c>
      <c r="D509" s="158">
        <v>1</v>
      </c>
      <c r="E509" s="612">
        <v>1000</v>
      </c>
      <c r="F509" s="613">
        <f t="shared" si="24"/>
        <v>1000</v>
      </c>
      <c r="G509" s="161" t="s">
        <v>129</v>
      </c>
      <c r="H509" s="142" t="s">
        <v>815</v>
      </c>
      <c r="I509" s="130" t="str">
        <f>VLOOKUP(H509,Presupuesto!$B$11:$C$565,2,0)</f>
        <v>PAPEL DE ESCRITORIO</v>
      </c>
      <c r="J509" s="98" t="str">
        <f t="shared" si="25"/>
        <v>Gestión Administrativa y  financiera en apoyo al Desarrollo Académico</v>
      </c>
      <c r="K509" s="98" t="s">
        <v>1637</v>
      </c>
    </row>
    <row r="510" spans="3:11" x14ac:dyDescent="0.25">
      <c r="C510" s="141" t="s">
        <v>1628</v>
      </c>
      <c r="D510" s="158">
        <v>1</v>
      </c>
      <c r="E510" s="612">
        <v>1000</v>
      </c>
      <c r="F510" s="613">
        <f t="shared" si="24"/>
        <v>1000</v>
      </c>
      <c r="G510" s="161" t="s">
        <v>129</v>
      </c>
      <c r="H510" s="142" t="s">
        <v>817</v>
      </c>
      <c r="I510" s="130" t="str">
        <f>VLOOKUP(H510,Presupuesto!$B$11:$C$565,2,0)</f>
        <v>PAPEL PARA COMPUTACION</v>
      </c>
      <c r="J510" s="98" t="str">
        <f t="shared" si="25"/>
        <v>Gestión Administrativa y  financiera en apoyo al Desarrollo Académico</v>
      </c>
      <c r="K510" s="98" t="s">
        <v>1637</v>
      </c>
    </row>
    <row r="511" spans="3:11" x14ac:dyDescent="0.25">
      <c r="C511" s="141" t="s">
        <v>1629</v>
      </c>
      <c r="D511" s="158">
        <v>1</v>
      </c>
      <c r="E511" s="612">
        <v>320</v>
      </c>
      <c r="F511" s="613">
        <f t="shared" si="24"/>
        <v>320</v>
      </c>
      <c r="G511" s="161" t="s">
        <v>129</v>
      </c>
      <c r="H511" s="142" t="s">
        <v>821</v>
      </c>
      <c r="I511" s="130" t="str">
        <f>VLOOKUP(H511,Presupuesto!$B$11:$C$565,2,0)</f>
        <v>PRODUCTOS PAPEL Y CARTON</v>
      </c>
      <c r="J511" s="98" t="str">
        <f t="shared" si="25"/>
        <v>Gestión Administrativa y  financiera en apoyo al Desarrollo Académico</v>
      </c>
      <c r="K511" s="98" t="s">
        <v>1637</v>
      </c>
    </row>
    <row r="512" spans="3:11" x14ac:dyDescent="0.25">
      <c r="C512" s="141" t="s">
        <v>1630</v>
      </c>
      <c r="D512" s="158">
        <v>1</v>
      </c>
      <c r="E512" s="612">
        <v>4</v>
      </c>
      <c r="F512" s="613">
        <f t="shared" si="24"/>
        <v>4</v>
      </c>
      <c r="G512" s="161" t="s">
        <v>129</v>
      </c>
      <c r="H512" s="142" t="s">
        <v>858</v>
      </c>
      <c r="I512" s="130" t="str">
        <f>VLOOKUP(H512,Presupuesto!$B$11:$C$565,2,0)</f>
        <v>PRODUCTOS FARMACEUTICO Y MEDICINALES</v>
      </c>
      <c r="J512" s="98" t="str">
        <f t="shared" si="25"/>
        <v>Gestión Administrativa y  financiera en apoyo al Desarrollo Académico</v>
      </c>
      <c r="K512" s="98" t="s">
        <v>1637</v>
      </c>
    </row>
    <row r="513" spans="3:11" x14ac:dyDescent="0.25">
      <c r="C513" s="141" t="s">
        <v>1631</v>
      </c>
      <c r="D513" s="158">
        <v>1</v>
      </c>
      <c r="E513" s="612">
        <v>4</v>
      </c>
      <c r="F513" s="613">
        <f t="shared" si="24"/>
        <v>4</v>
      </c>
      <c r="G513" s="161" t="s">
        <v>129</v>
      </c>
      <c r="H513" s="142" t="s">
        <v>866</v>
      </c>
      <c r="I513" s="130" t="str">
        <f>VLOOKUP(H513,Presupuesto!$B$11:$C$565,2,0)</f>
        <v>INSECTICIDAS, FUMIGANTES Y OTROS</v>
      </c>
      <c r="J513" s="98" t="str">
        <f t="shared" si="25"/>
        <v>Gestión Administrativa y  financiera en apoyo al Desarrollo Académico</v>
      </c>
      <c r="K513" s="98" t="s">
        <v>1637</v>
      </c>
    </row>
    <row r="514" spans="3:11" x14ac:dyDescent="0.25">
      <c r="C514" s="141" t="s">
        <v>1632</v>
      </c>
      <c r="D514" s="158">
        <v>1</v>
      </c>
      <c r="E514" s="612">
        <v>40</v>
      </c>
      <c r="F514" s="613">
        <f t="shared" si="24"/>
        <v>40</v>
      </c>
      <c r="G514" s="161" t="s">
        <v>129</v>
      </c>
      <c r="H514" s="142" t="s">
        <v>907</v>
      </c>
      <c r="I514" s="130" t="str">
        <f>VLOOKUP(H514,Presupuesto!$B$11:$C$565,2,0)</f>
        <v>OTROS PRODUCTOS METALICOS</v>
      </c>
      <c r="J514" s="98" t="str">
        <f t="shared" si="25"/>
        <v>Gestión Administrativa y  financiera en apoyo al Desarrollo Académico</v>
      </c>
      <c r="K514" s="98" t="s">
        <v>1637</v>
      </c>
    </row>
    <row r="515" spans="3:11" x14ac:dyDescent="0.25">
      <c r="C515" s="141" t="s">
        <v>1633</v>
      </c>
      <c r="D515" s="158">
        <v>1</v>
      </c>
      <c r="E515" s="612">
        <v>40</v>
      </c>
      <c r="F515" s="613">
        <f t="shared" si="24"/>
        <v>40</v>
      </c>
      <c r="G515" s="161" t="s">
        <v>129</v>
      </c>
      <c r="H515" s="142" t="s">
        <v>907</v>
      </c>
      <c r="I515" s="130" t="str">
        <f>VLOOKUP(H515,Presupuesto!$B$11:$C$565,2,0)</f>
        <v>OTROS PRODUCTOS METALICOS</v>
      </c>
      <c r="J515" s="98" t="str">
        <f t="shared" si="25"/>
        <v>Gestión Administrativa y  financiera en apoyo al Desarrollo Académico</v>
      </c>
      <c r="K515" s="98" t="s">
        <v>1637</v>
      </c>
    </row>
    <row r="516" spans="3:11" x14ac:dyDescent="0.25">
      <c r="C516" s="141" t="s">
        <v>1634</v>
      </c>
      <c r="D516" s="158">
        <v>1</v>
      </c>
      <c r="E516" s="612">
        <v>120</v>
      </c>
      <c r="F516" s="613">
        <f t="shared" si="24"/>
        <v>120</v>
      </c>
      <c r="G516" s="161" t="s">
        <v>129</v>
      </c>
      <c r="H516" s="142" t="s">
        <v>939</v>
      </c>
      <c r="I516" s="130" t="str">
        <f>VLOOKUP(H516,Presupuesto!$B$11:$C$565,2,0)</f>
        <v>ELEMENTOS DE LIMPIEZA</v>
      </c>
      <c r="J516" s="98" t="str">
        <f t="shared" si="25"/>
        <v>Gestión Administrativa y  financiera en apoyo al Desarrollo Académico</v>
      </c>
      <c r="K516" s="98" t="s">
        <v>1637</v>
      </c>
    </row>
    <row r="517" spans="3:11" x14ac:dyDescent="0.25">
      <c r="C517" s="141" t="s">
        <v>1635</v>
      </c>
      <c r="D517" s="158">
        <v>1</v>
      </c>
      <c r="E517" s="612">
        <v>800</v>
      </c>
      <c r="F517" s="613">
        <f t="shared" si="24"/>
        <v>800</v>
      </c>
      <c r="G517" s="161" t="s">
        <v>129</v>
      </c>
      <c r="H517" s="142" t="s">
        <v>942</v>
      </c>
      <c r="I517" s="130" t="str">
        <f>VLOOKUP(H517,Presupuesto!$B$11:$C$565,2,0)</f>
        <v>UTILES DE ESCRITORIO, OFICINA Y ENSE¥ANZA</v>
      </c>
      <c r="J517" s="98" t="str">
        <f t="shared" si="25"/>
        <v>Gestión Administrativa y  financiera en apoyo al Desarrollo Académico</v>
      </c>
      <c r="K517" s="98" t="s">
        <v>1637</v>
      </c>
    </row>
    <row r="518" spans="3:11" x14ac:dyDescent="0.25">
      <c r="C518" s="141" t="s">
        <v>1636</v>
      </c>
      <c r="D518" s="158">
        <v>1</v>
      </c>
      <c r="E518" s="612">
        <v>842.08</v>
      </c>
      <c r="F518" s="613">
        <f t="shared" si="24"/>
        <v>842.08</v>
      </c>
      <c r="G518" s="161" t="s">
        <v>129</v>
      </c>
      <c r="H518" s="142" t="s">
        <v>955</v>
      </c>
      <c r="I518" s="130" t="str">
        <f>VLOOKUP(H518,Presupuesto!$B$11:$C$565,2,0)</f>
        <v>OTROS RESPUESTOS Y ACCESORIOS MENORES</v>
      </c>
      <c r="J518" s="98" t="str">
        <f t="shared" si="25"/>
        <v>Gestión Administrativa y  financiera en apoyo al Desarrollo Académico</v>
      </c>
      <c r="K518" s="98" t="s">
        <v>1637</v>
      </c>
    </row>
    <row r="519" spans="3:11" x14ac:dyDescent="0.25">
      <c r="C519" s="141"/>
      <c r="D519" s="158"/>
      <c r="E519" s="123"/>
      <c r="F519" s="97">
        <f t="shared" si="24"/>
        <v>0</v>
      </c>
      <c r="G519" s="161"/>
      <c r="H519" s="142"/>
      <c r="I519" s="130" t="e">
        <f>VLOOKUP(H519,Presupuesto!$B$11:$C$565,2,0)</f>
        <v>#N/A</v>
      </c>
      <c r="J519" s="98" t="str">
        <f t="shared" si="25"/>
        <v>Gestión Administrativa y  financiera en apoyo al Desarrollo Académico</v>
      </c>
      <c r="K519" s="98" t="s">
        <v>412</v>
      </c>
    </row>
    <row r="520" spans="3:11" x14ac:dyDescent="0.25">
      <c r="C520" s="141"/>
      <c r="D520" s="158"/>
      <c r="E520" s="123"/>
      <c r="F520" s="97">
        <f t="shared" si="24"/>
        <v>0</v>
      </c>
      <c r="G520" s="161"/>
      <c r="H520" s="142"/>
      <c r="I520" s="130" t="e">
        <f>VLOOKUP(H520,Presupuesto!$B$11:$C$565,2,0)</f>
        <v>#N/A</v>
      </c>
      <c r="J520" s="98" t="str">
        <f t="shared" si="25"/>
        <v>Gestión Administrativa y  financiera en apoyo al Desarrollo Académico</v>
      </c>
      <c r="K520" s="98" t="s">
        <v>412</v>
      </c>
    </row>
    <row r="521" spans="3:11" x14ac:dyDescent="0.25">
      <c r="C521" s="141"/>
      <c r="D521" s="158"/>
      <c r="E521" s="123"/>
      <c r="F521" s="97">
        <f t="shared" si="24"/>
        <v>0</v>
      </c>
      <c r="G521" s="161"/>
      <c r="H521" s="142"/>
      <c r="I521" s="130" t="e">
        <f>VLOOKUP(H521,Presupuesto!$B$11:$C$565,2,0)</f>
        <v>#N/A</v>
      </c>
      <c r="J521" s="98" t="str">
        <f t="shared" si="25"/>
        <v>Gestión Administrativa y  financiera en apoyo al Desarrollo Académico</v>
      </c>
      <c r="K521" s="98" t="s">
        <v>412</v>
      </c>
    </row>
    <row r="522" spans="3:11" x14ac:dyDescent="0.25">
      <c r="C522" s="141"/>
      <c r="D522" s="158"/>
      <c r="E522" s="123"/>
      <c r="F522" s="97">
        <f t="shared" si="24"/>
        <v>0</v>
      </c>
      <c r="G522" s="161"/>
      <c r="H522" s="142"/>
      <c r="I522" s="130" t="e">
        <f>VLOOKUP(H522,Presupuesto!$B$11:$C$565,2,0)</f>
        <v>#N/A</v>
      </c>
      <c r="J522" s="98" t="str">
        <f t="shared" si="25"/>
        <v>Gestión Administrativa y  financiera en apoyo al Desarrollo Académico</v>
      </c>
      <c r="K522" s="98" t="s">
        <v>412</v>
      </c>
    </row>
    <row r="523" spans="3:11" x14ac:dyDescent="0.25">
      <c r="C523" s="141"/>
      <c r="D523" s="158"/>
      <c r="E523" s="123"/>
      <c r="F523" s="97">
        <f t="shared" si="24"/>
        <v>0</v>
      </c>
      <c r="G523" s="161"/>
      <c r="H523" s="142"/>
      <c r="I523" s="130" t="e">
        <f>VLOOKUP(H523,Presupuesto!$B$11:$C$565,2,0)</f>
        <v>#N/A</v>
      </c>
      <c r="J523" s="98" t="str">
        <f t="shared" si="25"/>
        <v>Gestión Administrativa y  financiera en apoyo al Desarrollo Académico</v>
      </c>
      <c r="K523" s="98" t="s">
        <v>412</v>
      </c>
    </row>
    <row r="524" spans="3:11" x14ac:dyDescent="0.25">
      <c r="C524" s="143"/>
      <c r="D524" s="151"/>
      <c r="E524" s="118"/>
      <c r="F524" s="97">
        <f t="shared" si="24"/>
        <v>0</v>
      </c>
      <c r="G524" s="161"/>
      <c r="H524" s="144"/>
      <c r="I524" s="130" t="e">
        <f>VLOOKUP(H524,Presupuesto!$B$11:$C$565,2,0)</f>
        <v>#N/A</v>
      </c>
      <c r="J524" s="98" t="str">
        <f t="shared" si="25"/>
        <v>Gestión Administrativa y  financiera en apoyo al Desarrollo Académico</v>
      </c>
      <c r="K524" s="98" t="s">
        <v>412</v>
      </c>
    </row>
    <row r="525" spans="3:11" x14ac:dyDescent="0.25">
      <c r="C525" s="143"/>
      <c r="D525" s="151"/>
      <c r="E525" s="118"/>
      <c r="F525" s="97">
        <f t="shared" si="24"/>
        <v>0</v>
      </c>
      <c r="G525" s="161"/>
      <c r="H525" s="144"/>
      <c r="I525" s="130" t="e">
        <f>VLOOKUP(H525,Presupuesto!$B$11:$C$565,2,0)</f>
        <v>#N/A</v>
      </c>
      <c r="J525" s="98" t="str">
        <f t="shared" si="25"/>
        <v>Gestión Administrativa y  financiera en apoyo al Desarrollo Académico</v>
      </c>
      <c r="K525" s="98" t="s">
        <v>412</v>
      </c>
    </row>
    <row r="526" spans="3:11" x14ac:dyDescent="0.25">
      <c r="C526" s="143"/>
      <c r="D526" s="151"/>
      <c r="E526" s="118"/>
      <c r="F526" s="97">
        <f t="shared" si="24"/>
        <v>0</v>
      </c>
      <c r="G526" s="161"/>
      <c r="H526" s="144"/>
      <c r="I526" s="130" t="e">
        <f>VLOOKUP(H526,Presupuesto!$B$11:$C$565,2,0)</f>
        <v>#N/A</v>
      </c>
      <c r="J526" s="98" t="str">
        <f t="shared" si="25"/>
        <v>Gestión Administrativa y  financiera en apoyo al Desarrollo Académico</v>
      </c>
      <c r="K526" s="98" t="s">
        <v>412</v>
      </c>
    </row>
    <row r="527" spans="3:11" x14ac:dyDescent="0.25">
      <c r="C527" s="143"/>
      <c r="D527" s="151"/>
      <c r="E527" s="118"/>
      <c r="F527" s="97">
        <f t="shared" si="24"/>
        <v>0</v>
      </c>
      <c r="G527" s="161"/>
      <c r="H527" s="144"/>
      <c r="I527" s="130" t="e">
        <f>VLOOKUP(H527,Presupuesto!$B$11:$C$565,2,0)</f>
        <v>#N/A</v>
      </c>
      <c r="J527" s="98" t="str">
        <f t="shared" si="25"/>
        <v>Gestión Administrativa y  financiera en apoyo al Desarrollo Académico</v>
      </c>
      <c r="K527" s="98" t="s">
        <v>412</v>
      </c>
    </row>
    <row r="528" spans="3:11" x14ac:dyDescent="0.25">
      <c r="C528" s="143"/>
      <c r="D528" s="151"/>
      <c r="E528" s="118"/>
      <c r="F528" s="97">
        <f t="shared" si="24"/>
        <v>0</v>
      </c>
      <c r="G528" s="161"/>
      <c r="H528" s="144"/>
      <c r="I528" s="130" t="e">
        <f>VLOOKUP(H528,Presupuesto!$B$11:$C$565,2,0)</f>
        <v>#N/A</v>
      </c>
      <c r="J528" s="98" t="str">
        <f t="shared" si="25"/>
        <v>Gestión Administrativa y  financiera en apoyo al Desarrollo Académico</v>
      </c>
      <c r="K528" s="98" t="s">
        <v>412</v>
      </c>
    </row>
    <row r="529" spans="3:11" x14ac:dyDescent="0.25">
      <c r="C529" s="143"/>
      <c r="D529" s="151"/>
      <c r="E529" s="118"/>
      <c r="F529" s="97">
        <f t="shared" si="24"/>
        <v>0</v>
      </c>
      <c r="G529" s="161"/>
      <c r="H529" s="144"/>
      <c r="I529" s="130" t="e">
        <f>VLOOKUP(H529,Presupuesto!$B$11:$C$565,2,0)</f>
        <v>#N/A</v>
      </c>
      <c r="J529" s="98" t="str">
        <f t="shared" si="25"/>
        <v>Gestión Administrativa y  financiera en apoyo al Desarrollo Académico</v>
      </c>
      <c r="K529" s="98" t="s">
        <v>412</v>
      </c>
    </row>
    <row r="530" spans="3:11" x14ac:dyDescent="0.25">
      <c r="C530" s="143"/>
      <c r="D530" s="151"/>
      <c r="E530" s="118"/>
      <c r="F530" s="97">
        <f t="shared" si="24"/>
        <v>0</v>
      </c>
      <c r="G530" s="161"/>
      <c r="H530" s="144"/>
      <c r="I530" s="130" t="e">
        <f>VLOOKUP(H530,Presupuesto!$B$11:$C$565,2,0)</f>
        <v>#N/A</v>
      </c>
      <c r="J530" s="98" t="str">
        <f t="shared" si="25"/>
        <v>Gestión Administrativa y  financiera en apoyo al Desarrollo Académico</v>
      </c>
      <c r="K530" s="98" t="s">
        <v>412</v>
      </c>
    </row>
    <row r="531" spans="3:11" x14ac:dyDescent="0.25">
      <c r="C531" s="143"/>
      <c r="D531" s="151"/>
      <c r="E531" s="118"/>
      <c r="F531" s="97">
        <f t="shared" si="24"/>
        <v>0</v>
      </c>
      <c r="G531" s="161"/>
      <c r="H531" s="144"/>
      <c r="I531" s="130" t="e">
        <f>VLOOKUP(H531,Presupuesto!$B$11:$C$565,2,0)</f>
        <v>#N/A</v>
      </c>
      <c r="J531" s="98" t="str">
        <f t="shared" si="25"/>
        <v>Gestión Administrativa y  financiera en apoyo al Desarrollo Académico</v>
      </c>
      <c r="K531" s="98" t="s">
        <v>412</v>
      </c>
    </row>
    <row r="532" spans="3:11" x14ac:dyDescent="0.25">
      <c r="C532" s="145"/>
      <c r="D532" s="151"/>
      <c r="E532" s="118"/>
      <c r="F532" s="97">
        <f t="shared" si="24"/>
        <v>0</v>
      </c>
      <c r="G532" s="161"/>
      <c r="H532" s="146"/>
      <c r="I532" s="130" t="e">
        <f>VLOOKUP(H532,Presupuesto!$B$11:$C$565,2,0)</f>
        <v>#N/A</v>
      </c>
      <c r="J532" s="98" t="str">
        <f t="shared" si="25"/>
        <v>Gestión Administrativa y  financiera en apoyo al Desarrollo Académico</v>
      </c>
      <c r="K532" s="98" t="s">
        <v>403</v>
      </c>
    </row>
    <row r="533" spans="3:11" x14ac:dyDescent="0.25">
      <c r="C533" s="145"/>
      <c r="D533" s="151"/>
      <c r="E533" s="118"/>
      <c r="F533" s="97">
        <f t="shared" si="24"/>
        <v>0</v>
      </c>
      <c r="G533" s="161"/>
      <c r="H533" s="146"/>
      <c r="I533" s="130" t="e">
        <f>VLOOKUP(H533,Presupuesto!$B$11:$C$565,2,0)</f>
        <v>#N/A</v>
      </c>
      <c r="J533" s="98" t="str">
        <f t="shared" si="25"/>
        <v>Gestión Administrativa y  financiera en apoyo al Desarrollo Académico</v>
      </c>
      <c r="K533" s="98" t="s">
        <v>412</v>
      </c>
    </row>
    <row r="534" spans="3:11" x14ac:dyDescent="0.25">
      <c r="C534" s="145"/>
      <c r="D534" s="151"/>
      <c r="E534" s="118"/>
      <c r="F534" s="97">
        <f t="shared" si="24"/>
        <v>0</v>
      </c>
      <c r="G534" s="161"/>
      <c r="H534" s="146"/>
      <c r="I534" s="130" t="e">
        <f>VLOOKUP(H534,Presupuesto!$B$11:$C$565,2,0)</f>
        <v>#N/A</v>
      </c>
      <c r="J534" s="98" t="str">
        <f t="shared" si="25"/>
        <v>Gestión Administrativa y  financiera en apoyo al Desarrollo Académico</v>
      </c>
      <c r="K534" s="98" t="s">
        <v>412</v>
      </c>
    </row>
    <row r="535" spans="3:11" x14ac:dyDescent="0.25">
      <c r="C535" s="145"/>
      <c r="D535" s="151"/>
      <c r="E535" s="118"/>
      <c r="F535" s="97">
        <f t="shared" si="24"/>
        <v>0</v>
      </c>
      <c r="G535" s="161"/>
      <c r="H535" s="146"/>
      <c r="I535" s="130" t="e">
        <f>VLOOKUP(H535,Presupuesto!$B$11:$C$565,2,0)</f>
        <v>#N/A</v>
      </c>
      <c r="J535" s="98" t="str">
        <f t="shared" si="25"/>
        <v>Gestión Administrativa y  financiera en apoyo al Desarrollo Académico</v>
      </c>
      <c r="K535" s="98" t="s">
        <v>412</v>
      </c>
    </row>
    <row r="536" spans="3:11" ht="15.75" thickBot="1" x14ac:dyDescent="0.3">
      <c r="C536" s="147"/>
      <c r="D536" s="159"/>
      <c r="E536" s="103"/>
      <c r="F536" s="105">
        <f t="shared" si="24"/>
        <v>0</v>
      </c>
      <c r="G536" s="162"/>
      <c r="H536" s="148"/>
      <c r="I536" s="132" t="e">
        <f>VLOOKUP(H536,Presupuesto!$B$11:$C$565,2,0)</f>
        <v>#N/A</v>
      </c>
      <c r="J536" s="106" t="str">
        <f t="shared" si="25"/>
        <v>Gestión Administrativa y  financiera en apoyo al Desarrollo Académico</v>
      </c>
      <c r="K536" s="124" t="s">
        <v>394</v>
      </c>
    </row>
    <row r="538" spans="3:11" ht="15.75" thickBot="1" x14ac:dyDescent="0.3"/>
    <row r="539" spans="3:11" ht="15.75" thickBot="1" x14ac:dyDescent="0.3">
      <c r="C539" s="157" t="s">
        <v>53</v>
      </c>
      <c r="D539" s="374">
        <f>SUM(F546:F580)</f>
        <v>2714.3199999999997</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392</v>
      </c>
      <c r="D542" s="370" t="s">
        <v>1608</v>
      </c>
      <c r="E542" s="93"/>
      <c r="F542" s="93"/>
      <c r="G542" s="93"/>
      <c r="H542" s="76"/>
      <c r="I542" s="76"/>
      <c r="J542" s="76"/>
      <c r="K542" s="112"/>
    </row>
    <row r="543" spans="3:11" ht="18.75" x14ac:dyDescent="0.25">
      <c r="C543" s="211" t="str">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13. Realizar gestiones para la matrícula de La Flota vehicular de la UNAH, periodo 2016-2017</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131</v>
      </c>
      <c r="H545" s="136" t="s">
        <v>46</v>
      </c>
      <c r="I545" s="133" t="s">
        <v>132</v>
      </c>
      <c r="J545" s="133" t="s">
        <v>410</v>
      </c>
      <c r="K545" s="133" t="s">
        <v>411</v>
      </c>
    </row>
    <row r="546" spans="3:11" x14ac:dyDescent="0.25">
      <c r="C546" s="141" t="s">
        <v>1620</v>
      </c>
      <c r="D546" s="158">
        <v>1</v>
      </c>
      <c r="E546" s="612">
        <v>313.60000000000002</v>
      </c>
      <c r="F546" s="613">
        <f t="shared" ref="F546:F580" si="26">D546*E546</f>
        <v>313.60000000000002</v>
      </c>
      <c r="G546" s="161" t="s">
        <v>129</v>
      </c>
      <c r="H546" s="142" t="s">
        <v>681</v>
      </c>
      <c r="I546" s="130" t="str">
        <f>VLOOKUP(H546,Presupuesto!$B$11:$C$565,2,0)</f>
        <v>MANTENIMIENTO Y REPARACION DE OTROS EQUIPOS</v>
      </c>
      <c r="J546" s="219" t="s">
        <v>1364</v>
      </c>
      <c r="K546" s="98" t="s">
        <v>402</v>
      </c>
    </row>
    <row r="547" spans="3:11" x14ac:dyDescent="0.25">
      <c r="C547" s="141" t="s">
        <v>1621</v>
      </c>
      <c r="D547" s="158">
        <v>1</v>
      </c>
      <c r="E547" s="612">
        <v>132.4</v>
      </c>
      <c r="F547" s="613">
        <f t="shared" si="26"/>
        <v>132.4</v>
      </c>
      <c r="G547" s="161" t="s">
        <v>129</v>
      </c>
      <c r="H547" s="142" t="s">
        <v>711</v>
      </c>
      <c r="I547" s="130" t="str">
        <f>VLOOKUP(H547,Presupuesto!$B$11:$C$565,2,0)</f>
        <v>SERVICIO DE TRANSPORTE EVENTUALES</v>
      </c>
      <c r="J547" s="98" t="str">
        <f>$J$546</f>
        <v>Gestión Administrativa y  financiera en apoyo al Desarrollo Académico</v>
      </c>
      <c r="K547" s="98" t="s">
        <v>402</v>
      </c>
    </row>
    <row r="548" spans="3:11" x14ac:dyDescent="0.25">
      <c r="C548" s="141" t="s">
        <v>1622</v>
      </c>
      <c r="D548" s="158">
        <v>1</v>
      </c>
      <c r="E548" s="612">
        <v>20</v>
      </c>
      <c r="F548" s="613">
        <f t="shared" si="26"/>
        <v>20</v>
      </c>
      <c r="G548" s="161" t="s">
        <v>129</v>
      </c>
      <c r="H548" s="142" t="s">
        <v>717</v>
      </c>
      <c r="I548" s="130" t="str">
        <f>VLOOKUP(H548,Presupuesto!$B$11:$C$565,2,0)</f>
        <v>SERVICIOS DE IMPRENTA PUBLIC.Y REPRODUCCION</v>
      </c>
      <c r="J548" s="98" t="str">
        <f t="shared" ref="J548:J580" si="27">$J$546</f>
        <v>Gestión Administrativa y  financiera en apoyo al Desarrollo Académico</v>
      </c>
      <c r="K548" s="98" t="s">
        <v>402</v>
      </c>
    </row>
    <row r="549" spans="3:11" x14ac:dyDescent="0.25">
      <c r="C549" s="141" t="s">
        <v>1623</v>
      </c>
      <c r="D549" s="158">
        <v>1</v>
      </c>
      <c r="E549" s="612">
        <v>12</v>
      </c>
      <c r="F549" s="613">
        <f t="shared" si="26"/>
        <v>12</v>
      </c>
      <c r="G549" s="161" t="s">
        <v>129</v>
      </c>
      <c r="H549" s="142" t="s">
        <v>743</v>
      </c>
      <c r="I549" s="130" t="str">
        <f>VLOOKUP(H549,Presupuesto!$B$11:$C$565,2,0)</f>
        <v>OTROS SERVICIOS COMERCIALES Y FINANCIEROS</v>
      </c>
      <c r="J549" s="98" t="str">
        <f t="shared" si="27"/>
        <v>Gestión Administrativa y  financiera en apoyo al Desarrollo Académico</v>
      </c>
      <c r="K549" s="98" t="s">
        <v>402</v>
      </c>
    </row>
    <row r="550" spans="3:11" x14ac:dyDescent="0.25">
      <c r="C550" s="141" t="s">
        <v>1624</v>
      </c>
      <c r="D550" s="158">
        <v>1</v>
      </c>
      <c r="E550" s="612">
        <v>11.28</v>
      </c>
      <c r="F550" s="613">
        <f t="shared" si="26"/>
        <v>11.28</v>
      </c>
      <c r="G550" s="161" t="s">
        <v>129</v>
      </c>
      <c r="H550" s="142" t="s">
        <v>749</v>
      </c>
      <c r="I550" s="130" t="str">
        <f>VLOOKUP(H550,Presupuesto!$B$11:$C$565,2,0)</f>
        <v>PASAJES NACIONALES</v>
      </c>
      <c r="J550" s="98" t="str">
        <f t="shared" si="27"/>
        <v>Gestión Administrativa y  financiera en apoyo al Desarrollo Académico</v>
      </c>
      <c r="K550" s="98" t="s">
        <v>402</v>
      </c>
    </row>
    <row r="551" spans="3:11" x14ac:dyDescent="0.25">
      <c r="C551" s="141" t="s">
        <v>1625</v>
      </c>
      <c r="D551" s="158">
        <v>1</v>
      </c>
      <c r="E551" s="612">
        <v>130</v>
      </c>
      <c r="F551" s="613">
        <f t="shared" si="26"/>
        <v>130</v>
      </c>
      <c r="G551" s="161" t="s">
        <v>129</v>
      </c>
      <c r="H551" s="142" t="s">
        <v>792</v>
      </c>
      <c r="I551" s="130" t="str">
        <f>VLOOKUP(H551,Presupuesto!$B$11:$C$565,2,0)</f>
        <v>ALIMENTOS B EBIDAS PARA PERSONAS</v>
      </c>
      <c r="J551" s="98" t="str">
        <f t="shared" si="27"/>
        <v>Gestión Administrativa y  financiera en apoyo al Desarrollo Académico</v>
      </c>
      <c r="K551" s="98" t="s">
        <v>402</v>
      </c>
    </row>
    <row r="552" spans="3:11" x14ac:dyDescent="0.25">
      <c r="C552" s="141" t="s">
        <v>1626</v>
      </c>
      <c r="D552" s="158">
        <v>1</v>
      </c>
      <c r="E552" s="612">
        <v>10</v>
      </c>
      <c r="F552" s="613">
        <f t="shared" si="26"/>
        <v>10</v>
      </c>
      <c r="G552" s="161" t="s">
        <v>129</v>
      </c>
      <c r="H552" s="142" t="s">
        <v>803</v>
      </c>
      <c r="I552" s="130" t="str">
        <f>VLOOKUP(H552,Presupuesto!$B$11:$C$565,2,0)</f>
        <v>HILADOS Y TELAS</v>
      </c>
      <c r="J552" s="98" t="str">
        <f t="shared" si="27"/>
        <v>Gestión Administrativa y  financiera en apoyo al Desarrollo Académico</v>
      </c>
      <c r="K552" s="98" t="s">
        <v>402</v>
      </c>
    </row>
    <row r="553" spans="3:11" x14ac:dyDescent="0.25">
      <c r="C553" s="141" t="s">
        <v>1627</v>
      </c>
      <c r="D553" s="158">
        <v>1</v>
      </c>
      <c r="E553" s="612">
        <v>500</v>
      </c>
      <c r="F553" s="613">
        <f t="shared" si="26"/>
        <v>500</v>
      </c>
      <c r="G553" s="161" t="s">
        <v>129</v>
      </c>
      <c r="H553" s="142" t="s">
        <v>815</v>
      </c>
      <c r="I553" s="130" t="str">
        <f>VLOOKUP(H553,Presupuesto!$B$11:$C$565,2,0)</f>
        <v>PAPEL DE ESCRITORIO</v>
      </c>
      <c r="J553" s="98" t="str">
        <f t="shared" si="27"/>
        <v>Gestión Administrativa y  financiera en apoyo al Desarrollo Académico</v>
      </c>
      <c r="K553" s="98" t="s">
        <v>402</v>
      </c>
    </row>
    <row r="554" spans="3:11" x14ac:dyDescent="0.25">
      <c r="C554" s="141" t="s">
        <v>1628</v>
      </c>
      <c r="D554" s="158">
        <v>1</v>
      </c>
      <c r="E554" s="612">
        <v>500</v>
      </c>
      <c r="F554" s="613">
        <f t="shared" si="26"/>
        <v>500</v>
      </c>
      <c r="G554" s="161" t="s">
        <v>129</v>
      </c>
      <c r="H554" s="142" t="s">
        <v>817</v>
      </c>
      <c r="I554" s="130" t="str">
        <f>VLOOKUP(H554,Presupuesto!$B$11:$C$565,2,0)</f>
        <v>PAPEL PARA COMPUTACION</v>
      </c>
      <c r="J554" s="98" t="str">
        <f t="shared" si="27"/>
        <v>Gestión Administrativa y  financiera en apoyo al Desarrollo Académico</v>
      </c>
      <c r="K554" s="98" t="s">
        <v>402</v>
      </c>
    </row>
    <row r="555" spans="3:11" x14ac:dyDescent="0.25">
      <c r="C555" s="141" t="s">
        <v>1629</v>
      </c>
      <c r="D555" s="158">
        <v>1</v>
      </c>
      <c r="E555" s="612">
        <v>160</v>
      </c>
      <c r="F555" s="613">
        <f t="shared" si="26"/>
        <v>160</v>
      </c>
      <c r="G555" s="161" t="s">
        <v>129</v>
      </c>
      <c r="H555" s="142" t="s">
        <v>821</v>
      </c>
      <c r="I555" s="130" t="str">
        <f>VLOOKUP(H555,Presupuesto!$B$11:$C$565,2,0)</f>
        <v>PRODUCTOS PAPEL Y CARTON</v>
      </c>
      <c r="J555" s="98" t="str">
        <f t="shared" si="27"/>
        <v>Gestión Administrativa y  financiera en apoyo al Desarrollo Académico</v>
      </c>
      <c r="K555" s="98" t="s">
        <v>402</v>
      </c>
    </row>
    <row r="556" spans="3:11" x14ac:dyDescent="0.25">
      <c r="C556" s="141" t="s">
        <v>1630</v>
      </c>
      <c r="D556" s="158">
        <v>1</v>
      </c>
      <c r="E556" s="612">
        <v>2</v>
      </c>
      <c r="F556" s="613">
        <f t="shared" si="26"/>
        <v>2</v>
      </c>
      <c r="G556" s="161" t="s">
        <v>129</v>
      </c>
      <c r="H556" s="142" t="s">
        <v>858</v>
      </c>
      <c r="I556" s="130" t="str">
        <f>VLOOKUP(H556,Presupuesto!$B$11:$C$565,2,0)</f>
        <v>PRODUCTOS FARMACEUTICO Y MEDICINALES</v>
      </c>
      <c r="J556" s="98" t="str">
        <f t="shared" si="27"/>
        <v>Gestión Administrativa y  financiera en apoyo al Desarrollo Académico</v>
      </c>
      <c r="K556" s="98" t="s">
        <v>402</v>
      </c>
    </row>
    <row r="557" spans="3:11" x14ac:dyDescent="0.25">
      <c r="C557" s="141" t="s">
        <v>1631</v>
      </c>
      <c r="D557" s="158">
        <v>1</v>
      </c>
      <c r="E557" s="612">
        <v>2</v>
      </c>
      <c r="F557" s="613">
        <f t="shared" si="26"/>
        <v>2</v>
      </c>
      <c r="G557" s="161" t="s">
        <v>129</v>
      </c>
      <c r="H557" s="142" t="s">
        <v>866</v>
      </c>
      <c r="I557" s="130" t="str">
        <f>VLOOKUP(H557,Presupuesto!$B$11:$C$565,2,0)</f>
        <v>INSECTICIDAS, FUMIGANTES Y OTROS</v>
      </c>
      <c r="J557" s="98" t="str">
        <f t="shared" si="27"/>
        <v>Gestión Administrativa y  financiera en apoyo al Desarrollo Académico</v>
      </c>
      <c r="K557" s="98" t="s">
        <v>402</v>
      </c>
    </row>
    <row r="558" spans="3:11" x14ac:dyDescent="0.25">
      <c r="C558" s="141" t="s">
        <v>1632</v>
      </c>
      <c r="D558" s="158">
        <v>1</v>
      </c>
      <c r="E558" s="612">
        <v>20</v>
      </c>
      <c r="F558" s="613">
        <f t="shared" si="26"/>
        <v>20</v>
      </c>
      <c r="G558" s="161" t="s">
        <v>129</v>
      </c>
      <c r="H558" s="142" t="s">
        <v>907</v>
      </c>
      <c r="I558" s="130" t="str">
        <f>VLOOKUP(H558,Presupuesto!$B$11:$C$565,2,0)</f>
        <v>OTROS PRODUCTOS METALICOS</v>
      </c>
      <c r="J558" s="98" t="str">
        <f t="shared" si="27"/>
        <v>Gestión Administrativa y  financiera en apoyo al Desarrollo Académico</v>
      </c>
      <c r="K558" s="98" t="s">
        <v>402</v>
      </c>
    </row>
    <row r="559" spans="3:11" x14ac:dyDescent="0.25">
      <c r="C559" s="141" t="s">
        <v>1633</v>
      </c>
      <c r="D559" s="158">
        <v>1</v>
      </c>
      <c r="E559" s="612">
        <v>20</v>
      </c>
      <c r="F559" s="613">
        <f t="shared" si="26"/>
        <v>20</v>
      </c>
      <c r="G559" s="161" t="s">
        <v>129</v>
      </c>
      <c r="H559" s="142" t="s">
        <v>907</v>
      </c>
      <c r="I559" s="130" t="str">
        <f>VLOOKUP(H559,Presupuesto!$B$11:$C$565,2,0)</f>
        <v>OTROS PRODUCTOS METALICOS</v>
      </c>
      <c r="J559" s="98" t="str">
        <f t="shared" si="27"/>
        <v>Gestión Administrativa y  financiera en apoyo al Desarrollo Académico</v>
      </c>
      <c r="K559" s="98" t="s">
        <v>402</v>
      </c>
    </row>
    <row r="560" spans="3:11" x14ac:dyDescent="0.25">
      <c r="C560" s="141" t="s">
        <v>1634</v>
      </c>
      <c r="D560" s="158">
        <v>1</v>
      </c>
      <c r="E560" s="612">
        <v>60</v>
      </c>
      <c r="F560" s="613">
        <f t="shared" si="26"/>
        <v>60</v>
      </c>
      <c r="G560" s="161" t="s">
        <v>129</v>
      </c>
      <c r="H560" s="142" t="s">
        <v>939</v>
      </c>
      <c r="I560" s="130" t="str">
        <f>VLOOKUP(H560,Presupuesto!$B$11:$C$565,2,0)</f>
        <v>ELEMENTOS DE LIMPIEZA</v>
      </c>
      <c r="J560" s="98" t="str">
        <f t="shared" si="27"/>
        <v>Gestión Administrativa y  financiera en apoyo al Desarrollo Académico</v>
      </c>
      <c r="K560" s="98" t="s">
        <v>402</v>
      </c>
    </row>
    <row r="561" spans="3:11" x14ac:dyDescent="0.25">
      <c r="C561" s="141" t="s">
        <v>1635</v>
      </c>
      <c r="D561" s="158">
        <v>1</v>
      </c>
      <c r="E561" s="612">
        <v>400</v>
      </c>
      <c r="F561" s="613">
        <f t="shared" si="26"/>
        <v>400</v>
      </c>
      <c r="G561" s="161" t="s">
        <v>129</v>
      </c>
      <c r="H561" s="142" t="s">
        <v>942</v>
      </c>
      <c r="I561" s="130" t="str">
        <f>VLOOKUP(H561,Presupuesto!$B$11:$C$565,2,0)</f>
        <v>UTILES DE ESCRITORIO, OFICINA Y ENSE¥ANZA</v>
      </c>
      <c r="J561" s="98" t="str">
        <f t="shared" si="27"/>
        <v>Gestión Administrativa y  financiera en apoyo al Desarrollo Académico</v>
      </c>
      <c r="K561" s="98" t="s">
        <v>402</v>
      </c>
    </row>
    <row r="562" spans="3:11" x14ac:dyDescent="0.25">
      <c r="C562" s="141" t="s">
        <v>1636</v>
      </c>
      <c r="D562" s="158">
        <v>1</v>
      </c>
      <c r="E562" s="612">
        <v>421.04</v>
      </c>
      <c r="F562" s="613">
        <f t="shared" si="26"/>
        <v>421.04</v>
      </c>
      <c r="G562" s="161" t="s">
        <v>129</v>
      </c>
      <c r="H562" s="142" t="s">
        <v>955</v>
      </c>
      <c r="I562" s="130" t="str">
        <f>VLOOKUP(H562,Presupuesto!$B$11:$C$565,2,0)</f>
        <v>OTROS RESPUESTOS Y ACCESORIOS MENORES</v>
      </c>
      <c r="J562" s="98" t="str">
        <f t="shared" si="27"/>
        <v>Gestión Administrativa y  financiera en apoyo al Desarrollo Académico</v>
      </c>
      <c r="K562" s="98" t="s">
        <v>402</v>
      </c>
    </row>
    <row r="563" spans="3:11" x14ac:dyDescent="0.25">
      <c r="C563" s="141"/>
      <c r="D563" s="158"/>
      <c r="E563" s="123"/>
      <c r="F563" s="97">
        <f t="shared" si="26"/>
        <v>0</v>
      </c>
      <c r="G563" s="161"/>
      <c r="H563" s="142"/>
      <c r="I563" s="130" t="e">
        <f>VLOOKUP(H563,Presupuesto!$B$11:$C$565,2,0)</f>
        <v>#N/A</v>
      </c>
      <c r="J563" s="98" t="str">
        <f t="shared" si="27"/>
        <v>Gestión Administrativa y  financiera en apoyo al Desarrollo Académico</v>
      </c>
      <c r="K563" s="98" t="s">
        <v>412</v>
      </c>
    </row>
    <row r="564" spans="3:11" x14ac:dyDescent="0.25">
      <c r="C564" s="141"/>
      <c r="D564" s="158"/>
      <c r="E564" s="123"/>
      <c r="F564" s="97">
        <f t="shared" si="26"/>
        <v>0</v>
      </c>
      <c r="G564" s="161"/>
      <c r="H564" s="142"/>
      <c r="I564" s="130" t="e">
        <f>VLOOKUP(H564,Presupuesto!$B$11:$C$565,2,0)</f>
        <v>#N/A</v>
      </c>
      <c r="J564" s="98" t="str">
        <f t="shared" si="27"/>
        <v>Gestión Administrativa y  financiera en apoyo al Desarrollo Académico</v>
      </c>
      <c r="K564" s="98" t="s">
        <v>412</v>
      </c>
    </row>
    <row r="565" spans="3:11" x14ac:dyDescent="0.25">
      <c r="C565" s="141"/>
      <c r="D565" s="158"/>
      <c r="E565" s="123"/>
      <c r="F565" s="97">
        <f t="shared" si="26"/>
        <v>0</v>
      </c>
      <c r="G565" s="161"/>
      <c r="H565" s="142"/>
      <c r="I565" s="130" t="e">
        <f>VLOOKUP(H565,Presupuesto!$B$11:$C$565,2,0)</f>
        <v>#N/A</v>
      </c>
      <c r="J565" s="98" t="str">
        <f t="shared" si="27"/>
        <v>Gestión Administrativa y  financiera en apoyo al Desarrollo Académico</v>
      </c>
      <c r="K565" s="98" t="s">
        <v>412</v>
      </c>
    </row>
    <row r="566" spans="3:11" x14ac:dyDescent="0.25">
      <c r="C566" s="141"/>
      <c r="D566" s="158"/>
      <c r="E566" s="123"/>
      <c r="F566" s="97">
        <f t="shared" si="26"/>
        <v>0</v>
      </c>
      <c r="G566" s="161"/>
      <c r="H566" s="142"/>
      <c r="I566" s="130" t="e">
        <f>VLOOKUP(H566,Presupuesto!$B$11:$C$565,2,0)</f>
        <v>#N/A</v>
      </c>
      <c r="J566" s="98" t="str">
        <f t="shared" si="27"/>
        <v>Gestión Administrativa y  financiera en apoyo al Desarrollo Académico</v>
      </c>
      <c r="K566" s="98" t="s">
        <v>412</v>
      </c>
    </row>
    <row r="567" spans="3:11" x14ac:dyDescent="0.25">
      <c r="C567" s="141"/>
      <c r="D567" s="158"/>
      <c r="E567" s="123"/>
      <c r="F567" s="97">
        <f t="shared" si="26"/>
        <v>0</v>
      </c>
      <c r="G567" s="161"/>
      <c r="H567" s="142"/>
      <c r="I567" s="130" t="e">
        <f>VLOOKUP(H567,Presupuesto!$B$11:$C$565,2,0)</f>
        <v>#N/A</v>
      </c>
      <c r="J567" s="98" t="str">
        <f t="shared" si="27"/>
        <v>Gestión Administrativa y  financiera en apoyo al Desarrollo Académico</v>
      </c>
      <c r="K567" s="98" t="s">
        <v>412</v>
      </c>
    </row>
    <row r="568" spans="3:11" x14ac:dyDescent="0.25">
      <c r="C568" s="143"/>
      <c r="D568" s="151"/>
      <c r="E568" s="118"/>
      <c r="F568" s="97">
        <f t="shared" si="26"/>
        <v>0</v>
      </c>
      <c r="G568" s="161"/>
      <c r="H568" s="144"/>
      <c r="I568" s="130" t="e">
        <f>VLOOKUP(H568,Presupuesto!$B$11:$C$565,2,0)</f>
        <v>#N/A</v>
      </c>
      <c r="J568" s="98" t="str">
        <f t="shared" si="27"/>
        <v>Gestión Administrativa y  financiera en apoyo al Desarrollo Académico</v>
      </c>
      <c r="K568" s="98" t="s">
        <v>412</v>
      </c>
    </row>
    <row r="569" spans="3:11" x14ac:dyDescent="0.25">
      <c r="C569" s="143"/>
      <c r="D569" s="151"/>
      <c r="E569" s="118"/>
      <c r="F569" s="97">
        <f t="shared" si="26"/>
        <v>0</v>
      </c>
      <c r="G569" s="161"/>
      <c r="H569" s="144"/>
      <c r="I569" s="130" t="e">
        <f>VLOOKUP(H569,Presupuesto!$B$11:$C$565,2,0)</f>
        <v>#N/A</v>
      </c>
      <c r="J569" s="98" t="str">
        <f t="shared" si="27"/>
        <v>Gestión Administrativa y  financiera en apoyo al Desarrollo Académico</v>
      </c>
      <c r="K569" s="98" t="s">
        <v>412</v>
      </c>
    </row>
    <row r="570" spans="3:11" x14ac:dyDescent="0.25">
      <c r="C570" s="143"/>
      <c r="D570" s="151"/>
      <c r="E570" s="118"/>
      <c r="F570" s="97">
        <f t="shared" si="26"/>
        <v>0</v>
      </c>
      <c r="G570" s="161"/>
      <c r="H570" s="144"/>
      <c r="I570" s="130" t="e">
        <f>VLOOKUP(H570,Presupuesto!$B$11:$C$565,2,0)</f>
        <v>#N/A</v>
      </c>
      <c r="J570" s="98" t="str">
        <f t="shared" si="27"/>
        <v>Gestión Administrativa y  financiera en apoyo al Desarrollo Académico</v>
      </c>
      <c r="K570" s="98" t="s">
        <v>412</v>
      </c>
    </row>
    <row r="571" spans="3:11" x14ac:dyDescent="0.25">
      <c r="C571" s="143"/>
      <c r="D571" s="151"/>
      <c r="E571" s="118"/>
      <c r="F571" s="97">
        <f t="shared" si="26"/>
        <v>0</v>
      </c>
      <c r="G571" s="161"/>
      <c r="H571" s="144"/>
      <c r="I571" s="130" t="e">
        <f>VLOOKUP(H571,Presupuesto!$B$11:$C$565,2,0)</f>
        <v>#N/A</v>
      </c>
      <c r="J571" s="98" t="str">
        <f t="shared" si="27"/>
        <v>Gestión Administrativa y  financiera en apoyo al Desarrollo Académico</v>
      </c>
      <c r="K571" s="98" t="s">
        <v>412</v>
      </c>
    </row>
    <row r="572" spans="3:11" x14ac:dyDescent="0.25">
      <c r="C572" s="143"/>
      <c r="D572" s="151"/>
      <c r="E572" s="118"/>
      <c r="F572" s="97">
        <f t="shared" si="26"/>
        <v>0</v>
      </c>
      <c r="G572" s="161"/>
      <c r="H572" s="144"/>
      <c r="I572" s="130" t="e">
        <f>VLOOKUP(H572,Presupuesto!$B$11:$C$565,2,0)</f>
        <v>#N/A</v>
      </c>
      <c r="J572" s="98" t="str">
        <f t="shared" si="27"/>
        <v>Gestión Administrativa y  financiera en apoyo al Desarrollo Académico</v>
      </c>
      <c r="K572" s="98" t="s">
        <v>412</v>
      </c>
    </row>
    <row r="573" spans="3:11" x14ac:dyDescent="0.25">
      <c r="C573" s="143"/>
      <c r="D573" s="151"/>
      <c r="E573" s="118"/>
      <c r="F573" s="97">
        <f t="shared" si="26"/>
        <v>0</v>
      </c>
      <c r="G573" s="161"/>
      <c r="H573" s="144"/>
      <c r="I573" s="130" t="e">
        <f>VLOOKUP(H573,Presupuesto!$B$11:$C$565,2,0)</f>
        <v>#N/A</v>
      </c>
      <c r="J573" s="98" t="str">
        <f t="shared" si="27"/>
        <v>Gestión Administrativa y  financiera en apoyo al Desarrollo Académico</v>
      </c>
      <c r="K573" s="98" t="s">
        <v>412</v>
      </c>
    </row>
    <row r="574" spans="3:11" x14ac:dyDescent="0.25">
      <c r="C574" s="143"/>
      <c r="D574" s="151"/>
      <c r="E574" s="118"/>
      <c r="F574" s="97">
        <f t="shared" si="26"/>
        <v>0</v>
      </c>
      <c r="G574" s="161"/>
      <c r="H574" s="144"/>
      <c r="I574" s="130" t="e">
        <f>VLOOKUP(H574,Presupuesto!$B$11:$C$565,2,0)</f>
        <v>#N/A</v>
      </c>
      <c r="J574" s="98" t="str">
        <f t="shared" si="27"/>
        <v>Gestión Administrativa y  financiera en apoyo al Desarrollo Académico</v>
      </c>
      <c r="K574" s="98" t="s">
        <v>412</v>
      </c>
    </row>
    <row r="575" spans="3:11" x14ac:dyDescent="0.25">
      <c r="C575" s="143"/>
      <c r="D575" s="151"/>
      <c r="E575" s="118"/>
      <c r="F575" s="97">
        <f t="shared" si="26"/>
        <v>0</v>
      </c>
      <c r="G575" s="161"/>
      <c r="H575" s="144"/>
      <c r="I575" s="130" t="e">
        <f>VLOOKUP(H575,Presupuesto!$B$11:$C$565,2,0)</f>
        <v>#N/A</v>
      </c>
      <c r="J575" s="98" t="str">
        <f t="shared" si="27"/>
        <v>Gestión Administrativa y  financiera en apoyo al Desarrollo Académico</v>
      </c>
      <c r="K575" s="98" t="s">
        <v>412</v>
      </c>
    </row>
    <row r="576" spans="3:11" x14ac:dyDescent="0.25">
      <c r="C576" s="145"/>
      <c r="D576" s="151"/>
      <c r="E576" s="118"/>
      <c r="F576" s="97">
        <f t="shared" si="26"/>
        <v>0</v>
      </c>
      <c r="G576" s="161"/>
      <c r="H576" s="146"/>
      <c r="I576" s="130" t="e">
        <f>VLOOKUP(H576,Presupuesto!$B$11:$C$565,2,0)</f>
        <v>#N/A</v>
      </c>
      <c r="J576" s="98" t="str">
        <f t="shared" si="27"/>
        <v>Gestión Administrativa y  financiera en apoyo al Desarrollo Académico</v>
      </c>
      <c r="K576" s="98" t="s">
        <v>403</v>
      </c>
    </row>
    <row r="577" spans="3:11" x14ac:dyDescent="0.25">
      <c r="C577" s="145"/>
      <c r="D577" s="151"/>
      <c r="E577" s="118"/>
      <c r="F577" s="97">
        <f t="shared" si="26"/>
        <v>0</v>
      </c>
      <c r="G577" s="161"/>
      <c r="H577" s="146"/>
      <c r="I577" s="130" t="e">
        <f>VLOOKUP(H577,Presupuesto!$B$11:$C$565,2,0)</f>
        <v>#N/A</v>
      </c>
      <c r="J577" s="98" t="str">
        <f t="shared" si="27"/>
        <v>Gestión Administrativa y  financiera en apoyo al Desarrollo Académico</v>
      </c>
      <c r="K577" s="98" t="s">
        <v>412</v>
      </c>
    </row>
    <row r="578" spans="3:11" x14ac:dyDescent="0.25">
      <c r="C578" s="145"/>
      <c r="D578" s="151"/>
      <c r="E578" s="118"/>
      <c r="F578" s="97">
        <f t="shared" si="26"/>
        <v>0</v>
      </c>
      <c r="G578" s="161"/>
      <c r="H578" s="146"/>
      <c r="I578" s="130" t="e">
        <f>VLOOKUP(H578,Presupuesto!$B$11:$C$565,2,0)</f>
        <v>#N/A</v>
      </c>
      <c r="J578" s="98" t="str">
        <f t="shared" si="27"/>
        <v>Gestión Administrativa y  financiera en apoyo al Desarrollo Académico</v>
      </c>
      <c r="K578" s="98" t="s">
        <v>412</v>
      </c>
    </row>
    <row r="579" spans="3:11" x14ac:dyDescent="0.25">
      <c r="C579" s="145"/>
      <c r="D579" s="151"/>
      <c r="E579" s="118"/>
      <c r="F579" s="97">
        <f t="shared" si="26"/>
        <v>0</v>
      </c>
      <c r="G579" s="161"/>
      <c r="H579" s="146"/>
      <c r="I579" s="130" t="e">
        <f>VLOOKUP(H579,Presupuesto!$B$11:$C$565,2,0)</f>
        <v>#N/A</v>
      </c>
      <c r="J579" s="98" t="str">
        <f t="shared" si="27"/>
        <v>Gestión Administrativa y  financiera en apoyo al Desarrollo Académico</v>
      </c>
      <c r="K579" s="98" t="s">
        <v>412</v>
      </c>
    </row>
    <row r="580" spans="3:11" ht="15.75" thickBot="1" x14ac:dyDescent="0.3">
      <c r="C580" s="147"/>
      <c r="D580" s="159"/>
      <c r="E580" s="103"/>
      <c r="F580" s="105">
        <f t="shared" si="26"/>
        <v>0</v>
      </c>
      <c r="G580" s="162"/>
      <c r="H580" s="148"/>
      <c r="I580" s="132" t="e">
        <f>VLOOKUP(H580,Presupuesto!$B$11:$C$565,2,0)</f>
        <v>#N/A</v>
      </c>
      <c r="J580" s="106" t="str">
        <f t="shared" si="27"/>
        <v>Gestión Administrativa y  financiera en apoyo al Desarrollo Académico</v>
      </c>
      <c r="K580" s="124" t="s">
        <v>394</v>
      </c>
    </row>
    <row r="582" spans="3:11" ht="15.75" thickBot="1" x14ac:dyDescent="0.3">
      <c r="F582" s="90"/>
      <c r="G582" s="89"/>
      <c r="H582" s="90"/>
      <c r="I582" s="90"/>
    </row>
    <row r="583" spans="3:11" ht="15.75" thickBot="1" x14ac:dyDescent="0.3">
      <c r="C583" s="157" t="s">
        <v>53</v>
      </c>
      <c r="D583" s="374">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392</v>
      </c>
      <c r="D586" s="370"/>
      <c r="E586" s="93"/>
      <c r="F586" s="93"/>
      <c r="G586" s="93"/>
      <c r="H586" s="76"/>
      <c r="I586" s="76"/>
      <c r="J586" s="76"/>
      <c r="K586" s="112"/>
    </row>
    <row r="587" spans="3:11" ht="18.75" x14ac:dyDescent="0.25">
      <c r="C587" s="211"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131</v>
      </c>
      <c r="H589" s="136" t="s">
        <v>46</v>
      </c>
      <c r="I589" s="133" t="s">
        <v>132</v>
      </c>
      <c r="J589" s="133" t="s">
        <v>410</v>
      </c>
      <c r="K589" s="133" t="s">
        <v>411</v>
      </c>
    </row>
    <row r="590" spans="3:11" x14ac:dyDescent="0.25">
      <c r="C590" s="221" t="s">
        <v>439</v>
      </c>
      <c r="D590" s="222"/>
      <c r="E590" s="220">
        <f>HLOOKUP(C590,$AH$2:$BU$3,2,0)</f>
        <v>620</v>
      </c>
      <c r="F590" s="97">
        <f t="shared" ref="F590:F624" si="28">D590*E590</f>
        <v>0</v>
      </c>
      <c r="G590" s="161"/>
      <c r="H590" s="142"/>
      <c r="I590" s="130" t="e">
        <f>VLOOKUP(H590,Presupuesto!$B$11:$C$565,2,0)</f>
        <v>#N/A</v>
      </c>
      <c r="J590" s="219" t="s">
        <v>1478</v>
      </c>
      <c r="K590" s="98" t="s">
        <v>394</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412</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412</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412</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412</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401</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412</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412</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412</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412</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412</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412</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412</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412</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412</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412</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412</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412</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412</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412</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412</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412</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412</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412</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412</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412</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412</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412</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412</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412</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403</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412</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412</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412</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394</v>
      </c>
    </row>
    <row r="626" spans="3:11" ht="15.75" thickBot="1" x14ac:dyDescent="0.3"/>
    <row r="627" spans="3:11" ht="15.75" thickBot="1" x14ac:dyDescent="0.3">
      <c r="C627" s="157" t="s">
        <v>53</v>
      </c>
      <c r="D627" s="374">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392</v>
      </c>
      <c r="D630" s="370"/>
      <c r="E630" s="93"/>
      <c r="F630" s="93"/>
      <c r="G630" s="93"/>
      <c r="H630" s="76"/>
      <c r="I630" s="76"/>
      <c r="J630" s="76"/>
      <c r="K630" s="112"/>
    </row>
    <row r="631" spans="3:11" ht="18.75" x14ac:dyDescent="0.2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131</v>
      </c>
      <c r="H633" s="136" t="s">
        <v>46</v>
      </c>
      <c r="I633" s="133" t="s">
        <v>132</v>
      </c>
      <c r="J633" s="133" t="s">
        <v>410</v>
      </c>
      <c r="K633" s="133" t="s">
        <v>411</v>
      </c>
    </row>
    <row r="634" spans="3:11" x14ac:dyDescent="0.25">
      <c r="C634" s="221" t="s">
        <v>439</v>
      </c>
      <c r="D634" s="222"/>
      <c r="E634" s="220">
        <f>HLOOKUP(C634,$AH$2:$BU$3,2,0)</f>
        <v>620</v>
      </c>
      <c r="F634" s="97">
        <f t="shared" ref="F634:F668" si="30">D634*E634</f>
        <v>0</v>
      </c>
      <c r="G634" s="161"/>
      <c r="H634" s="142"/>
      <c r="I634" s="130" t="e">
        <f>VLOOKUP(H634,Presupuesto!$B$11:$C$565,2,0)</f>
        <v>#N/A</v>
      </c>
      <c r="J634" s="219" t="s">
        <v>1478</v>
      </c>
      <c r="K634" s="98" t="s">
        <v>394</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412</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412</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412</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412</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401</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412</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412</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412</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412</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412</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412</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412</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412</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412</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412</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412</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412</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412</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412</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412</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412</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412</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412</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412</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412</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412</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412</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412</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412</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403</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412</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412</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412</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394</v>
      </c>
    </row>
    <row r="670" spans="3:11" ht="15.75" thickBot="1" x14ac:dyDescent="0.3">
      <c r="F670" s="90"/>
      <c r="G670" s="89"/>
      <c r="H670" s="90"/>
      <c r="I670" s="90"/>
    </row>
    <row r="671" spans="3:11" ht="15.75" thickBot="1" x14ac:dyDescent="0.3">
      <c r="C671" s="157" t="s">
        <v>53</v>
      </c>
      <c r="D671" s="374">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392</v>
      </c>
      <c r="D674" s="370"/>
      <c r="E674" s="93"/>
      <c r="F674" s="93"/>
      <c r="G674" s="93"/>
      <c r="H674" s="76"/>
      <c r="I674" s="76"/>
      <c r="J674" s="76"/>
      <c r="K674" s="112"/>
    </row>
    <row r="675" spans="3:11" ht="18.75" x14ac:dyDescent="0.25">
      <c r="C675" s="211"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131</v>
      </c>
      <c r="H677" s="136" t="s">
        <v>46</v>
      </c>
      <c r="I677" s="133" t="s">
        <v>132</v>
      </c>
      <c r="J677" s="133" t="s">
        <v>410</v>
      </c>
      <c r="K677" s="133" t="s">
        <v>411</v>
      </c>
    </row>
    <row r="678" spans="3:11" x14ac:dyDescent="0.25">
      <c r="C678" s="221" t="s">
        <v>439</v>
      </c>
      <c r="D678" s="222"/>
      <c r="E678" s="220">
        <f>HLOOKUP(C678,$AH$2:$BU$3,2,0)</f>
        <v>620</v>
      </c>
      <c r="F678" s="97">
        <f t="shared" ref="F678:F712" si="32">D678*E678</f>
        <v>0</v>
      </c>
      <c r="G678" s="161"/>
      <c r="H678" s="142"/>
      <c r="I678" s="130" t="e">
        <f>VLOOKUP(H678,Presupuesto!$B$11:$C$565,2,0)</f>
        <v>#N/A</v>
      </c>
      <c r="J678" s="219" t="s">
        <v>1478</v>
      </c>
      <c r="K678" s="98" t="s">
        <v>394</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412</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412</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412</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412</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401</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412</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412</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412</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412</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412</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412</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412</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412</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412</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412</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412</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412</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412</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412</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412</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412</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412</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412</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412</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412</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412</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412</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412</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412</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403</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412</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412</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412</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394</v>
      </c>
    </row>
    <row r="714" spans="3:11" ht="15.75" thickBot="1" x14ac:dyDescent="0.3"/>
    <row r="715" spans="3:11" ht="15.75" thickBot="1" x14ac:dyDescent="0.3">
      <c r="C715" s="157" t="s">
        <v>53</v>
      </c>
      <c r="D715" s="374">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392</v>
      </c>
      <c r="D718" s="370"/>
      <c r="E718" s="93"/>
      <c r="F718" s="93"/>
      <c r="G718" s="93"/>
      <c r="H718" s="76"/>
      <c r="I718" s="76"/>
      <c r="J718" s="76"/>
      <c r="K718" s="112"/>
    </row>
    <row r="719" spans="3:11" ht="18.75" x14ac:dyDescent="0.25">
      <c r="C719" s="211"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131</v>
      </c>
      <c r="H721" s="136" t="s">
        <v>46</v>
      </c>
      <c r="I721" s="133" t="s">
        <v>132</v>
      </c>
      <c r="J721" s="133" t="s">
        <v>410</v>
      </c>
      <c r="K721" s="133" t="s">
        <v>411</v>
      </c>
    </row>
    <row r="722" spans="3:11" x14ac:dyDescent="0.25">
      <c r="C722" s="221" t="s">
        <v>439</v>
      </c>
      <c r="D722" s="222"/>
      <c r="E722" s="220">
        <f>HLOOKUP(C722,$AH$2:$BU$3,2,0)</f>
        <v>620</v>
      </c>
      <c r="F722" s="97">
        <f t="shared" ref="F722:F756" si="34">D722*E722</f>
        <v>0</v>
      </c>
      <c r="G722" s="161"/>
      <c r="H722" s="142"/>
      <c r="I722" s="130" t="e">
        <f>VLOOKUP(H722,Presupuesto!$B$11:$C$565,2,0)</f>
        <v>#N/A</v>
      </c>
      <c r="J722" s="219" t="s">
        <v>1478</v>
      </c>
      <c r="K722" s="98" t="s">
        <v>394</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412</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412</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412</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412</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401</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412</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412</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412</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412</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412</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412</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412</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412</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412</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412</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412</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412</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412</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412</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412</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412</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412</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412</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412</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412</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412</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412</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412</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412</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403</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412</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412</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412</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394</v>
      </c>
    </row>
    <row r="758" spans="3:11" ht="15.75" thickBot="1" x14ac:dyDescent="0.3">
      <c r="F758" s="90"/>
      <c r="G758" s="89"/>
      <c r="H758" s="90"/>
      <c r="I758" s="90"/>
    </row>
    <row r="759" spans="3:11" ht="15.75" thickBot="1" x14ac:dyDescent="0.3">
      <c r="C759" s="157" t="s">
        <v>53</v>
      </c>
      <c r="D759" s="374">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392</v>
      </c>
      <c r="D762" s="370"/>
      <c r="E762" s="93"/>
      <c r="F762" s="93"/>
      <c r="G762" s="93"/>
      <c r="H762" s="76"/>
      <c r="I762" s="76"/>
      <c r="J762" s="76"/>
      <c r="K762" s="112"/>
    </row>
    <row r="763" spans="3:11" ht="18.75" x14ac:dyDescent="0.25">
      <c r="C763" s="211"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131</v>
      </c>
      <c r="H765" s="136" t="s">
        <v>46</v>
      </c>
      <c r="I765" s="133" t="s">
        <v>132</v>
      </c>
      <c r="J765" s="133" t="s">
        <v>410</v>
      </c>
      <c r="K765" s="133" t="s">
        <v>411</v>
      </c>
    </row>
    <row r="766" spans="3:11" x14ac:dyDescent="0.25">
      <c r="C766" s="221" t="s">
        <v>439</v>
      </c>
      <c r="D766" s="222"/>
      <c r="E766" s="220">
        <f>HLOOKUP(C766,$AH$2:$BU$3,2,0)</f>
        <v>620</v>
      </c>
      <c r="F766" s="97">
        <f t="shared" ref="F766:F800" si="36">D766*E766</f>
        <v>0</v>
      </c>
      <c r="G766" s="161"/>
      <c r="H766" s="142"/>
      <c r="I766" s="130" t="e">
        <f>VLOOKUP(H766,Presupuesto!$B$11:$C$565,2,0)</f>
        <v>#N/A</v>
      </c>
      <c r="J766" s="219" t="s">
        <v>1478</v>
      </c>
      <c r="K766" s="98" t="s">
        <v>394</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412</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412</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412</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412</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401</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412</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412</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412</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412</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412</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412</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412</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412</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412</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412</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412</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412</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412</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412</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412</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412</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412</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412</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412</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412</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412</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412</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412</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412</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403</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412</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412</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412</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394</v>
      </c>
    </row>
    <row r="802" spans="3:11" ht="15.75" thickBot="1" x14ac:dyDescent="0.3"/>
    <row r="803" spans="3:11" ht="15.75" thickBot="1" x14ac:dyDescent="0.3">
      <c r="C803" s="157" t="s">
        <v>53</v>
      </c>
      <c r="D803" s="374">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392</v>
      </c>
      <c r="D806" s="370"/>
      <c r="E806" s="93"/>
      <c r="F806" s="93"/>
      <c r="G806" s="93"/>
      <c r="H806" s="76"/>
      <c r="I806" s="76"/>
      <c r="J806" s="76"/>
      <c r="K806" s="112"/>
    </row>
    <row r="807" spans="3:11" ht="18.75" x14ac:dyDescent="0.25">
      <c r="C807" s="211"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131</v>
      </c>
      <c r="H809" s="136" t="s">
        <v>46</v>
      </c>
      <c r="I809" s="133" t="s">
        <v>132</v>
      </c>
      <c r="J809" s="133" t="s">
        <v>410</v>
      </c>
      <c r="K809" s="133" t="s">
        <v>411</v>
      </c>
    </row>
    <row r="810" spans="3:11" x14ac:dyDescent="0.25">
      <c r="C810" s="221" t="s">
        <v>439</v>
      </c>
      <c r="D810" s="222"/>
      <c r="E810" s="220">
        <f>HLOOKUP(C810,$AH$2:$BU$3,2,0)</f>
        <v>620</v>
      </c>
      <c r="F810" s="97">
        <f t="shared" ref="F810:F844" si="38">D810*E810</f>
        <v>0</v>
      </c>
      <c r="G810" s="161"/>
      <c r="H810" s="142"/>
      <c r="I810" s="130" t="e">
        <f>VLOOKUP(H810,Presupuesto!$B$11:$C$565,2,0)</f>
        <v>#N/A</v>
      </c>
      <c r="J810" s="219" t="s">
        <v>1478</v>
      </c>
      <c r="K810" s="98" t="s">
        <v>394</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412</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412</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412</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412</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401</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412</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412</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412</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412</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412</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412</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412</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412</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412</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412</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412</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412</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412</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412</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412</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412</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412</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412</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412</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412</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412</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412</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412</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412</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403</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412</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412</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412</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394</v>
      </c>
    </row>
    <row r="846" spans="3:11" ht="15.75" thickBot="1" x14ac:dyDescent="0.3">
      <c r="F846" s="90"/>
      <c r="G846" s="89"/>
      <c r="H846" s="90"/>
      <c r="I846" s="90"/>
    </row>
    <row r="847" spans="3:11" ht="15.75" thickBot="1" x14ac:dyDescent="0.3">
      <c r="C847" s="157" t="s">
        <v>53</v>
      </c>
      <c r="D847" s="374">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392</v>
      </c>
      <c r="D850" s="370"/>
      <c r="E850" s="93"/>
      <c r="F850" s="93"/>
      <c r="G850" s="93"/>
      <c r="H850" s="76"/>
      <c r="I850" s="76"/>
      <c r="J850" s="76"/>
      <c r="K850" s="112"/>
    </row>
    <row r="851" spans="3:11" ht="18.75" x14ac:dyDescent="0.25">
      <c r="C851" s="211"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131</v>
      </c>
      <c r="H853" s="136" t="s">
        <v>46</v>
      </c>
      <c r="I853" s="133" t="s">
        <v>132</v>
      </c>
      <c r="J853" s="133" t="s">
        <v>410</v>
      </c>
      <c r="K853" s="133" t="s">
        <v>411</v>
      </c>
    </row>
    <row r="854" spans="3:11" x14ac:dyDescent="0.25">
      <c r="C854" s="221" t="s">
        <v>439</v>
      </c>
      <c r="D854" s="222"/>
      <c r="E854" s="220">
        <f>HLOOKUP(C854,$AH$2:$BU$3,2,0)</f>
        <v>620</v>
      </c>
      <c r="F854" s="97">
        <f t="shared" ref="F854:F888" si="40">D854*E854</f>
        <v>0</v>
      </c>
      <c r="G854" s="161"/>
      <c r="H854" s="142"/>
      <c r="I854" s="130" t="e">
        <f>VLOOKUP(H854,Presupuesto!$B$11:$C$565,2,0)</f>
        <v>#N/A</v>
      </c>
      <c r="J854" s="219" t="s">
        <v>1478</v>
      </c>
      <c r="K854" s="98" t="s">
        <v>394</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412</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412</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412</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412</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401</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412</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412</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412</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412</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412</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412</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412</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412</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412</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412</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412</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412</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412</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412</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412</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412</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412</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412</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412</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412</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412</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412</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412</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412</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403</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412</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412</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412</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394</v>
      </c>
    </row>
  </sheetData>
  <dataConsolidate/>
  <dataValidations xWindow="1166" yWindow="384" count="6">
    <dataValidation type="list" allowBlank="1" showInputMessage="1" showErrorMessage="1" errorTitle="¡Ingreso Inválido!" error="Seleccione una opción de la lista." promptTitle="Tipo de Presupuesto" prompt="Seleccione una opción de la lista." sqref="G854:G888 G61:G95 G17:G51 G105:G139 G149:G183 G193:G227 G237:G271 G281:G315 G325:G359 G370:G404 G414:G448 G458:G492 G502:G536 G590:G624 G634:G668 G678:G712 G722:G756 G766:G800 G810:G844 G546:G580">
      <formula1>$R$2:$S$2</formula1>
    </dataValidation>
    <dataValidation type="list" allowBlank="1" showInputMessage="1" showErrorMessage="1" errorTitle="¡Ingreso Inválido!" error="Seleccione una opción de la lista" promptTitle="Mes Requerido" prompt="Seleccione el mes en el que requiere el recurso." sqref="K854:K888 K61:K95 K17:K51 K105:K139 K149:K183 K193:K227 K237:K271 K281:K315 K325:K359 K370:K404 K414:K448 K458:K492 K502:K536 K590:K624 K634:K668 K678:K712 K722:K756 K766:K800 K810:K844 K546:K580">
      <formula1>$U$2:$AF$2</formula1>
    </dataValidation>
    <dataValidation type="list" allowBlank="1" showInputMessage="1" showErrorMessage="1" errorTitle="¡Ingreso Invalido!" error="Seleccione una opción de la lista." promptTitle="Categoria/Zona de Viáticos" prompt="Seleccione una opción de la lista" sqref="C854 C61:C62 C810 C766 C722 C678 C634 C590">
      <formula1>$AH$2:$BU$2</formula1>
    </dataValidation>
    <dataValidation type="list" allowBlank="1" showInputMessage="1" showErrorMessage="1" errorTitle="¡Ingreso Inválido!" error="Verifique el valor ingresado." promptTitle="Ingrese el Objeto de Gasto" prompt="Ingrese el Objeto de Gasto" sqref="H17:H51 H61:H95 H854:H888 H105:H139 H149:H183 H193:H227 H237:H271 H281:H315 H325:H359 H370:H404 H414:H448 H458:H492 H502:H536 H590:H624 H634:H668 H678:H712 H722:H756 H766:H800 H810:H844 H546:H580">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1478</v>
      </c>
      <c r="Q2" s="122" t="s">
        <v>1516</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1453</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1453</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1453</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1453</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PC</cp:lastModifiedBy>
  <cp:lastPrinted>2014-04-11T16:36:49Z</cp:lastPrinted>
  <dcterms:created xsi:type="dcterms:W3CDTF">2010-05-02T01:28:32Z</dcterms:created>
  <dcterms:modified xsi:type="dcterms:W3CDTF">2015-10-03T07:47:46Z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5d28a134-2ffa-486e-80a7-62b9117c7856</vt:lpwstr>
  </property>
</Properties>
</file>