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externalReferences>
    <externalReference r:id="rId27"/>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J6" i="7" l="1"/>
  <c r="J5" i="7"/>
  <c r="G964" i="7" l="1"/>
  <c r="J964" i="7"/>
  <c r="J963" i="7"/>
  <c r="G963" i="7"/>
  <c r="J962" i="7"/>
  <c r="G962" i="7"/>
  <c r="J961" i="7"/>
  <c r="G961" i="7"/>
  <c r="J960" i="7"/>
  <c r="G960" i="7"/>
  <c r="J959" i="7"/>
  <c r="G959" i="7"/>
  <c r="J958" i="7"/>
  <c r="G958" i="7"/>
  <c r="J957" i="7"/>
  <c r="G957" i="7"/>
  <c r="J956" i="7"/>
  <c r="G956" i="7"/>
  <c r="J955" i="7"/>
  <c r="G955" i="7"/>
  <c r="C952" i="7"/>
  <c r="D948" i="7" l="1"/>
  <c r="G475" i="8"/>
  <c r="C557" i="8" l="1"/>
  <c r="C546" i="8"/>
  <c r="J561" i="8"/>
  <c r="J560" i="8"/>
  <c r="J559" i="8"/>
  <c r="G559" i="8"/>
  <c r="J550" i="8"/>
  <c r="J549" i="8"/>
  <c r="J548" i="8"/>
  <c r="F548" i="8"/>
  <c r="G548" i="8" s="1"/>
  <c r="D541" i="8" l="1"/>
  <c r="F560" i="8"/>
  <c r="G560" i="8" s="1"/>
  <c r="D552" i="8"/>
  <c r="F549" i="8"/>
  <c r="G549" i="8" s="1"/>
  <c r="F550" i="8"/>
  <c r="G550" i="8" s="1"/>
  <c r="F561" i="8"/>
  <c r="G561" i="8" s="1"/>
  <c r="P10" i="44" l="1"/>
  <c r="N10" i="44"/>
  <c r="L10" i="44"/>
  <c r="J10" i="44"/>
  <c r="H10" i="44"/>
  <c r="P9" i="44"/>
  <c r="N9" i="44" l="1"/>
  <c r="L9" i="44"/>
  <c r="J9" i="44"/>
  <c r="H9" i="44"/>
  <c r="O41" i="46"/>
  <c r="C1312" i="7" l="1"/>
  <c r="C1294" i="7"/>
  <c r="C1276" i="7"/>
  <c r="C1258" i="7"/>
  <c r="C1240" i="7"/>
  <c r="C1222" i="7"/>
  <c r="C1204" i="7"/>
  <c r="C1186" i="7"/>
  <c r="C1168" i="7"/>
  <c r="O32" i="48"/>
  <c r="C1150" i="7"/>
  <c r="C1132" i="7"/>
  <c r="O14" i="33"/>
  <c r="O12" i="33"/>
  <c r="O11" i="33"/>
  <c r="O10" i="33"/>
  <c r="O9" i="33"/>
  <c r="O8" i="33"/>
  <c r="O18" i="45"/>
  <c r="O7" i="23" l="1"/>
  <c r="O30" i="30"/>
  <c r="O24" i="30"/>
  <c r="O11" i="29"/>
  <c r="O10" i="29"/>
  <c r="O9" i="29"/>
  <c r="O7" i="29"/>
  <c r="O46" i="22"/>
  <c r="O41" i="22"/>
  <c r="O39" i="22"/>
  <c r="O34" i="22"/>
  <c r="O26" i="22"/>
  <c r="O25" i="22"/>
  <c r="O15" i="22"/>
  <c r="O9" i="22"/>
  <c r="C57" i="12"/>
  <c r="G535" i="8"/>
  <c r="G536" i="8"/>
  <c r="O40" i="21"/>
  <c r="O36" i="21"/>
  <c r="O28" i="21"/>
  <c r="O27" i="21"/>
  <c r="O24" i="21"/>
  <c r="O23" i="21"/>
  <c r="O22" i="21"/>
  <c r="O17" i="21"/>
  <c r="O12" i="21"/>
  <c r="O7" i="21"/>
  <c r="C177" i="7"/>
  <c r="C158" i="7"/>
  <c r="C140" i="7"/>
  <c r="C122" i="7"/>
  <c r="C104" i="7"/>
  <c r="C14" i="43"/>
  <c r="C1114" i="7"/>
  <c r="C1096" i="7"/>
  <c r="C1078" i="7"/>
  <c r="C1060" i="7"/>
  <c r="C1042" i="7"/>
  <c r="C1024" i="7"/>
  <c r="C1006" i="7"/>
  <c r="C988" i="7"/>
  <c r="C970" i="7"/>
  <c r="C933" i="7"/>
  <c r="C915" i="7"/>
  <c r="C897" i="7"/>
  <c r="C879" i="7"/>
  <c r="C861" i="7"/>
  <c r="C843" i="7"/>
  <c r="C825" i="7"/>
  <c r="C807" i="7"/>
  <c r="C789" i="7"/>
  <c r="C771" i="7"/>
  <c r="C753" i="7"/>
  <c r="C735" i="7"/>
  <c r="C717" i="7"/>
  <c r="C699" i="7"/>
  <c r="C681" i="7"/>
  <c r="C663" i="7"/>
  <c r="C645" i="7"/>
  <c r="C627" i="7"/>
  <c r="C609" i="7"/>
  <c r="C591" i="7"/>
  <c r="C573" i="7"/>
  <c r="C555" i="7"/>
  <c r="C537" i="7"/>
  <c r="C519" i="7"/>
  <c r="C501" i="7"/>
  <c r="C483" i="7"/>
  <c r="C465" i="7"/>
  <c r="C447" i="7"/>
  <c r="C429" i="7"/>
  <c r="C411" i="7"/>
  <c r="C393" i="7"/>
  <c r="C375" i="7"/>
  <c r="C357" i="7"/>
  <c r="C339" i="7"/>
  <c r="C321" i="7"/>
  <c r="C303" i="7"/>
  <c r="C285" i="7"/>
  <c r="C267" i="7"/>
  <c r="C249" i="7"/>
  <c r="C231" i="7"/>
  <c r="C213" i="7"/>
  <c r="C195" i="7"/>
  <c r="C86" i="7"/>
  <c r="C68" i="7"/>
  <c r="C50" i="7"/>
  <c r="C32" i="7"/>
  <c r="C14" i="7"/>
  <c r="C486" i="8"/>
  <c r="C427" i="8"/>
  <c r="C368" i="8"/>
  <c r="C309" i="8"/>
  <c r="C191" i="8"/>
  <c r="C250" i="8"/>
  <c r="C132" i="8"/>
  <c r="C73" i="8"/>
  <c r="C14" i="8"/>
  <c r="C14" i="10"/>
  <c r="C36" i="10"/>
  <c r="C573" i="12"/>
  <c r="C530" i="12"/>
  <c r="C487" i="12"/>
  <c r="C444" i="12"/>
  <c r="C401" i="12"/>
  <c r="C358" i="12"/>
  <c r="C315" i="12"/>
  <c r="C272" i="12"/>
  <c r="C229" i="12"/>
  <c r="C186" i="12"/>
  <c r="C143" i="12"/>
  <c r="C100" i="12"/>
  <c r="C14" i="12"/>
  <c r="C14" i="40"/>
  <c r="C13" i="42"/>
  <c r="E9" i="27" l="1"/>
  <c r="E8" i="27"/>
  <c r="O8" i="28"/>
  <c r="G1171" i="7" l="1"/>
  <c r="G1172" i="7"/>
  <c r="G1173" i="7"/>
  <c r="G1174" i="7"/>
  <c r="G1175" i="7"/>
  <c r="G1176" i="7"/>
  <c r="E1177" i="7"/>
  <c r="G1177" i="7" s="1"/>
  <c r="E1178" i="7"/>
  <c r="G1178" i="7" s="1"/>
  <c r="G1179" i="7"/>
  <c r="F1180" i="7"/>
  <c r="G1180" i="7" s="1"/>
  <c r="E39" i="10"/>
  <c r="F39" i="10" s="1"/>
  <c r="E40" i="10"/>
  <c r="F40" i="10"/>
  <c r="F41" i="10"/>
  <c r="F42" i="10"/>
  <c r="F43" i="10"/>
  <c r="F44" i="10"/>
  <c r="F45" i="10"/>
  <c r="F46" i="10"/>
  <c r="F47" i="10"/>
  <c r="F48" i="10"/>
  <c r="F49" i="10"/>
  <c r="F50" i="10"/>
  <c r="F51" i="10"/>
  <c r="F52" i="10"/>
  <c r="G1189" i="7"/>
  <c r="G1190" i="7"/>
  <c r="G1191" i="7"/>
  <c r="G1192" i="7"/>
  <c r="G1193" i="7"/>
  <c r="G1194" i="7"/>
  <c r="E1195" i="7"/>
  <c r="G1195" i="7" s="1"/>
  <c r="E1196" i="7"/>
  <c r="G1196" i="7" s="1"/>
  <c r="G1197" i="7"/>
  <c r="F1198" i="7"/>
  <c r="G1198" i="7" s="1"/>
  <c r="G1207" i="7"/>
  <c r="G1208" i="7"/>
  <c r="G1209" i="7"/>
  <c r="G1210" i="7"/>
  <c r="G1211" i="7"/>
  <c r="G1212" i="7"/>
  <c r="E1213" i="7"/>
  <c r="G1213" i="7" s="1"/>
  <c r="E1214" i="7"/>
  <c r="G1214" i="7" s="1"/>
  <c r="G1215" i="7"/>
  <c r="F1216" i="7"/>
  <c r="G1216" i="7" s="1"/>
  <c r="F489" i="8"/>
  <c r="G489" i="8" s="1"/>
  <c r="F492" i="8"/>
  <c r="G492" i="8" s="1"/>
  <c r="F495" i="8"/>
  <c r="G495"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G531" i="8"/>
  <c r="F532" i="8" s="1"/>
  <c r="G532" i="8" s="1"/>
  <c r="F533" i="8"/>
  <c r="G533" i="8" s="1"/>
  <c r="G534" i="8"/>
  <c r="G537" i="8"/>
  <c r="F539" i="8" s="1"/>
  <c r="G539" i="8" s="1"/>
  <c r="F404" i="12"/>
  <c r="F405" i="12"/>
  <c r="F406" i="12"/>
  <c r="F407" i="12"/>
  <c r="F408" i="12"/>
  <c r="F409" i="12"/>
  <c r="F410" i="12"/>
  <c r="F411" i="12"/>
  <c r="F412" i="12"/>
  <c r="F413" i="12"/>
  <c r="F414" i="12"/>
  <c r="F415" i="12"/>
  <c r="F416" i="12"/>
  <c r="F417" i="12"/>
  <c r="F418" i="12"/>
  <c r="F419" i="12"/>
  <c r="F420" i="12"/>
  <c r="F421" i="12"/>
  <c r="F422" i="12"/>
  <c r="F423" i="12"/>
  <c r="F424" i="12"/>
  <c r="F425" i="12"/>
  <c r="F426" i="12"/>
  <c r="F427" i="12"/>
  <c r="F428" i="12"/>
  <c r="F429" i="12"/>
  <c r="F430" i="12"/>
  <c r="F431" i="12"/>
  <c r="F432" i="12"/>
  <c r="F433" i="12"/>
  <c r="F434" i="12"/>
  <c r="F435" i="12"/>
  <c r="F436" i="12"/>
  <c r="F437" i="12"/>
  <c r="F438" i="12"/>
  <c r="F447" i="12"/>
  <c r="F448" i="12"/>
  <c r="F449" i="12"/>
  <c r="F450" i="12"/>
  <c r="F451" i="12"/>
  <c r="F452" i="12"/>
  <c r="F453" i="12"/>
  <c r="F454" i="12"/>
  <c r="F455" i="12"/>
  <c r="F456" i="12"/>
  <c r="F457" i="12"/>
  <c r="F458" i="12"/>
  <c r="F459" i="12"/>
  <c r="F460" i="12"/>
  <c r="F461" i="12"/>
  <c r="F462" i="12"/>
  <c r="F463" i="12"/>
  <c r="F464" i="12"/>
  <c r="F465" i="12"/>
  <c r="F466" i="12"/>
  <c r="F467" i="12"/>
  <c r="F468" i="12"/>
  <c r="F469" i="12"/>
  <c r="F470" i="12"/>
  <c r="F471" i="12"/>
  <c r="F472" i="12"/>
  <c r="F473" i="12"/>
  <c r="F474" i="12"/>
  <c r="F475" i="12"/>
  <c r="F476" i="12"/>
  <c r="F477" i="12"/>
  <c r="F478" i="12"/>
  <c r="F479" i="12"/>
  <c r="F480" i="12"/>
  <c r="F481" i="12"/>
  <c r="G1225" i="7"/>
  <c r="G1226" i="7"/>
  <c r="G1227" i="7"/>
  <c r="G1228" i="7"/>
  <c r="G1229" i="7"/>
  <c r="G1230" i="7"/>
  <c r="E1231" i="7"/>
  <c r="G1231" i="7" s="1"/>
  <c r="E1232" i="7"/>
  <c r="G1232" i="7" s="1"/>
  <c r="G1233" i="7"/>
  <c r="F1234" i="7"/>
  <c r="G1234" i="7" s="1"/>
  <c r="F490" i="12"/>
  <c r="F491" i="12"/>
  <c r="F492" i="12"/>
  <c r="F493" i="12"/>
  <c r="F494" i="12"/>
  <c r="F495" i="12"/>
  <c r="F496" i="12"/>
  <c r="F497" i="12"/>
  <c r="F498" i="12"/>
  <c r="F499" i="12"/>
  <c r="F500" i="12"/>
  <c r="F501" i="12"/>
  <c r="F502" i="12"/>
  <c r="F503" i="12"/>
  <c r="F504" i="12"/>
  <c r="F505" i="12"/>
  <c r="F506" i="12"/>
  <c r="F507" i="12"/>
  <c r="F508" i="12"/>
  <c r="F509" i="12"/>
  <c r="F510" i="12"/>
  <c r="F511" i="12"/>
  <c r="F512" i="12"/>
  <c r="F513" i="12"/>
  <c r="F514" i="12"/>
  <c r="F515" i="12"/>
  <c r="F516" i="12"/>
  <c r="F517" i="12"/>
  <c r="F518" i="12"/>
  <c r="F519" i="12"/>
  <c r="F520" i="12"/>
  <c r="F521" i="12"/>
  <c r="F522" i="12"/>
  <c r="F523" i="12"/>
  <c r="F524" i="12"/>
  <c r="G1243" i="7"/>
  <c r="G1244" i="7"/>
  <c r="G1245" i="7"/>
  <c r="G1246" i="7"/>
  <c r="G1247" i="7"/>
  <c r="G1248" i="7"/>
  <c r="E1249" i="7"/>
  <c r="G1249" i="7" s="1"/>
  <c r="E1250" i="7"/>
  <c r="G1250" i="7" s="1"/>
  <c r="G1251" i="7"/>
  <c r="F1252" i="7"/>
  <c r="G1252" i="7" s="1"/>
  <c r="G1261" i="7"/>
  <c r="G1262" i="7"/>
  <c r="G1263" i="7"/>
  <c r="G1264" i="7"/>
  <c r="G1265" i="7"/>
  <c r="G1266" i="7"/>
  <c r="E1267" i="7"/>
  <c r="G1267" i="7" s="1"/>
  <c r="E1268" i="7"/>
  <c r="G1268" i="7" s="1"/>
  <c r="G1269" i="7"/>
  <c r="F1270" i="7"/>
  <c r="G1270" i="7" s="1"/>
  <c r="F533" i="12"/>
  <c r="F534" i="12"/>
  <c r="F535" i="12"/>
  <c r="F536" i="12"/>
  <c r="F537" i="12"/>
  <c r="F538" i="12"/>
  <c r="F539" i="12"/>
  <c r="F540" i="12"/>
  <c r="F541" i="12"/>
  <c r="F542" i="12"/>
  <c r="F543" i="12"/>
  <c r="F544" i="12"/>
  <c r="F545" i="12"/>
  <c r="F546" i="12"/>
  <c r="F547" i="12"/>
  <c r="F548" i="12"/>
  <c r="F549" i="12"/>
  <c r="F550" i="12"/>
  <c r="F551" i="12"/>
  <c r="F552" i="12"/>
  <c r="F553" i="12"/>
  <c r="F554" i="12"/>
  <c r="F555" i="12"/>
  <c r="F556" i="12"/>
  <c r="F557" i="12"/>
  <c r="F558" i="12"/>
  <c r="F559" i="12"/>
  <c r="F560" i="12"/>
  <c r="F561" i="12"/>
  <c r="F562" i="12"/>
  <c r="F563" i="12"/>
  <c r="F564" i="12"/>
  <c r="F565" i="12"/>
  <c r="F566" i="12"/>
  <c r="F567" i="12"/>
  <c r="G1279" i="7"/>
  <c r="G1280" i="7"/>
  <c r="G1281" i="7"/>
  <c r="G1282" i="7"/>
  <c r="G1283" i="7"/>
  <c r="G1284" i="7"/>
  <c r="E1285" i="7"/>
  <c r="G1285" i="7" s="1"/>
  <c r="E1286" i="7"/>
  <c r="G1286" i="7" s="1"/>
  <c r="G1287" i="7"/>
  <c r="F1288" i="7"/>
  <c r="G1288" i="7" s="1"/>
  <c r="F576" i="12"/>
  <c r="F577" i="12"/>
  <c r="F578" i="12"/>
  <c r="F579" i="12"/>
  <c r="F580" i="12"/>
  <c r="F581" i="12"/>
  <c r="F582" i="12"/>
  <c r="F583" i="12"/>
  <c r="F584" i="12"/>
  <c r="F585" i="12"/>
  <c r="F586" i="12"/>
  <c r="F587" i="12"/>
  <c r="F588" i="12"/>
  <c r="F589" i="12"/>
  <c r="F590" i="12"/>
  <c r="F591" i="12"/>
  <c r="F592" i="12"/>
  <c r="F593" i="12"/>
  <c r="F594" i="12"/>
  <c r="F595" i="12"/>
  <c r="F596" i="12"/>
  <c r="F597" i="12"/>
  <c r="F598" i="12"/>
  <c r="F599" i="12"/>
  <c r="F600" i="12"/>
  <c r="F601" i="12"/>
  <c r="F602" i="12"/>
  <c r="F603" i="12"/>
  <c r="F604" i="12"/>
  <c r="F605" i="12"/>
  <c r="F606" i="12"/>
  <c r="F607" i="12"/>
  <c r="F608" i="12"/>
  <c r="F609" i="12"/>
  <c r="F610" i="12"/>
  <c r="G1297" i="7"/>
  <c r="G1298" i="7"/>
  <c r="G1299" i="7"/>
  <c r="G1300" i="7"/>
  <c r="G1301" i="7"/>
  <c r="G1302" i="7"/>
  <c r="E1303" i="7"/>
  <c r="G1303" i="7" s="1"/>
  <c r="E1304" i="7"/>
  <c r="G1304" i="7" s="1"/>
  <c r="G1305" i="7"/>
  <c r="F1306" i="7"/>
  <c r="G1306" i="7" s="1"/>
  <c r="G1315" i="7"/>
  <c r="G1316" i="7"/>
  <c r="G1317" i="7"/>
  <c r="G1318" i="7"/>
  <c r="G1319" i="7"/>
  <c r="G1320" i="7"/>
  <c r="E1321" i="7"/>
  <c r="G1321" i="7" s="1"/>
  <c r="E1322" i="7"/>
  <c r="G1322" i="7" s="1"/>
  <c r="G1323" i="7"/>
  <c r="F1324" i="7"/>
  <c r="G1324" i="7" s="1"/>
  <c r="J1324" i="7"/>
  <c r="J1323" i="7"/>
  <c r="J1322" i="7"/>
  <c r="J1321" i="7"/>
  <c r="J1320" i="7"/>
  <c r="J1319" i="7"/>
  <c r="J1318" i="7"/>
  <c r="J1317" i="7"/>
  <c r="J1316" i="7"/>
  <c r="J1315" i="7"/>
  <c r="J1306" i="7"/>
  <c r="J1305" i="7"/>
  <c r="J1304" i="7"/>
  <c r="J1303" i="7"/>
  <c r="J1302" i="7"/>
  <c r="J1301" i="7"/>
  <c r="J1300" i="7"/>
  <c r="J1299" i="7"/>
  <c r="J1298" i="7"/>
  <c r="J1297" i="7"/>
  <c r="I610" i="12"/>
  <c r="I609" i="12"/>
  <c r="I608" i="12"/>
  <c r="I607" i="12"/>
  <c r="I606" i="12"/>
  <c r="I605" i="12"/>
  <c r="I604" i="12"/>
  <c r="I603" i="12"/>
  <c r="I602" i="12"/>
  <c r="I601" i="12"/>
  <c r="I600" i="12"/>
  <c r="I599" i="12"/>
  <c r="I598" i="12"/>
  <c r="I597" i="12"/>
  <c r="I596" i="12"/>
  <c r="I595" i="12"/>
  <c r="I594" i="12"/>
  <c r="I593" i="12"/>
  <c r="I592" i="12"/>
  <c r="I591" i="12"/>
  <c r="I590" i="12"/>
  <c r="I589" i="12"/>
  <c r="I588" i="12"/>
  <c r="I587" i="12"/>
  <c r="I586" i="12"/>
  <c r="I585" i="12"/>
  <c r="I584" i="12"/>
  <c r="I583" i="12"/>
  <c r="I582" i="12"/>
  <c r="I581" i="12"/>
  <c r="I580" i="12"/>
  <c r="I579" i="12"/>
  <c r="I578" i="12"/>
  <c r="I577" i="12"/>
  <c r="I576" i="12"/>
  <c r="J1288" i="7"/>
  <c r="J1287" i="7"/>
  <c r="J1286" i="7"/>
  <c r="J1285" i="7"/>
  <c r="J1284" i="7"/>
  <c r="J1283" i="7"/>
  <c r="J1282" i="7"/>
  <c r="J1281" i="7"/>
  <c r="J1280" i="7"/>
  <c r="J1279" i="7"/>
  <c r="I567" i="12"/>
  <c r="I566" i="12"/>
  <c r="I565" i="12"/>
  <c r="I564" i="12"/>
  <c r="I563" i="12"/>
  <c r="I562" i="12"/>
  <c r="I561" i="12"/>
  <c r="I560" i="12"/>
  <c r="I559" i="12"/>
  <c r="I558" i="12"/>
  <c r="I557" i="12"/>
  <c r="I556" i="12"/>
  <c r="I555" i="12"/>
  <c r="I554" i="12"/>
  <c r="I553" i="12"/>
  <c r="I552" i="12"/>
  <c r="I551" i="12"/>
  <c r="I550" i="12"/>
  <c r="I549" i="12"/>
  <c r="I548" i="12"/>
  <c r="I547" i="12"/>
  <c r="I546" i="12"/>
  <c r="I545" i="12"/>
  <c r="I544" i="12"/>
  <c r="I543" i="12"/>
  <c r="I542" i="12"/>
  <c r="I541" i="12"/>
  <c r="I540" i="12"/>
  <c r="I539" i="12"/>
  <c r="I538" i="12"/>
  <c r="I537" i="12"/>
  <c r="I536" i="12"/>
  <c r="I535" i="12"/>
  <c r="I534" i="12"/>
  <c r="I533" i="12"/>
  <c r="J1270" i="7"/>
  <c r="J1269" i="7"/>
  <c r="J1268" i="7"/>
  <c r="J1267" i="7"/>
  <c r="J1266" i="7"/>
  <c r="J1265" i="7"/>
  <c r="J1264" i="7"/>
  <c r="J1263" i="7"/>
  <c r="J1262" i="7"/>
  <c r="J1261" i="7"/>
  <c r="J1252" i="7"/>
  <c r="J1251" i="7"/>
  <c r="J1250" i="7"/>
  <c r="J1249" i="7"/>
  <c r="J1248" i="7"/>
  <c r="J1247" i="7"/>
  <c r="J1246" i="7"/>
  <c r="J1245" i="7"/>
  <c r="J1244" i="7"/>
  <c r="J1243" i="7"/>
  <c r="I524" i="12"/>
  <c r="I523" i="12"/>
  <c r="I522" i="12"/>
  <c r="I521" i="12"/>
  <c r="I520" i="12"/>
  <c r="I519" i="12"/>
  <c r="I518" i="12"/>
  <c r="I517" i="12"/>
  <c r="I516" i="12"/>
  <c r="I515" i="12"/>
  <c r="I514" i="12"/>
  <c r="I513" i="12"/>
  <c r="I512" i="12"/>
  <c r="I511" i="12"/>
  <c r="I510" i="12"/>
  <c r="I509" i="12"/>
  <c r="I508" i="12"/>
  <c r="I507" i="12"/>
  <c r="I506" i="12"/>
  <c r="I505" i="12"/>
  <c r="I504" i="12"/>
  <c r="I503" i="12"/>
  <c r="I502" i="12"/>
  <c r="I501" i="12"/>
  <c r="I500" i="12"/>
  <c r="I499" i="12"/>
  <c r="I498" i="12"/>
  <c r="I497" i="12"/>
  <c r="I496" i="12"/>
  <c r="I495" i="12"/>
  <c r="I494" i="12"/>
  <c r="I493" i="12"/>
  <c r="I492" i="12"/>
  <c r="I491" i="12"/>
  <c r="I490" i="12"/>
  <c r="J1234" i="7"/>
  <c r="J1233" i="7"/>
  <c r="J1232" i="7"/>
  <c r="J1231" i="7"/>
  <c r="J1230" i="7"/>
  <c r="J1229" i="7"/>
  <c r="J1228" i="7"/>
  <c r="J1227" i="7"/>
  <c r="J1226" i="7"/>
  <c r="J1225" i="7"/>
  <c r="I481" i="12"/>
  <c r="I480" i="12"/>
  <c r="I479" i="12"/>
  <c r="I478" i="12"/>
  <c r="I477" i="12"/>
  <c r="I476" i="12"/>
  <c r="I475" i="12"/>
  <c r="I474" i="12"/>
  <c r="I473" i="12"/>
  <c r="I472" i="12"/>
  <c r="I471" i="12"/>
  <c r="I470" i="12"/>
  <c r="I469" i="12"/>
  <c r="I468" i="12"/>
  <c r="I467" i="12"/>
  <c r="I466" i="12"/>
  <c r="I465" i="12"/>
  <c r="I464" i="12"/>
  <c r="I463" i="12"/>
  <c r="I462" i="12"/>
  <c r="I461" i="12"/>
  <c r="I460" i="12"/>
  <c r="I459" i="12"/>
  <c r="I458" i="12"/>
  <c r="I457" i="12"/>
  <c r="I456" i="12"/>
  <c r="I455" i="12"/>
  <c r="I454" i="12"/>
  <c r="I453" i="12"/>
  <c r="I452" i="12"/>
  <c r="I451" i="12"/>
  <c r="I450" i="12"/>
  <c r="I449" i="12"/>
  <c r="I448" i="12"/>
  <c r="I447" i="12"/>
  <c r="I438" i="12"/>
  <c r="I437" i="12"/>
  <c r="I436" i="12"/>
  <c r="I435" i="12"/>
  <c r="I434" i="12"/>
  <c r="I433" i="12"/>
  <c r="I432" i="12"/>
  <c r="I431" i="12"/>
  <c r="I430" i="12"/>
  <c r="I429" i="12"/>
  <c r="I428" i="12"/>
  <c r="I427" i="12"/>
  <c r="I426" i="12"/>
  <c r="I425" i="12"/>
  <c r="I424" i="12"/>
  <c r="I423" i="12"/>
  <c r="I422" i="12"/>
  <c r="I421" i="12"/>
  <c r="I420" i="12"/>
  <c r="I419" i="12"/>
  <c r="I418" i="12"/>
  <c r="I417" i="12"/>
  <c r="I416" i="12"/>
  <c r="I415" i="12"/>
  <c r="I414" i="12"/>
  <c r="I413" i="12"/>
  <c r="I412" i="12"/>
  <c r="I411" i="12"/>
  <c r="I410" i="12"/>
  <c r="I409" i="12"/>
  <c r="I408" i="12"/>
  <c r="I407" i="12"/>
  <c r="I406" i="12"/>
  <c r="I405" i="12"/>
  <c r="I404" i="12"/>
  <c r="J539" i="8"/>
  <c r="J538" i="8"/>
  <c r="J537" i="8"/>
  <c r="J536" i="8"/>
  <c r="J535" i="8"/>
  <c r="J534" i="8"/>
  <c r="J533" i="8"/>
  <c r="J532" i="8"/>
  <c r="J531" i="8"/>
  <c r="J530" i="8"/>
  <c r="J529" i="8"/>
  <c r="J528" i="8"/>
  <c r="J527" i="8"/>
  <c r="J526" i="8"/>
  <c r="J525" i="8"/>
  <c r="J524" i="8"/>
  <c r="J523" i="8"/>
  <c r="J522" i="8"/>
  <c r="J521" i="8"/>
  <c r="J520" i="8"/>
  <c r="J519" i="8"/>
  <c r="J518" i="8"/>
  <c r="J517" i="8"/>
  <c r="J516" i="8"/>
  <c r="J515" i="8"/>
  <c r="J514" i="8"/>
  <c r="J513" i="8"/>
  <c r="J512" i="8"/>
  <c r="J511" i="8"/>
  <c r="J510" i="8"/>
  <c r="J509" i="8"/>
  <c r="J508" i="8"/>
  <c r="J507" i="8"/>
  <c r="J506" i="8"/>
  <c r="J505" i="8"/>
  <c r="J504" i="8"/>
  <c r="J503" i="8"/>
  <c r="J502" i="8"/>
  <c r="J501" i="8"/>
  <c r="J500" i="8"/>
  <c r="J499" i="8"/>
  <c r="J498" i="8"/>
  <c r="J497" i="8"/>
  <c r="J496" i="8"/>
  <c r="J495" i="8"/>
  <c r="J494" i="8"/>
  <c r="J493" i="8"/>
  <c r="J492" i="8"/>
  <c r="J491" i="8"/>
  <c r="J490" i="8"/>
  <c r="J489" i="8"/>
  <c r="J1216" i="7"/>
  <c r="J1215" i="7"/>
  <c r="J1214" i="7"/>
  <c r="J1213" i="7"/>
  <c r="J1212" i="7"/>
  <c r="J1211" i="7"/>
  <c r="J1210" i="7"/>
  <c r="J1209" i="7"/>
  <c r="J1208" i="7"/>
  <c r="J1207" i="7"/>
  <c r="J1198" i="7"/>
  <c r="J1197" i="7"/>
  <c r="J1196" i="7"/>
  <c r="J1195" i="7"/>
  <c r="J1194" i="7"/>
  <c r="J1193" i="7"/>
  <c r="J1192" i="7"/>
  <c r="J1191" i="7"/>
  <c r="J1190" i="7"/>
  <c r="J1189" i="7"/>
  <c r="I52" i="10"/>
  <c r="I51" i="10"/>
  <c r="I50" i="10"/>
  <c r="I49" i="10"/>
  <c r="I48" i="10"/>
  <c r="I47" i="10"/>
  <c r="I46" i="10"/>
  <c r="I45" i="10"/>
  <c r="I44" i="10"/>
  <c r="I43" i="10"/>
  <c r="I42" i="10"/>
  <c r="I41" i="10"/>
  <c r="I40" i="10"/>
  <c r="I39" i="10"/>
  <c r="J1180" i="7"/>
  <c r="J1179" i="7"/>
  <c r="J1178" i="7"/>
  <c r="J1177" i="7"/>
  <c r="J1176" i="7"/>
  <c r="J1175" i="7"/>
  <c r="J1174" i="7"/>
  <c r="J1173" i="7"/>
  <c r="J1172" i="7"/>
  <c r="J1171" i="7"/>
  <c r="G1135" i="7"/>
  <c r="G1136" i="7"/>
  <c r="G1137" i="7"/>
  <c r="G1138" i="7"/>
  <c r="G1139" i="7"/>
  <c r="G1140" i="7"/>
  <c r="E1141" i="7"/>
  <c r="G1141" i="7" s="1"/>
  <c r="E1142" i="7"/>
  <c r="G1142" i="7" s="1"/>
  <c r="G1143" i="7"/>
  <c r="F1144" i="7"/>
  <c r="G1144" i="7" s="1"/>
  <c r="G1153" i="7"/>
  <c r="G1154" i="7"/>
  <c r="G1155" i="7"/>
  <c r="G1156" i="7"/>
  <c r="G1157" i="7"/>
  <c r="G1158" i="7"/>
  <c r="E1159" i="7"/>
  <c r="G1159" i="7" s="1"/>
  <c r="E1160" i="7"/>
  <c r="G1160" i="7" s="1"/>
  <c r="G1161" i="7"/>
  <c r="F1162" i="7"/>
  <c r="G1162" i="7" s="1"/>
  <c r="J1162" i="7"/>
  <c r="J1161" i="7"/>
  <c r="J1160" i="7"/>
  <c r="J1159" i="7"/>
  <c r="J1158" i="7"/>
  <c r="J1157" i="7"/>
  <c r="J1156" i="7"/>
  <c r="J1155" i="7"/>
  <c r="J1154" i="7"/>
  <c r="J1153" i="7"/>
  <c r="J1144" i="7"/>
  <c r="J1143" i="7"/>
  <c r="J1142" i="7"/>
  <c r="J1141" i="7"/>
  <c r="J1140" i="7"/>
  <c r="J1139" i="7"/>
  <c r="J1138" i="7"/>
  <c r="J1137" i="7"/>
  <c r="J1136" i="7"/>
  <c r="J1135" i="7"/>
  <c r="G1081" i="7"/>
  <c r="G1082" i="7"/>
  <c r="G1083" i="7"/>
  <c r="G1084" i="7"/>
  <c r="G1085" i="7"/>
  <c r="G1086" i="7"/>
  <c r="E1087" i="7"/>
  <c r="G1087" i="7" s="1"/>
  <c r="E1088" i="7"/>
  <c r="G1088" i="7" s="1"/>
  <c r="G1089" i="7"/>
  <c r="F1090" i="7"/>
  <c r="G1090" i="7" s="1"/>
  <c r="G1099" i="7"/>
  <c r="G1100" i="7"/>
  <c r="G1101" i="7"/>
  <c r="G1102" i="7"/>
  <c r="G1103" i="7"/>
  <c r="G1104" i="7"/>
  <c r="E1105" i="7"/>
  <c r="G1105" i="7" s="1"/>
  <c r="E1106" i="7"/>
  <c r="G1106" i="7" s="1"/>
  <c r="G1107" i="7"/>
  <c r="F1108" i="7"/>
  <c r="G1108" i="7" s="1"/>
  <c r="F361" i="12"/>
  <c r="F362" i="12"/>
  <c r="F363" i="12"/>
  <c r="F364" i="12"/>
  <c r="F365" i="12"/>
  <c r="F366" i="12"/>
  <c r="F367" i="12"/>
  <c r="F368" i="12"/>
  <c r="F369" i="12"/>
  <c r="F370" i="12"/>
  <c r="F371" i="12"/>
  <c r="F372" i="12"/>
  <c r="F373" i="12"/>
  <c r="F374" i="12"/>
  <c r="F375" i="12"/>
  <c r="F376" i="12"/>
  <c r="F377" i="12"/>
  <c r="F378" i="12"/>
  <c r="F379" i="12"/>
  <c r="F380" i="12"/>
  <c r="F381" i="12"/>
  <c r="F382" i="12"/>
  <c r="F383" i="12"/>
  <c r="F384" i="12"/>
  <c r="F385" i="12"/>
  <c r="F386" i="12"/>
  <c r="F387" i="12"/>
  <c r="F388" i="12"/>
  <c r="F389" i="12"/>
  <c r="F390" i="12"/>
  <c r="F391" i="12"/>
  <c r="F392" i="12"/>
  <c r="F393" i="12"/>
  <c r="F394" i="12"/>
  <c r="F395" i="12"/>
  <c r="G1117" i="7"/>
  <c r="G1118" i="7"/>
  <c r="G1119" i="7"/>
  <c r="G1120" i="7"/>
  <c r="G1121" i="7"/>
  <c r="G1122" i="7"/>
  <c r="E1123" i="7"/>
  <c r="G1123" i="7" s="1"/>
  <c r="E1124" i="7"/>
  <c r="G1124" i="7" s="1"/>
  <c r="G1125" i="7"/>
  <c r="F1126" i="7"/>
  <c r="G1126" i="7" s="1"/>
  <c r="J1126" i="7"/>
  <c r="J1125" i="7"/>
  <c r="J1124" i="7"/>
  <c r="J1123" i="7"/>
  <c r="J1122" i="7"/>
  <c r="J1121" i="7"/>
  <c r="J1120" i="7"/>
  <c r="J1119" i="7"/>
  <c r="J1118" i="7"/>
  <c r="J1117" i="7"/>
  <c r="I395" i="12"/>
  <c r="I394" i="12"/>
  <c r="I393" i="12"/>
  <c r="I392" i="12"/>
  <c r="I391" i="12"/>
  <c r="I390" i="12"/>
  <c r="I389" i="12"/>
  <c r="I388" i="12"/>
  <c r="I387" i="12"/>
  <c r="I386" i="12"/>
  <c r="I385" i="12"/>
  <c r="I384" i="12"/>
  <c r="I383" i="12"/>
  <c r="I382" i="12"/>
  <c r="I381" i="12"/>
  <c r="I380" i="12"/>
  <c r="I379" i="12"/>
  <c r="I378" i="12"/>
  <c r="I377" i="12"/>
  <c r="I376" i="12"/>
  <c r="I375" i="12"/>
  <c r="I374" i="12"/>
  <c r="I373" i="12"/>
  <c r="I372" i="12"/>
  <c r="I371" i="12"/>
  <c r="I370" i="12"/>
  <c r="I369" i="12"/>
  <c r="I368" i="12"/>
  <c r="I367" i="12"/>
  <c r="I366" i="12"/>
  <c r="I365" i="12"/>
  <c r="I364" i="12"/>
  <c r="I363" i="12"/>
  <c r="I362" i="12"/>
  <c r="I361" i="12"/>
  <c r="J1108" i="7"/>
  <c r="J1107" i="7"/>
  <c r="J1106" i="7"/>
  <c r="J1105" i="7"/>
  <c r="J1104" i="7"/>
  <c r="J1103" i="7"/>
  <c r="J1102" i="7"/>
  <c r="J1101" i="7"/>
  <c r="J1100" i="7"/>
  <c r="J1099" i="7"/>
  <c r="J1090" i="7"/>
  <c r="J1089" i="7"/>
  <c r="J1088" i="7"/>
  <c r="J1087" i="7"/>
  <c r="J1086" i="7"/>
  <c r="J1085" i="7"/>
  <c r="J1084" i="7"/>
  <c r="J1083" i="7"/>
  <c r="J1082" i="7"/>
  <c r="J1081" i="7"/>
  <c r="G1063" i="7"/>
  <c r="G1064" i="7"/>
  <c r="G1065" i="7"/>
  <c r="G1066" i="7"/>
  <c r="G1067" i="7"/>
  <c r="G1068" i="7"/>
  <c r="E1069" i="7"/>
  <c r="G1069" i="7" s="1"/>
  <c r="E1070" i="7"/>
  <c r="G1070" i="7" s="1"/>
  <c r="G1071" i="7"/>
  <c r="F1072" i="7"/>
  <c r="G1072" i="7" s="1"/>
  <c r="J1072" i="7"/>
  <c r="J1071" i="7"/>
  <c r="J1070" i="7"/>
  <c r="J1069" i="7"/>
  <c r="J1068" i="7"/>
  <c r="J1067" i="7"/>
  <c r="J1066" i="7"/>
  <c r="J1065" i="7"/>
  <c r="J1064" i="7"/>
  <c r="J1063" i="7"/>
  <c r="J1054" i="7"/>
  <c r="F1054" i="7"/>
  <c r="G1054" i="7" s="1"/>
  <c r="J1053" i="7"/>
  <c r="G1053" i="7"/>
  <c r="J1052" i="7"/>
  <c r="E1052" i="7"/>
  <c r="G1052" i="7" s="1"/>
  <c r="J1051" i="7"/>
  <c r="E1051" i="7"/>
  <c r="G1051" i="7" s="1"/>
  <c r="J1050" i="7"/>
  <c r="G1050" i="7"/>
  <c r="J1049" i="7"/>
  <c r="G1049" i="7"/>
  <c r="J1048" i="7"/>
  <c r="G1048" i="7"/>
  <c r="J1047" i="7"/>
  <c r="G1047" i="7"/>
  <c r="J1046" i="7"/>
  <c r="G1046" i="7"/>
  <c r="J1045" i="7"/>
  <c r="G1045" i="7"/>
  <c r="G1027" i="7"/>
  <c r="G1028" i="7"/>
  <c r="G1029" i="7"/>
  <c r="G1030" i="7"/>
  <c r="G1031" i="7"/>
  <c r="G1032" i="7"/>
  <c r="E1033" i="7"/>
  <c r="G1033" i="7" s="1"/>
  <c r="E1034" i="7"/>
  <c r="G1034" i="7" s="1"/>
  <c r="G1035" i="7"/>
  <c r="F1036" i="7"/>
  <c r="G1036" i="7" s="1"/>
  <c r="J1036" i="7"/>
  <c r="J1035" i="7"/>
  <c r="J1034" i="7"/>
  <c r="J1033" i="7"/>
  <c r="J1032" i="7"/>
  <c r="J1031" i="7"/>
  <c r="J1030" i="7"/>
  <c r="J1029" i="7"/>
  <c r="J1028" i="7"/>
  <c r="J1027" i="7"/>
  <c r="J480" i="8"/>
  <c r="J479" i="8"/>
  <c r="J478" i="8"/>
  <c r="G478" i="8"/>
  <c r="F479" i="8" s="1"/>
  <c r="G479" i="8" s="1"/>
  <c r="J477" i="8"/>
  <c r="G477" i="8"/>
  <c r="J476" i="8"/>
  <c r="G476" i="8"/>
  <c r="J475" i="8"/>
  <c r="J474" i="8"/>
  <c r="G472" i="8"/>
  <c r="F474" i="8" s="1"/>
  <c r="G474" i="8" s="1"/>
  <c r="J473" i="8"/>
  <c r="J472" i="8"/>
  <c r="J471" i="8"/>
  <c r="J470" i="8"/>
  <c r="J469" i="8"/>
  <c r="F469" i="8"/>
  <c r="G469" i="8" s="1"/>
  <c r="F471" i="8" s="1"/>
  <c r="G471" i="8" s="1"/>
  <c r="J468" i="8"/>
  <c r="J467" i="8"/>
  <c r="J466" i="8"/>
  <c r="F466" i="8"/>
  <c r="G466" i="8" s="1"/>
  <c r="J465" i="8"/>
  <c r="J464" i="8"/>
  <c r="J463" i="8"/>
  <c r="F463" i="8"/>
  <c r="G463" i="8"/>
  <c r="F464" i="8" s="1"/>
  <c r="G464" i="8" s="1"/>
  <c r="J462" i="8"/>
  <c r="F460" i="8"/>
  <c r="G460" i="8" s="1"/>
  <c r="J461" i="8"/>
  <c r="J460" i="8"/>
  <c r="J459" i="8"/>
  <c r="J458" i="8"/>
  <c r="J457" i="8"/>
  <c r="F457" i="8"/>
  <c r="G457" i="8" s="1"/>
  <c r="F458" i="8" s="1"/>
  <c r="G458" i="8" s="1"/>
  <c r="J456" i="8"/>
  <c r="J455" i="8"/>
  <c r="J454" i="8"/>
  <c r="F454" i="8"/>
  <c r="G454" i="8" s="1"/>
  <c r="J453" i="8"/>
  <c r="J452" i="8"/>
  <c r="J451" i="8"/>
  <c r="F451" i="8"/>
  <c r="G451" i="8" s="1"/>
  <c r="F452" i="8" s="1"/>
  <c r="G452" i="8" s="1"/>
  <c r="J450" i="8"/>
  <c r="F448" i="8"/>
  <c r="G448" i="8" s="1"/>
  <c r="J449" i="8"/>
  <c r="J448" i="8"/>
  <c r="J447" i="8"/>
  <c r="J446" i="8"/>
  <c r="J445" i="8"/>
  <c r="F445" i="8"/>
  <c r="G445" i="8" s="1"/>
  <c r="F447" i="8" s="1"/>
  <c r="G447" i="8" s="1"/>
  <c r="J444" i="8"/>
  <c r="J443" i="8"/>
  <c r="J442" i="8"/>
  <c r="F442" i="8"/>
  <c r="G442" i="8" s="1"/>
  <c r="J441" i="8"/>
  <c r="J440" i="8"/>
  <c r="J439" i="8"/>
  <c r="F439" i="8"/>
  <c r="G439" i="8" s="1"/>
  <c r="F440" i="8" s="1"/>
  <c r="G440" i="8" s="1"/>
  <c r="J438" i="8"/>
  <c r="F436" i="8"/>
  <c r="G436" i="8" s="1"/>
  <c r="J437" i="8"/>
  <c r="J436" i="8"/>
  <c r="J435" i="8"/>
  <c r="J434" i="8"/>
  <c r="J433" i="8"/>
  <c r="F433" i="8"/>
  <c r="G433" i="8" s="1"/>
  <c r="F435" i="8" s="1"/>
  <c r="G435" i="8" s="1"/>
  <c r="J432" i="8"/>
  <c r="J431" i="8"/>
  <c r="J430" i="8"/>
  <c r="F430" i="8"/>
  <c r="G430" i="8" s="1"/>
  <c r="G991" i="7"/>
  <c r="G992" i="7"/>
  <c r="G993" i="7"/>
  <c r="G994" i="7"/>
  <c r="G995" i="7"/>
  <c r="G996" i="7"/>
  <c r="E997" i="7"/>
  <c r="G997" i="7" s="1"/>
  <c r="E998" i="7"/>
  <c r="G998" i="7" s="1"/>
  <c r="G999" i="7"/>
  <c r="F1000" i="7"/>
  <c r="G1000" i="7" s="1"/>
  <c r="G1009" i="7"/>
  <c r="G1010" i="7"/>
  <c r="G1011" i="7"/>
  <c r="G1012" i="7"/>
  <c r="G1013" i="7"/>
  <c r="G1014" i="7"/>
  <c r="E1015" i="7"/>
  <c r="G1015" i="7" s="1"/>
  <c r="E1016" i="7"/>
  <c r="G1016" i="7" s="1"/>
  <c r="G1017" i="7"/>
  <c r="F1018" i="7"/>
  <c r="G1018" i="7" s="1"/>
  <c r="J1018" i="7"/>
  <c r="J1017" i="7"/>
  <c r="J1016" i="7"/>
  <c r="J1015" i="7"/>
  <c r="J1014" i="7"/>
  <c r="J1013" i="7"/>
  <c r="J1012" i="7"/>
  <c r="J1011" i="7"/>
  <c r="J1010" i="7"/>
  <c r="J1009" i="7"/>
  <c r="J1000" i="7"/>
  <c r="J999" i="7"/>
  <c r="J998" i="7"/>
  <c r="J997" i="7"/>
  <c r="J996" i="7"/>
  <c r="J995" i="7"/>
  <c r="J994" i="7"/>
  <c r="J993" i="7"/>
  <c r="J992" i="7"/>
  <c r="J991" i="7"/>
  <c r="F318" i="12"/>
  <c r="F319" i="12"/>
  <c r="F320" i="12"/>
  <c r="F321" i="12"/>
  <c r="F322" i="12"/>
  <c r="F323" i="12"/>
  <c r="F324" i="12"/>
  <c r="F325" i="12"/>
  <c r="F326" i="12"/>
  <c r="F327" i="12"/>
  <c r="F328" i="12"/>
  <c r="F329" i="12"/>
  <c r="F330" i="12"/>
  <c r="F331" i="12"/>
  <c r="F332" i="12"/>
  <c r="F333" i="12"/>
  <c r="F334" i="12"/>
  <c r="F335" i="12"/>
  <c r="F336" i="12"/>
  <c r="F337" i="12"/>
  <c r="F338" i="12"/>
  <c r="F339" i="12"/>
  <c r="F340" i="12"/>
  <c r="F341" i="12"/>
  <c r="F342" i="12"/>
  <c r="F343" i="12"/>
  <c r="F344" i="12"/>
  <c r="F345" i="12"/>
  <c r="F346" i="12"/>
  <c r="F347" i="12"/>
  <c r="F348" i="12"/>
  <c r="F349" i="12"/>
  <c r="F350" i="12"/>
  <c r="F351" i="12"/>
  <c r="F352"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9" i="12"/>
  <c r="I328" i="12"/>
  <c r="I327" i="12"/>
  <c r="I326" i="12"/>
  <c r="I325" i="12"/>
  <c r="I324" i="12"/>
  <c r="I323" i="12"/>
  <c r="I322" i="12"/>
  <c r="I321" i="12"/>
  <c r="I320" i="12"/>
  <c r="I319" i="12"/>
  <c r="I318" i="12"/>
  <c r="G973" i="7"/>
  <c r="G974" i="7"/>
  <c r="G975" i="7"/>
  <c r="G976" i="7"/>
  <c r="G977" i="7"/>
  <c r="G978" i="7"/>
  <c r="E979" i="7"/>
  <c r="G979" i="7" s="1"/>
  <c r="E980" i="7"/>
  <c r="G980" i="7" s="1"/>
  <c r="G981" i="7"/>
  <c r="F982" i="7"/>
  <c r="G982" i="7" s="1"/>
  <c r="J982" i="7"/>
  <c r="J981" i="7"/>
  <c r="J980" i="7"/>
  <c r="J979" i="7"/>
  <c r="J978" i="7"/>
  <c r="J977" i="7"/>
  <c r="J976" i="7"/>
  <c r="J975" i="7"/>
  <c r="J974" i="7"/>
  <c r="J973" i="7"/>
  <c r="F275" i="12"/>
  <c r="F276" i="12"/>
  <c r="F277" i="12"/>
  <c r="F278" i="12"/>
  <c r="F279" i="12"/>
  <c r="F280" i="12"/>
  <c r="F281" i="12"/>
  <c r="F282" i="12"/>
  <c r="F283" i="12"/>
  <c r="F284" i="12"/>
  <c r="F285" i="12"/>
  <c r="F286" i="12"/>
  <c r="F287" i="12"/>
  <c r="F288" i="12"/>
  <c r="F289" i="12"/>
  <c r="F290" i="12"/>
  <c r="F291" i="12"/>
  <c r="F292" i="12"/>
  <c r="F293" i="12"/>
  <c r="F294" i="12"/>
  <c r="F295" i="12"/>
  <c r="F296" i="12"/>
  <c r="F297" i="12"/>
  <c r="F298" i="12"/>
  <c r="F299" i="12"/>
  <c r="F300" i="12"/>
  <c r="F301" i="12"/>
  <c r="F302" i="12"/>
  <c r="F303" i="12"/>
  <c r="F304" i="12"/>
  <c r="F305" i="12"/>
  <c r="F306" i="12"/>
  <c r="F307" i="12"/>
  <c r="F308" i="12"/>
  <c r="F309" i="12"/>
  <c r="I309" i="12"/>
  <c r="I308" i="12"/>
  <c r="I307" i="12"/>
  <c r="I306" i="12"/>
  <c r="I305" i="12"/>
  <c r="I304" i="12"/>
  <c r="I303" i="12"/>
  <c r="I302" i="12"/>
  <c r="I301" i="12"/>
  <c r="I300" i="12"/>
  <c r="I299" i="12"/>
  <c r="I298" i="12"/>
  <c r="I297" i="12"/>
  <c r="I296" i="12"/>
  <c r="I295" i="12"/>
  <c r="I294" i="12"/>
  <c r="I293" i="12"/>
  <c r="I292" i="12"/>
  <c r="I291" i="12"/>
  <c r="I290" i="12"/>
  <c r="I289" i="12"/>
  <c r="I288" i="12"/>
  <c r="I287" i="12"/>
  <c r="I286" i="12"/>
  <c r="I285" i="12"/>
  <c r="I284" i="12"/>
  <c r="I283" i="12"/>
  <c r="I282" i="12"/>
  <c r="I281" i="12"/>
  <c r="I280" i="12"/>
  <c r="I279" i="12"/>
  <c r="I278" i="12"/>
  <c r="I277" i="12"/>
  <c r="I276" i="12"/>
  <c r="I275" i="12"/>
  <c r="N21" i="45"/>
  <c r="L21" i="45"/>
  <c r="J21" i="45"/>
  <c r="G936" i="7"/>
  <c r="G937" i="7"/>
  <c r="G938" i="7"/>
  <c r="G939" i="7"/>
  <c r="G940" i="7"/>
  <c r="G941" i="7"/>
  <c r="E942" i="7"/>
  <c r="G942" i="7" s="1"/>
  <c r="E943" i="7"/>
  <c r="G943" i="7" s="1"/>
  <c r="G944" i="7"/>
  <c r="F945" i="7"/>
  <c r="G945" i="7" s="1"/>
  <c r="J945" i="7"/>
  <c r="J944" i="7"/>
  <c r="J943" i="7"/>
  <c r="J942" i="7"/>
  <c r="J941" i="7"/>
  <c r="J940" i="7"/>
  <c r="J939" i="7"/>
  <c r="J938" i="7"/>
  <c r="J937" i="7"/>
  <c r="J936" i="7"/>
  <c r="G918" i="7"/>
  <c r="G919" i="7"/>
  <c r="G920" i="7"/>
  <c r="G921" i="7"/>
  <c r="G922" i="7"/>
  <c r="G923" i="7"/>
  <c r="E924" i="7"/>
  <c r="G924" i="7" s="1"/>
  <c r="E925" i="7"/>
  <c r="G925" i="7" s="1"/>
  <c r="G926" i="7"/>
  <c r="F927" i="7"/>
  <c r="G927" i="7" s="1"/>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J927" i="7"/>
  <c r="J926" i="7"/>
  <c r="J925" i="7"/>
  <c r="J924" i="7"/>
  <c r="J923" i="7"/>
  <c r="J922" i="7"/>
  <c r="J921" i="7"/>
  <c r="J920" i="7"/>
  <c r="J919" i="7"/>
  <c r="J918" i="7"/>
  <c r="G900" i="7"/>
  <c r="G901" i="7"/>
  <c r="G902" i="7"/>
  <c r="G903" i="7"/>
  <c r="G904" i="7"/>
  <c r="G905" i="7"/>
  <c r="E906" i="7"/>
  <c r="G906" i="7" s="1"/>
  <c r="E907" i="7"/>
  <c r="G907" i="7" s="1"/>
  <c r="G908" i="7"/>
  <c r="F909" i="7"/>
  <c r="G909" i="7" s="1"/>
  <c r="J909" i="7"/>
  <c r="J908" i="7"/>
  <c r="J907" i="7"/>
  <c r="J906" i="7"/>
  <c r="J905" i="7"/>
  <c r="J904" i="7"/>
  <c r="J903" i="7"/>
  <c r="J902" i="7"/>
  <c r="J901" i="7"/>
  <c r="J900" i="7"/>
  <c r="G882" i="7"/>
  <c r="G883" i="7"/>
  <c r="G884" i="7"/>
  <c r="G885" i="7"/>
  <c r="G886" i="7"/>
  <c r="G887" i="7"/>
  <c r="E888" i="7"/>
  <c r="G888" i="7" s="1"/>
  <c r="E889" i="7"/>
  <c r="G889" i="7" s="1"/>
  <c r="G890" i="7"/>
  <c r="F891" i="7"/>
  <c r="G891" i="7" s="1"/>
  <c r="J891" i="7"/>
  <c r="J890" i="7"/>
  <c r="J889" i="7"/>
  <c r="J888" i="7"/>
  <c r="J887" i="7"/>
  <c r="J886" i="7"/>
  <c r="J885" i="7"/>
  <c r="J884" i="7"/>
  <c r="J883" i="7"/>
  <c r="J882" i="7"/>
  <c r="J873" i="7"/>
  <c r="F873" i="7"/>
  <c r="G873" i="7" s="1"/>
  <c r="J872" i="7"/>
  <c r="G872" i="7"/>
  <c r="J871" i="7"/>
  <c r="E871" i="7"/>
  <c r="G871" i="7" s="1"/>
  <c r="J870" i="7"/>
  <c r="E870" i="7"/>
  <c r="G870" i="7" s="1"/>
  <c r="J869" i="7"/>
  <c r="G869" i="7"/>
  <c r="J868" i="7"/>
  <c r="G868" i="7"/>
  <c r="J867" i="7"/>
  <c r="G867" i="7"/>
  <c r="J866" i="7"/>
  <c r="G866" i="7"/>
  <c r="J865" i="7"/>
  <c r="G865" i="7"/>
  <c r="J864" i="7"/>
  <c r="G864" i="7"/>
  <c r="G846" i="7"/>
  <c r="G847" i="7"/>
  <c r="G848" i="7"/>
  <c r="G849" i="7"/>
  <c r="G850" i="7"/>
  <c r="G851" i="7"/>
  <c r="E852" i="7"/>
  <c r="G852" i="7" s="1"/>
  <c r="E853" i="7"/>
  <c r="G853" i="7" s="1"/>
  <c r="G854" i="7"/>
  <c r="F855" i="7"/>
  <c r="G855" i="7" s="1"/>
  <c r="J855" i="7"/>
  <c r="J854" i="7"/>
  <c r="J853" i="7"/>
  <c r="J852" i="7"/>
  <c r="J851" i="7"/>
  <c r="J850" i="7"/>
  <c r="J849" i="7"/>
  <c r="J848" i="7"/>
  <c r="J847" i="7"/>
  <c r="J846" i="7"/>
  <c r="F189" i="12"/>
  <c r="F190" i="12"/>
  <c r="F191" i="12"/>
  <c r="F192"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I223" i="12"/>
  <c r="I222" i="12"/>
  <c r="I221" i="12"/>
  <c r="I220" i="12"/>
  <c r="I219" i="12"/>
  <c r="I218" i="12"/>
  <c r="I217" i="12"/>
  <c r="I216" i="12"/>
  <c r="I215" i="12"/>
  <c r="I214" i="12"/>
  <c r="I213" i="12"/>
  <c r="I212" i="12"/>
  <c r="I211" i="12"/>
  <c r="I210" i="12"/>
  <c r="I209" i="12"/>
  <c r="I208" i="12"/>
  <c r="I207" i="12"/>
  <c r="I206" i="12"/>
  <c r="I205" i="12"/>
  <c r="I204" i="12"/>
  <c r="I203" i="12"/>
  <c r="I202" i="12"/>
  <c r="I201" i="12"/>
  <c r="I200" i="12"/>
  <c r="I199" i="12"/>
  <c r="I198" i="12"/>
  <c r="I197" i="12"/>
  <c r="I196" i="12"/>
  <c r="I195" i="12"/>
  <c r="I194" i="12"/>
  <c r="I193" i="12"/>
  <c r="I192" i="12"/>
  <c r="I191" i="12"/>
  <c r="I190" i="12"/>
  <c r="I189" i="12"/>
  <c r="G828" i="7"/>
  <c r="G829" i="7"/>
  <c r="G830" i="7"/>
  <c r="G831" i="7"/>
  <c r="G832" i="7"/>
  <c r="G833" i="7"/>
  <c r="E834" i="7"/>
  <c r="G834" i="7" s="1"/>
  <c r="E835" i="7"/>
  <c r="G835" i="7" s="1"/>
  <c r="G836" i="7"/>
  <c r="F837" i="7"/>
  <c r="G837" i="7" s="1"/>
  <c r="E817" i="7"/>
  <c r="G817" i="7" s="1"/>
  <c r="E816" i="7"/>
  <c r="G816" i="7" s="1"/>
  <c r="J837" i="7"/>
  <c r="J836" i="7"/>
  <c r="J835" i="7"/>
  <c r="J834" i="7"/>
  <c r="J833" i="7"/>
  <c r="J832" i="7"/>
  <c r="J831" i="7"/>
  <c r="J830" i="7"/>
  <c r="J829" i="7"/>
  <c r="J828" i="7"/>
  <c r="G792" i="7"/>
  <c r="G793" i="7"/>
  <c r="G794" i="7"/>
  <c r="G795" i="7"/>
  <c r="G796" i="7"/>
  <c r="G797" i="7"/>
  <c r="E798" i="7"/>
  <c r="G798" i="7" s="1"/>
  <c r="E799" i="7"/>
  <c r="G799" i="7" s="1"/>
  <c r="G800" i="7"/>
  <c r="F801" i="7"/>
  <c r="G801" i="7" s="1"/>
  <c r="J819" i="7"/>
  <c r="F819" i="7"/>
  <c r="G819" i="7" s="1"/>
  <c r="J818" i="7"/>
  <c r="G818" i="7"/>
  <c r="J817" i="7"/>
  <c r="J816" i="7"/>
  <c r="J815" i="7"/>
  <c r="G815" i="7"/>
  <c r="J814" i="7"/>
  <c r="G814" i="7"/>
  <c r="J813" i="7"/>
  <c r="G813" i="7"/>
  <c r="J812" i="7"/>
  <c r="G812" i="7"/>
  <c r="J811" i="7"/>
  <c r="G811" i="7"/>
  <c r="J810" i="7"/>
  <c r="G810" i="7"/>
  <c r="J801" i="7"/>
  <c r="J800" i="7"/>
  <c r="J799" i="7"/>
  <c r="J798" i="7"/>
  <c r="J797" i="7"/>
  <c r="J796" i="7"/>
  <c r="J795" i="7"/>
  <c r="J794" i="7"/>
  <c r="J793" i="7"/>
  <c r="J792" i="7"/>
  <c r="G774" i="7"/>
  <c r="G775" i="7"/>
  <c r="G776" i="7"/>
  <c r="G777" i="7"/>
  <c r="G778" i="7"/>
  <c r="G779" i="7"/>
  <c r="E780" i="7"/>
  <c r="G780" i="7" s="1"/>
  <c r="E781" i="7"/>
  <c r="G781" i="7" s="1"/>
  <c r="G782" i="7"/>
  <c r="F783" i="7"/>
  <c r="G783" i="7" s="1"/>
  <c r="J783" i="7"/>
  <c r="J782" i="7"/>
  <c r="J781" i="7"/>
  <c r="J780" i="7"/>
  <c r="J779" i="7"/>
  <c r="J778" i="7"/>
  <c r="J777" i="7"/>
  <c r="J776" i="7"/>
  <c r="J775" i="7"/>
  <c r="J774" i="7"/>
  <c r="J765" i="7"/>
  <c r="F765" i="7"/>
  <c r="G765" i="7" s="1"/>
  <c r="J764" i="7"/>
  <c r="G764" i="7"/>
  <c r="J763" i="7"/>
  <c r="E763" i="7"/>
  <c r="G763" i="7" s="1"/>
  <c r="J762" i="7"/>
  <c r="E762" i="7"/>
  <c r="G762" i="7" s="1"/>
  <c r="J761" i="7"/>
  <c r="G761" i="7"/>
  <c r="J760" i="7"/>
  <c r="G760" i="7"/>
  <c r="J759" i="7"/>
  <c r="G759" i="7"/>
  <c r="J758" i="7"/>
  <c r="G758" i="7"/>
  <c r="J757" i="7"/>
  <c r="G757" i="7"/>
  <c r="J756" i="7"/>
  <c r="G756" i="7"/>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G720" i="7"/>
  <c r="G721" i="7"/>
  <c r="G722" i="7"/>
  <c r="G723" i="7"/>
  <c r="G724" i="7"/>
  <c r="G725" i="7"/>
  <c r="E726" i="7"/>
  <c r="G726" i="7" s="1"/>
  <c r="E727" i="7"/>
  <c r="G727" i="7" s="1"/>
  <c r="G728" i="7"/>
  <c r="F729" i="7"/>
  <c r="G729" i="7" s="1"/>
  <c r="G738" i="7"/>
  <c r="G739" i="7"/>
  <c r="G740" i="7"/>
  <c r="G741" i="7"/>
  <c r="G742" i="7"/>
  <c r="G743" i="7"/>
  <c r="E744" i="7"/>
  <c r="G744" i="7" s="1"/>
  <c r="E745" i="7"/>
  <c r="G745" i="7" s="1"/>
  <c r="G746" i="7"/>
  <c r="F747" i="7"/>
  <c r="G747" i="7" s="1"/>
  <c r="J747" i="7"/>
  <c r="J746" i="7"/>
  <c r="J745" i="7"/>
  <c r="J744" i="7"/>
  <c r="J743" i="7"/>
  <c r="J742" i="7"/>
  <c r="J741" i="7"/>
  <c r="J740" i="7"/>
  <c r="J739" i="7"/>
  <c r="J738" i="7"/>
  <c r="J729" i="7"/>
  <c r="J728" i="7"/>
  <c r="J727" i="7"/>
  <c r="J726" i="7"/>
  <c r="J725" i="7"/>
  <c r="J724" i="7"/>
  <c r="J723" i="7"/>
  <c r="J722" i="7"/>
  <c r="J721" i="7"/>
  <c r="J720" i="7"/>
  <c r="G684" i="7"/>
  <c r="G685" i="7"/>
  <c r="G686" i="7"/>
  <c r="G687" i="7"/>
  <c r="G688" i="7"/>
  <c r="G689" i="7"/>
  <c r="E690" i="7"/>
  <c r="G690" i="7" s="1"/>
  <c r="E691" i="7"/>
  <c r="G691" i="7" s="1"/>
  <c r="G692" i="7"/>
  <c r="F693" i="7"/>
  <c r="G693" i="7" s="1"/>
  <c r="G702" i="7"/>
  <c r="G703" i="7"/>
  <c r="G704" i="7"/>
  <c r="G705" i="7"/>
  <c r="G706" i="7"/>
  <c r="G707" i="7"/>
  <c r="E708" i="7"/>
  <c r="G708" i="7" s="1"/>
  <c r="E709" i="7"/>
  <c r="G709" i="7" s="1"/>
  <c r="G710" i="7"/>
  <c r="F711" i="7"/>
  <c r="G711" i="7" s="1"/>
  <c r="J711" i="7"/>
  <c r="J710" i="7"/>
  <c r="J709" i="7"/>
  <c r="J708" i="7"/>
  <c r="J707" i="7"/>
  <c r="J706" i="7"/>
  <c r="J705" i="7"/>
  <c r="J704" i="7"/>
  <c r="J703" i="7"/>
  <c r="J702" i="7"/>
  <c r="J693" i="7"/>
  <c r="J692" i="7"/>
  <c r="J691" i="7"/>
  <c r="J690" i="7"/>
  <c r="J689" i="7"/>
  <c r="J688" i="7"/>
  <c r="J687" i="7"/>
  <c r="J686" i="7"/>
  <c r="J685" i="7"/>
  <c r="J684" i="7"/>
  <c r="G630" i="7"/>
  <c r="G631" i="7"/>
  <c r="G632" i="7"/>
  <c r="G633" i="7"/>
  <c r="G634" i="7"/>
  <c r="G635" i="7"/>
  <c r="E636" i="7"/>
  <c r="G636" i="7" s="1"/>
  <c r="E637" i="7"/>
  <c r="G637" i="7" s="1"/>
  <c r="G638" i="7"/>
  <c r="F639" i="7"/>
  <c r="G639" i="7" s="1"/>
  <c r="G648" i="7"/>
  <c r="G649" i="7"/>
  <c r="G650" i="7"/>
  <c r="G651" i="7"/>
  <c r="G652" i="7"/>
  <c r="G653" i="7"/>
  <c r="E654" i="7"/>
  <c r="G654" i="7" s="1"/>
  <c r="E655" i="7"/>
  <c r="G655" i="7" s="1"/>
  <c r="G656" i="7"/>
  <c r="F657" i="7"/>
  <c r="G657" i="7" s="1"/>
  <c r="G666" i="7"/>
  <c r="G667" i="7"/>
  <c r="G668" i="7"/>
  <c r="G669" i="7"/>
  <c r="G670" i="7"/>
  <c r="G671" i="7"/>
  <c r="E672" i="7"/>
  <c r="G672" i="7" s="1"/>
  <c r="E673" i="7"/>
  <c r="G673" i="7" s="1"/>
  <c r="G674" i="7"/>
  <c r="F675" i="7"/>
  <c r="G675" i="7" s="1"/>
  <c r="J675" i="7"/>
  <c r="J674" i="7"/>
  <c r="J673" i="7"/>
  <c r="J672" i="7"/>
  <c r="J671" i="7"/>
  <c r="J670" i="7"/>
  <c r="J669" i="7"/>
  <c r="J668" i="7"/>
  <c r="J667" i="7"/>
  <c r="J666" i="7"/>
  <c r="J657" i="7"/>
  <c r="J656" i="7"/>
  <c r="J655" i="7"/>
  <c r="J654" i="7"/>
  <c r="J653" i="7"/>
  <c r="J652" i="7"/>
  <c r="J651" i="7"/>
  <c r="J650" i="7"/>
  <c r="J649" i="7"/>
  <c r="J648" i="7"/>
  <c r="J639" i="7"/>
  <c r="J638" i="7"/>
  <c r="J637" i="7"/>
  <c r="J636" i="7"/>
  <c r="J635" i="7"/>
  <c r="J634" i="7"/>
  <c r="J633" i="7"/>
  <c r="J632" i="7"/>
  <c r="J631" i="7"/>
  <c r="J630" i="7"/>
  <c r="G612" i="7"/>
  <c r="G613" i="7"/>
  <c r="G614" i="7"/>
  <c r="G615" i="7"/>
  <c r="G616" i="7"/>
  <c r="G617" i="7"/>
  <c r="E618" i="7"/>
  <c r="G618" i="7" s="1"/>
  <c r="E619" i="7"/>
  <c r="G619" i="7" s="1"/>
  <c r="G620" i="7"/>
  <c r="F621" i="7"/>
  <c r="G621" i="7" s="1"/>
  <c r="J621" i="7"/>
  <c r="J620" i="7"/>
  <c r="J619" i="7"/>
  <c r="J618" i="7"/>
  <c r="J617" i="7"/>
  <c r="J616" i="7"/>
  <c r="J615" i="7"/>
  <c r="J614" i="7"/>
  <c r="J613" i="7"/>
  <c r="J612" i="7"/>
  <c r="F371" i="8"/>
  <c r="G371" i="8" s="1"/>
  <c r="F374" i="8"/>
  <c r="G374" i="8" s="1"/>
  <c r="F377" i="8"/>
  <c r="G377" i="8" s="1"/>
  <c r="F380" i="8"/>
  <c r="G380" i="8" s="1"/>
  <c r="F383" i="8"/>
  <c r="G383" i="8" s="1"/>
  <c r="F386" i="8"/>
  <c r="G386" i="8" s="1"/>
  <c r="F389" i="8"/>
  <c r="G389" i="8" s="1"/>
  <c r="F392" i="8"/>
  <c r="G392" i="8" s="1"/>
  <c r="F395" i="8"/>
  <c r="G395" i="8" s="1"/>
  <c r="F398" i="8"/>
  <c r="G398" i="8" s="1"/>
  <c r="F401" i="8"/>
  <c r="G401" i="8" s="1"/>
  <c r="F404" i="8"/>
  <c r="G404" i="8" s="1"/>
  <c r="F407" i="8"/>
  <c r="G407" i="8" s="1"/>
  <c r="F410" i="8"/>
  <c r="G410" i="8" s="1"/>
  <c r="G413" i="8"/>
  <c r="F415" i="8" s="1"/>
  <c r="G415" i="8" s="1"/>
  <c r="G416" i="8"/>
  <c r="G417" i="8"/>
  <c r="G418" i="8"/>
  <c r="G419" i="8"/>
  <c r="F420" i="8" s="1"/>
  <c r="G420" i="8" s="1"/>
  <c r="G594" i="7"/>
  <c r="G595" i="7"/>
  <c r="G596" i="7"/>
  <c r="G597" i="7"/>
  <c r="G598" i="7"/>
  <c r="G599" i="7"/>
  <c r="E600" i="7"/>
  <c r="G600" i="7" s="1"/>
  <c r="E601" i="7"/>
  <c r="G601" i="7" s="1"/>
  <c r="G602" i="7"/>
  <c r="F603" i="7"/>
  <c r="G603" i="7" s="1"/>
  <c r="J421" i="8"/>
  <c r="J420" i="8"/>
  <c r="J419" i="8"/>
  <c r="J418" i="8"/>
  <c r="J417" i="8"/>
  <c r="J416" i="8"/>
  <c r="J415" i="8"/>
  <c r="J414" i="8"/>
  <c r="J413" i="8"/>
  <c r="J412" i="8"/>
  <c r="J411" i="8"/>
  <c r="J410" i="8"/>
  <c r="J409" i="8"/>
  <c r="J408" i="8"/>
  <c r="J407" i="8"/>
  <c r="J406" i="8"/>
  <c r="J405" i="8"/>
  <c r="J404" i="8"/>
  <c r="J403" i="8"/>
  <c r="J402" i="8"/>
  <c r="J401" i="8"/>
  <c r="J400" i="8"/>
  <c r="J399" i="8"/>
  <c r="J398" i="8"/>
  <c r="J397" i="8"/>
  <c r="J396" i="8"/>
  <c r="J395" i="8"/>
  <c r="J394" i="8"/>
  <c r="J393" i="8"/>
  <c r="J392" i="8"/>
  <c r="J391" i="8"/>
  <c r="J390" i="8"/>
  <c r="J389" i="8"/>
  <c r="J388" i="8"/>
  <c r="J387" i="8"/>
  <c r="J386" i="8"/>
  <c r="J385" i="8"/>
  <c r="J384" i="8"/>
  <c r="J383" i="8"/>
  <c r="J382" i="8"/>
  <c r="J381" i="8"/>
  <c r="J380" i="8"/>
  <c r="J379" i="8"/>
  <c r="J378" i="8"/>
  <c r="J377" i="8"/>
  <c r="J376" i="8"/>
  <c r="J375" i="8"/>
  <c r="J374" i="8"/>
  <c r="J373" i="8"/>
  <c r="J372" i="8"/>
  <c r="J371" i="8"/>
  <c r="J603" i="7"/>
  <c r="J602" i="7"/>
  <c r="J601" i="7"/>
  <c r="J600" i="7"/>
  <c r="J599" i="7"/>
  <c r="J598" i="7"/>
  <c r="J597" i="7"/>
  <c r="J596" i="7"/>
  <c r="J595" i="7"/>
  <c r="J594" i="7"/>
  <c r="G576" i="7"/>
  <c r="G577" i="7"/>
  <c r="G578" i="7"/>
  <c r="G579" i="7"/>
  <c r="G580" i="7"/>
  <c r="G581" i="7"/>
  <c r="E582" i="7"/>
  <c r="G582" i="7" s="1"/>
  <c r="E583" i="7"/>
  <c r="G583" i="7" s="1"/>
  <c r="G584" i="7"/>
  <c r="F585" i="7"/>
  <c r="G585" i="7" s="1"/>
  <c r="F312" i="8"/>
  <c r="G312" i="8" s="1"/>
  <c r="F315" i="8"/>
  <c r="G315" i="8" s="1"/>
  <c r="F318" i="8"/>
  <c r="G318" i="8" s="1"/>
  <c r="F321" i="8"/>
  <c r="G321" i="8" s="1"/>
  <c r="F324" i="8"/>
  <c r="G324" i="8" s="1"/>
  <c r="F327" i="8"/>
  <c r="G327" i="8" s="1"/>
  <c r="F330" i="8"/>
  <c r="G330" i="8" s="1"/>
  <c r="F333" i="8"/>
  <c r="G333" i="8" s="1"/>
  <c r="F336" i="8"/>
  <c r="G336" i="8" s="1"/>
  <c r="F339" i="8"/>
  <c r="G339" i="8" s="1"/>
  <c r="F342" i="8"/>
  <c r="G342" i="8" s="1"/>
  <c r="F345" i="8"/>
  <c r="G345" i="8" s="1"/>
  <c r="F348" i="8"/>
  <c r="G348" i="8" s="1"/>
  <c r="F351" i="8"/>
  <c r="G351" i="8" s="1"/>
  <c r="G354" i="8"/>
  <c r="F355" i="8" s="1"/>
  <c r="G355" i="8" s="1"/>
  <c r="G357" i="8"/>
  <c r="G358" i="8"/>
  <c r="G359" i="8"/>
  <c r="G360" i="8"/>
  <c r="F362" i="8" s="1"/>
  <c r="G362" i="8" s="1"/>
  <c r="J362" i="8"/>
  <c r="J361" i="8"/>
  <c r="J360" i="8"/>
  <c r="J359" i="8"/>
  <c r="J358" i="8"/>
  <c r="J357" i="8"/>
  <c r="J356" i="8"/>
  <c r="J355" i="8"/>
  <c r="J354" i="8"/>
  <c r="J353" i="8"/>
  <c r="J352" i="8"/>
  <c r="J351" i="8"/>
  <c r="J350" i="8"/>
  <c r="J349" i="8"/>
  <c r="J348" i="8"/>
  <c r="J347" i="8"/>
  <c r="J346" i="8"/>
  <c r="J345" i="8"/>
  <c r="J344" i="8"/>
  <c r="J343" i="8"/>
  <c r="J342" i="8"/>
  <c r="J341" i="8"/>
  <c r="J340" i="8"/>
  <c r="J339" i="8"/>
  <c r="J338" i="8"/>
  <c r="J337" i="8"/>
  <c r="J336" i="8"/>
  <c r="J335" i="8"/>
  <c r="J334" i="8"/>
  <c r="J333" i="8"/>
  <c r="J332" i="8"/>
  <c r="J331" i="8"/>
  <c r="J330" i="8"/>
  <c r="J329" i="8"/>
  <c r="J328" i="8"/>
  <c r="J327" i="8"/>
  <c r="J326" i="8"/>
  <c r="J325" i="8"/>
  <c r="J324" i="8"/>
  <c r="J323" i="8"/>
  <c r="J322" i="8"/>
  <c r="J321" i="8"/>
  <c r="J320" i="8"/>
  <c r="J319" i="8"/>
  <c r="J318" i="8"/>
  <c r="J317" i="8"/>
  <c r="J316" i="8"/>
  <c r="J315" i="8"/>
  <c r="J314" i="8"/>
  <c r="J313" i="8"/>
  <c r="J312" i="8"/>
  <c r="J585" i="7"/>
  <c r="J584" i="7"/>
  <c r="J583" i="7"/>
  <c r="J582" i="7"/>
  <c r="J581" i="7"/>
  <c r="J580" i="7"/>
  <c r="J579" i="7"/>
  <c r="J578" i="7"/>
  <c r="J577" i="7"/>
  <c r="J576" i="7"/>
  <c r="G558" i="7"/>
  <c r="G559" i="7"/>
  <c r="G560" i="7"/>
  <c r="G561" i="7"/>
  <c r="G562" i="7"/>
  <c r="G563" i="7"/>
  <c r="E564" i="7"/>
  <c r="G564" i="7" s="1"/>
  <c r="E565" i="7"/>
  <c r="G565" i="7" s="1"/>
  <c r="G566" i="7"/>
  <c r="F567" i="7"/>
  <c r="G567" i="7" s="1"/>
  <c r="J567" i="7"/>
  <c r="J566" i="7"/>
  <c r="J565" i="7"/>
  <c r="J564" i="7"/>
  <c r="J563" i="7"/>
  <c r="J562" i="7"/>
  <c r="J561" i="7"/>
  <c r="J560" i="7"/>
  <c r="J559" i="7"/>
  <c r="J558" i="7"/>
  <c r="F253" i="8"/>
  <c r="G253" i="8" s="1"/>
  <c r="J253" i="8"/>
  <c r="J254" i="8"/>
  <c r="J255" i="8"/>
  <c r="F256" i="8"/>
  <c r="G256" i="8" s="1"/>
  <c r="F258" i="8" s="1"/>
  <c r="G258" i="8" s="1"/>
  <c r="J256" i="8"/>
  <c r="J257" i="8"/>
  <c r="J258" i="8"/>
  <c r="F259" i="8"/>
  <c r="G259" i="8" s="1"/>
  <c r="J259" i="8"/>
  <c r="J260" i="8"/>
  <c r="J261" i="8"/>
  <c r="F262" i="8"/>
  <c r="G262" i="8"/>
  <c r="F263" i="8" s="1"/>
  <c r="G263" i="8" s="1"/>
  <c r="J262" i="8"/>
  <c r="J263" i="8"/>
  <c r="J264" i="8"/>
  <c r="F265" i="8"/>
  <c r="G265" i="8" s="1"/>
  <c r="J265" i="8"/>
  <c r="J266" i="8"/>
  <c r="J267" i="8"/>
  <c r="F268" i="8"/>
  <c r="G268" i="8" s="1"/>
  <c r="F270" i="8" s="1"/>
  <c r="G270" i="8" s="1"/>
  <c r="J268" i="8"/>
  <c r="J269" i="8"/>
  <c r="J270" i="8"/>
  <c r="F271" i="8"/>
  <c r="G271" i="8" s="1"/>
  <c r="J271" i="8"/>
  <c r="J272" i="8"/>
  <c r="J273" i="8"/>
  <c r="F274" i="8"/>
  <c r="G274" i="8" s="1"/>
  <c r="F276" i="8" s="1"/>
  <c r="G276" i="8" s="1"/>
  <c r="J274" i="8"/>
  <c r="J275" i="8"/>
  <c r="J276" i="8"/>
  <c r="F277" i="8"/>
  <c r="G277" i="8" s="1"/>
  <c r="J277" i="8"/>
  <c r="J278" i="8"/>
  <c r="J279" i="8"/>
  <c r="F280" i="8"/>
  <c r="G280" i="8" s="1"/>
  <c r="F282" i="8" s="1"/>
  <c r="G282" i="8" s="1"/>
  <c r="J280" i="8"/>
  <c r="J281" i="8"/>
  <c r="J282" i="8"/>
  <c r="F283" i="8"/>
  <c r="G283" i="8" s="1"/>
  <c r="J283" i="8"/>
  <c r="J284" i="8"/>
  <c r="J285" i="8"/>
  <c r="F286" i="8"/>
  <c r="G286" i="8" s="1"/>
  <c r="F287" i="8" s="1"/>
  <c r="G287" i="8" s="1"/>
  <c r="J286" i="8"/>
  <c r="J287" i="8"/>
  <c r="J288" i="8"/>
  <c r="F289" i="8"/>
  <c r="G289" i="8" s="1"/>
  <c r="J289" i="8"/>
  <c r="J290" i="8"/>
  <c r="J291" i="8"/>
  <c r="F292" i="8"/>
  <c r="G292" i="8" s="1"/>
  <c r="F293" i="8" s="1"/>
  <c r="G293" i="8" s="1"/>
  <c r="J292" i="8"/>
  <c r="J293" i="8"/>
  <c r="J294" i="8"/>
  <c r="G295" i="8"/>
  <c r="F297" i="8" s="1"/>
  <c r="G297" i="8" s="1"/>
  <c r="J295" i="8"/>
  <c r="J296" i="8"/>
  <c r="J297" i="8"/>
  <c r="G298" i="8"/>
  <c r="J298" i="8"/>
  <c r="G299" i="8"/>
  <c r="J299" i="8"/>
  <c r="G300" i="8"/>
  <c r="J300" i="8"/>
  <c r="G301" i="8"/>
  <c r="F302" i="8" s="1"/>
  <c r="G302" i="8" s="1"/>
  <c r="J301" i="8"/>
  <c r="J302" i="8"/>
  <c r="F303" i="8"/>
  <c r="G303" i="8" s="1"/>
  <c r="J303" i="8"/>
  <c r="J549" i="7"/>
  <c r="F549" i="7"/>
  <c r="G549" i="7" s="1"/>
  <c r="J548" i="7"/>
  <c r="G548" i="7"/>
  <c r="D187" i="38" s="1"/>
  <c r="J547" i="7"/>
  <c r="E547" i="7"/>
  <c r="G547" i="7" s="1"/>
  <c r="J546" i="7"/>
  <c r="E546" i="7"/>
  <c r="G546" i="7" s="1"/>
  <c r="J545" i="7"/>
  <c r="G545" i="7"/>
  <c r="J544" i="7"/>
  <c r="G544" i="7"/>
  <c r="J543" i="7"/>
  <c r="G543" i="7"/>
  <c r="J542" i="7"/>
  <c r="G542" i="7"/>
  <c r="J541" i="7"/>
  <c r="G541" i="7"/>
  <c r="J540" i="7"/>
  <c r="G540" i="7"/>
  <c r="J531" i="7"/>
  <c r="F531" i="7"/>
  <c r="G531" i="7" s="1"/>
  <c r="J530" i="7"/>
  <c r="G530" i="7"/>
  <c r="J529" i="7"/>
  <c r="E529" i="7"/>
  <c r="G529" i="7" s="1"/>
  <c r="J528" i="7"/>
  <c r="E528" i="7"/>
  <c r="G528" i="7" s="1"/>
  <c r="J527" i="7"/>
  <c r="G527" i="7"/>
  <c r="J526" i="7"/>
  <c r="G526" i="7"/>
  <c r="J525" i="7"/>
  <c r="G525" i="7"/>
  <c r="J524" i="7"/>
  <c r="G524" i="7"/>
  <c r="J523" i="7"/>
  <c r="G523" i="7"/>
  <c r="J522" i="7"/>
  <c r="G522" i="7"/>
  <c r="G504" i="7"/>
  <c r="G505" i="7"/>
  <c r="G506" i="7"/>
  <c r="G507" i="7"/>
  <c r="G508" i="7"/>
  <c r="G509" i="7"/>
  <c r="E510" i="7"/>
  <c r="G510" i="7" s="1"/>
  <c r="E511" i="7"/>
  <c r="G511" i="7" s="1"/>
  <c r="G512" i="7"/>
  <c r="F513" i="7"/>
  <c r="G513" i="7" s="1"/>
  <c r="J513" i="7"/>
  <c r="J512" i="7"/>
  <c r="J511" i="7"/>
  <c r="J510" i="7"/>
  <c r="J509" i="7"/>
  <c r="J508" i="7"/>
  <c r="J507" i="7"/>
  <c r="J506" i="7"/>
  <c r="J505" i="7"/>
  <c r="J504" i="7"/>
  <c r="F194" i="8"/>
  <c r="G194" i="8" s="1"/>
  <c r="F197" i="8"/>
  <c r="G197" i="8" s="1"/>
  <c r="F200" i="8"/>
  <c r="G200" i="8" s="1"/>
  <c r="F203" i="8"/>
  <c r="G203" i="8" s="1"/>
  <c r="F206" i="8"/>
  <c r="G206" i="8" s="1"/>
  <c r="F209" i="8"/>
  <c r="G209" i="8" s="1"/>
  <c r="F212" i="8"/>
  <c r="G212" i="8" s="1"/>
  <c r="F215" i="8"/>
  <c r="G215" i="8" s="1"/>
  <c r="F218" i="8"/>
  <c r="G218" i="8" s="1"/>
  <c r="F221" i="8"/>
  <c r="G221" i="8" s="1"/>
  <c r="F224" i="8"/>
  <c r="G224" i="8" s="1"/>
  <c r="F227" i="8"/>
  <c r="G227" i="8" s="1"/>
  <c r="F230" i="8"/>
  <c r="G230" i="8" s="1"/>
  <c r="F233" i="8"/>
  <c r="G233" i="8" s="1"/>
  <c r="G236" i="8"/>
  <c r="F238" i="8" s="1"/>
  <c r="G238" i="8" s="1"/>
  <c r="G239" i="8"/>
  <c r="G240" i="8"/>
  <c r="G241" i="8"/>
  <c r="G242" i="8"/>
  <c r="F243" i="8" s="1"/>
  <c r="G243" i="8" s="1"/>
  <c r="J244" i="8"/>
  <c r="J243" i="8"/>
  <c r="J242" i="8"/>
  <c r="J241" i="8"/>
  <c r="J240" i="8"/>
  <c r="J239" i="8"/>
  <c r="J238" i="8"/>
  <c r="J237" i="8"/>
  <c r="J236" i="8"/>
  <c r="J235" i="8"/>
  <c r="J234" i="8"/>
  <c r="J233" i="8"/>
  <c r="J232" i="8"/>
  <c r="J231" i="8"/>
  <c r="J230" i="8"/>
  <c r="J229" i="8"/>
  <c r="J228" i="8"/>
  <c r="J227" i="8"/>
  <c r="J226" i="8"/>
  <c r="J225" i="8"/>
  <c r="J224" i="8"/>
  <c r="J223" i="8"/>
  <c r="J222" i="8"/>
  <c r="J221" i="8"/>
  <c r="J220" i="8"/>
  <c r="J219" i="8"/>
  <c r="J218" i="8"/>
  <c r="J217" i="8"/>
  <c r="J216" i="8"/>
  <c r="J215" i="8"/>
  <c r="J214" i="8"/>
  <c r="J213" i="8"/>
  <c r="J212" i="8"/>
  <c r="J211" i="8"/>
  <c r="J210" i="8"/>
  <c r="J209" i="8"/>
  <c r="J208" i="8"/>
  <c r="J207" i="8"/>
  <c r="J206" i="8"/>
  <c r="J205" i="8"/>
  <c r="J204" i="8"/>
  <c r="J203" i="8"/>
  <c r="J202" i="8"/>
  <c r="J201" i="8"/>
  <c r="J200" i="8"/>
  <c r="J199" i="8"/>
  <c r="J198" i="8"/>
  <c r="J197" i="8"/>
  <c r="J196" i="8"/>
  <c r="J195" i="8"/>
  <c r="J194" i="8"/>
  <c r="G468" i="7"/>
  <c r="G469" i="7"/>
  <c r="G470" i="7"/>
  <c r="G471" i="7"/>
  <c r="G472" i="7"/>
  <c r="G473" i="7"/>
  <c r="E474" i="7"/>
  <c r="G474" i="7" s="1"/>
  <c r="E475" i="7"/>
  <c r="G475" i="7" s="1"/>
  <c r="G476" i="7"/>
  <c r="G477" i="7"/>
  <c r="G486" i="7"/>
  <c r="G487" i="7"/>
  <c r="G488" i="7"/>
  <c r="G489" i="7"/>
  <c r="G490" i="7"/>
  <c r="G491" i="7"/>
  <c r="E492" i="7"/>
  <c r="G492" i="7" s="1"/>
  <c r="E493" i="7"/>
  <c r="G493" i="7" s="1"/>
  <c r="G494" i="7"/>
  <c r="F495" i="7"/>
  <c r="G495" i="7" s="1"/>
  <c r="J495" i="7"/>
  <c r="J494" i="7"/>
  <c r="J493" i="7"/>
  <c r="J492" i="7"/>
  <c r="J491" i="7"/>
  <c r="J490" i="7"/>
  <c r="J489" i="7"/>
  <c r="J488" i="7"/>
  <c r="J487" i="7"/>
  <c r="J486" i="7"/>
  <c r="J477" i="7"/>
  <c r="J476" i="7"/>
  <c r="J475" i="7"/>
  <c r="J474" i="7"/>
  <c r="J473" i="7"/>
  <c r="J472" i="7"/>
  <c r="J471" i="7"/>
  <c r="J470" i="7"/>
  <c r="J469" i="7"/>
  <c r="J468" i="7"/>
  <c r="G450" i="7"/>
  <c r="G451" i="7"/>
  <c r="G452" i="7"/>
  <c r="G453" i="7"/>
  <c r="G454" i="7"/>
  <c r="G455" i="7"/>
  <c r="E456" i="7"/>
  <c r="G456" i="7" s="1"/>
  <c r="E457" i="7"/>
  <c r="G457" i="7" s="1"/>
  <c r="G458" i="7"/>
  <c r="F459" i="7"/>
  <c r="G459" i="7" s="1"/>
  <c r="J459" i="7"/>
  <c r="J458" i="7"/>
  <c r="J457" i="7"/>
  <c r="J456" i="7"/>
  <c r="J455" i="7"/>
  <c r="J454" i="7"/>
  <c r="J453" i="7"/>
  <c r="J452" i="7"/>
  <c r="J451" i="7"/>
  <c r="J450" i="7"/>
  <c r="G432" i="7"/>
  <c r="G433" i="7"/>
  <c r="G434" i="7"/>
  <c r="G435" i="7"/>
  <c r="G436" i="7"/>
  <c r="G437" i="7"/>
  <c r="E438" i="7"/>
  <c r="G438" i="7" s="1"/>
  <c r="E439" i="7"/>
  <c r="G439" i="7" s="1"/>
  <c r="G440" i="7"/>
  <c r="F441" i="7"/>
  <c r="G441" i="7" s="1"/>
  <c r="J441" i="7"/>
  <c r="J440" i="7"/>
  <c r="J439" i="7"/>
  <c r="J438" i="7"/>
  <c r="J437" i="7"/>
  <c r="J436" i="7"/>
  <c r="J435" i="7"/>
  <c r="J434" i="7"/>
  <c r="J433" i="7"/>
  <c r="J432" i="7"/>
  <c r="J423" i="7"/>
  <c r="F423" i="7"/>
  <c r="G423" i="7" s="1"/>
  <c r="J422" i="7"/>
  <c r="G422" i="7"/>
  <c r="J421" i="7"/>
  <c r="E421" i="7"/>
  <c r="G421" i="7" s="1"/>
  <c r="J420" i="7"/>
  <c r="E420" i="7"/>
  <c r="G420" i="7" s="1"/>
  <c r="J419" i="7"/>
  <c r="G419" i="7"/>
  <c r="J418" i="7"/>
  <c r="G418" i="7"/>
  <c r="J417" i="7"/>
  <c r="G417" i="7"/>
  <c r="J416" i="7"/>
  <c r="G416" i="7"/>
  <c r="J415" i="7"/>
  <c r="G415" i="7"/>
  <c r="J414" i="7"/>
  <c r="G414" i="7"/>
  <c r="J405" i="7"/>
  <c r="F405" i="7"/>
  <c r="G405" i="7" s="1"/>
  <c r="J404" i="7"/>
  <c r="G404" i="7"/>
  <c r="J403" i="7"/>
  <c r="E403" i="7"/>
  <c r="G403" i="7" s="1"/>
  <c r="J402" i="7"/>
  <c r="E402" i="7"/>
  <c r="G402" i="7" s="1"/>
  <c r="J401" i="7"/>
  <c r="G401" i="7"/>
  <c r="J400" i="7"/>
  <c r="G400" i="7"/>
  <c r="J399" i="7"/>
  <c r="G399" i="7"/>
  <c r="J398" i="7"/>
  <c r="G398" i="7"/>
  <c r="J397" i="7"/>
  <c r="G397" i="7"/>
  <c r="J396" i="7"/>
  <c r="G396" i="7"/>
  <c r="J387" i="7"/>
  <c r="F387" i="7"/>
  <c r="G387" i="7" s="1"/>
  <c r="J386" i="7"/>
  <c r="G386" i="7"/>
  <c r="J385" i="7"/>
  <c r="E385" i="7"/>
  <c r="G385" i="7" s="1"/>
  <c r="J384" i="7"/>
  <c r="E384" i="7"/>
  <c r="G384" i="7" s="1"/>
  <c r="J383" i="7"/>
  <c r="G383" i="7"/>
  <c r="J382" i="7"/>
  <c r="G382" i="7"/>
  <c r="J381" i="7"/>
  <c r="G381" i="7"/>
  <c r="J380" i="7"/>
  <c r="G380" i="7"/>
  <c r="J379" i="7"/>
  <c r="G379" i="7"/>
  <c r="J378" i="7"/>
  <c r="G378" i="7"/>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G288" i="7"/>
  <c r="G289" i="7"/>
  <c r="G290" i="7"/>
  <c r="G291" i="7"/>
  <c r="G292" i="7"/>
  <c r="G293" i="7"/>
  <c r="E294" i="7"/>
  <c r="G294" i="7" s="1"/>
  <c r="E295" i="7"/>
  <c r="G295" i="7"/>
  <c r="G296" i="7"/>
  <c r="F297" i="7"/>
  <c r="G297" i="7" s="1"/>
  <c r="F135" i="8"/>
  <c r="G135" i="8"/>
  <c r="F137" i="8" s="1"/>
  <c r="G137" i="8" s="1"/>
  <c r="F138" i="8"/>
  <c r="G138" i="8" s="1"/>
  <c r="F141" i="8"/>
  <c r="G141" i="8"/>
  <c r="F143" i="8" s="1"/>
  <c r="G143" i="8" s="1"/>
  <c r="F144" i="8"/>
  <c r="G144" i="8" s="1"/>
  <c r="F147" i="8"/>
  <c r="G147" i="8" s="1"/>
  <c r="F149" i="8" s="1"/>
  <c r="G149" i="8" s="1"/>
  <c r="F150" i="8"/>
  <c r="G150" i="8" s="1"/>
  <c r="F153" i="8"/>
  <c r="G153" i="8"/>
  <c r="F155" i="8" s="1"/>
  <c r="G155" i="8" s="1"/>
  <c r="F156" i="8"/>
  <c r="G156" i="8" s="1"/>
  <c r="F159" i="8"/>
  <c r="G159" i="8"/>
  <c r="F161" i="8" s="1"/>
  <c r="G161" i="8" s="1"/>
  <c r="F162" i="8"/>
  <c r="G162" i="8" s="1"/>
  <c r="F165" i="8"/>
  <c r="G165" i="8"/>
  <c r="F167" i="8" s="1"/>
  <c r="G167" i="8" s="1"/>
  <c r="F168" i="8"/>
  <c r="G168" i="8" s="1"/>
  <c r="F171" i="8"/>
  <c r="G171" i="8" s="1"/>
  <c r="F173" i="8" s="1"/>
  <c r="G173" i="8" s="1"/>
  <c r="F174" i="8"/>
  <c r="G174" i="8" s="1"/>
  <c r="G177" i="8"/>
  <c r="F179" i="8" s="1"/>
  <c r="G179" i="8" s="1"/>
  <c r="F178" i="8"/>
  <c r="G178" i="8" s="1"/>
  <c r="G180" i="8"/>
  <c r="G181" i="8"/>
  <c r="G182" i="8"/>
  <c r="G183" i="8"/>
  <c r="F185" i="8" s="1"/>
  <c r="G185" i="8" s="1"/>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J135" i="8"/>
  <c r="G360" i="7"/>
  <c r="G361" i="7"/>
  <c r="G362" i="7"/>
  <c r="G363" i="7"/>
  <c r="G364" i="7"/>
  <c r="G365" i="7"/>
  <c r="E366" i="7"/>
  <c r="G366" i="7" s="1"/>
  <c r="E367" i="7"/>
  <c r="G367" i="7"/>
  <c r="G368" i="7"/>
  <c r="F369" i="7"/>
  <c r="G369" i="7" s="1"/>
  <c r="J369" i="7"/>
  <c r="J368" i="7"/>
  <c r="J367" i="7"/>
  <c r="J366" i="7"/>
  <c r="J365" i="7"/>
  <c r="J364" i="7"/>
  <c r="J363" i="7"/>
  <c r="J362" i="7"/>
  <c r="J361" i="7"/>
  <c r="J360" i="7"/>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J94" i="12"/>
  <c r="I94" i="12"/>
  <c r="J93" i="12"/>
  <c r="I93" i="12"/>
  <c r="J92" i="12"/>
  <c r="I92" i="12"/>
  <c r="J91" i="12"/>
  <c r="I91" i="12"/>
  <c r="J90" i="12"/>
  <c r="I90" i="12"/>
  <c r="J89" i="12"/>
  <c r="I89" i="12"/>
  <c r="J88" i="12"/>
  <c r="I88" i="12"/>
  <c r="J87" i="12"/>
  <c r="I87" i="12"/>
  <c r="J86" i="12"/>
  <c r="I86" i="12"/>
  <c r="J85" i="12"/>
  <c r="I85" i="12"/>
  <c r="J84" i="12"/>
  <c r="I84" i="12"/>
  <c r="J83" i="12"/>
  <c r="I83" i="12"/>
  <c r="J82" i="12"/>
  <c r="I82" i="12"/>
  <c r="J81" i="12"/>
  <c r="I81" i="12"/>
  <c r="J80" i="12"/>
  <c r="I80" i="12"/>
  <c r="J79" i="12"/>
  <c r="I79" i="12"/>
  <c r="J78" i="12"/>
  <c r="I78" i="12"/>
  <c r="J77" i="12"/>
  <c r="I77" i="12"/>
  <c r="J76" i="12"/>
  <c r="I76" i="12"/>
  <c r="J75" i="12"/>
  <c r="I75" i="12"/>
  <c r="J74" i="12"/>
  <c r="I74" i="12"/>
  <c r="J73" i="12"/>
  <c r="I73" i="12"/>
  <c r="J72" i="12"/>
  <c r="I72" i="12"/>
  <c r="J71" i="12"/>
  <c r="I71" i="12"/>
  <c r="J70" i="12"/>
  <c r="I70" i="12"/>
  <c r="J69" i="12"/>
  <c r="I69" i="12"/>
  <c r="J68" i="12"/>
  <c r="I68" i="12"/>
  <c r="J67" i="12"/>
  <c r="I67" i="12"/>
  <c r="J66" i="12"/>
  <c r="I66" i="12"/>
  <c r="J65" i="12"/>
  <c r="I65" i="12"/>
  <c r="J64" i="12"/>
  <c r="I64" i="12"/>
  <c r="J63" i="12"/>
  <c r="I63" i="12"/>
  <c r="J62" i="12"/>
  <c r="I62" i="12"/>
  <c r="J61" i="12"/>
  <c r="I61" i="12"/>
  <c r="I60" i="12"/>
  <c r="J351" i="7"/>
  <c r="F351" i="7"/>
  <c r="G351" i="7" s="1"/>
  <c r="J350" i="7"/>
  <c r="G350" i="7"/>
  <c r="J349" i="7"/>
  <c r="E349" i="7"/>
  <c r="G349" i="7" s="1"/>
  <c r="J348" i="7"/>
  <c r="E348" i="7"/>
  <c r="G348" i="7" s="1"/>
  <c r="J347" i="7"/>
  <c r="G347" i="7"/>
  <c r="J346" i="7"/>
  <c r="G346" i="7"/>
  <c r="J345" i="7"/>
  <c r="G345" i="7"/>
  <c r="J344" i="7"/>
  <c r="G344" i="7"/>
  <c r="J343" i="7"/>
  <c r="G343" i="7"/>
  <c r="J342" i="7"/>
  <c r="G342" i="7"/>
  <c r="G324" i="7"/>
  <c r="G325" i="7"/>
  <c r="G326" i="7"/>
  <c r="G327" i="7"/>
  <c r="G328" i="7"/>
  <c r="G329" i="7"/>
  <c r="E330" i="7"/>
  <c r="G330" i="7" s="1"/>
  <c r="E331" i="7"/>
  <c r="G331" i="7" s="1"/>
  <c r="G332" i="7"/>
  <c r="F333" i="7"/>
  <c r="G333" i="7" s="1"/>
  <c r="J333" i="7"/>
  <c r="J332" i="7"/>
  <c r="J331" i="7"/>
  <c r="J330" i="7"/>
  <c r="J329" i="7"/>
  <c r="J328" i="7"/>
  <c r="J327" i="7"/>
  <c r="J326" i="7"/>
  <c r="J325" i="7"/>
  <c r="J324" i="7"/>
  <c r="J315" i="7"/>
  <c r="G315" i="7"/>
  <c r="J314" i="7"/>
  <c r="G314" i="7"/>
  <c r="J313" i="7"/>
  <c r="E313" i="7"/>
  <c r="G313" i="7" s="1"/>
  <c r="J312" i="7"/>
  <c r="E312" i="7"/>
  <c r="G312" i="7" s="1"/>
  <c r="J311" i="7"/>
  <c r="G311" i="7"/>
  <c r="J310" i="7"/>
  <c r="G310" i="7"/>
  <c r="J309" i="7"/>
  <c r="G309" i="7"/>
  <c r="J308" i="7"/>
  <c r="G308" i="7"/>
  <c r="J307" i="7"/>
  <c r="G307" i="7"/>
  <c r="J306" i="7"/>
  <c r="G306" i="7"/>
  <c r="J297" i="7"/>
  <c r="J296" i="7"/>
  <c r="J295" i="7"/>
  <c r="J294" i="7"/>
  <c r="J293" i="7"/>
  <c r="J292" i="7"/>
  <c r="J291" i="7"/>
  <c r="J290" i="7"/>
  <c r="J289" i="7"/>
  <c r="J288" i="7"/>
  <c r="I46" i="21"/>
  <c r="K279" i="7"/>
  <c r="J279" i="7"/>
  <c r="F279" i="7"/>
  <c r="G279" i="7" s="1"/>
  <c r="K278" i="7"/>
  <c r="J278" i="7"/>
  <c r="G278" i="7"/>
  <c r="K277" i="7"/>
  <c r="J277" i="7"/>
  <c r="E277" i="7"/>
  <c r="G277" i="7" s="1"/>
  <c r="K276" i="7"/>
  <c r="J276" i="7"/>
  <c r="E276" i="7"/>
  <c r="G276" i="7" s="1"/>
  <c r="K275" i="7"/>
  <c r="J275" i="7"/>
  <c r="G275" i="7"/>
  <c r="K274" i="7"/>
  <c r="J274" i="7"/>
  <c r="G274" i="7"/>
  <c r="K273" i="7"/>
  <c r="J273" i="7"/>
  <c r="G273" i="7"/>
  <c r="K272" i="7"/>
  <c r="J272" i="7"/>
  <c r="G272" i="7"/>
  <c r="K271" i="7"/>
  <c r="J271" i="7"/>
  <c r="G271" i="7"/>
  <c r="J270" i="7"/>
  <c r="G270" i="7"/>
  <c r="K261" i="7"/>
  <c r="J261" i="7"/>
  <c r="G261" i="7"/>
  <c r="K260" i="7"/>
  <c r="J260" i="7"/>
  <c r="G260" i="7"/>
  <c r="K259" i="7"/>
  <c r="J259" i="7"/>
  <c r="E259" i="7"/>
  <c r="G259" i="7" s="1"/>
  <c r="K258" i="7"/>
  <c r="J258" i="7"/>
  <c r="E258" i="7"/>
  <c r="G258" i="7" s="1"/>
  <c r="K257" i="7"/>
  <c r="J257" i="7"/>
  <c r="G257" i="7"/>
  <c r="K256" i="7"/>
  <c r="J256" i="7"/>
  <c r="G256" i="7"/>
  <c r="K255" i="7"/>
  <c r="J255" i="7"/>
  <c r="G255" i="7"/>
  <c r="K254" i="7"/>
  <c r="J254" i="7"/>
  <c r="G254" i="7"/>
  <c r="K253" i="7"/>
  <c r="J253" i="7"/>
  <c r="G253" i="7"/>
  <c r="J252" i="7"/>
  <c r="G252" i="7"/>
  <c r="K126" i="8"/>
  <c r="J126" i="8"/>
  <c r="G124" i="8"/>
  <c r="F126" i="8" s="1"/>
  <c r="G126" i="8" s="1"/>
  <c r="K125" i="8"/>
  <c r="J125" i="8"/>
  <c r="K124" i="8"/>
  <c r="J124" i="8"/>
  <c r="K123" i="8"/>
  <c r="J123" i="8"/>
  <c r="G123" i="8"/>
  <c r="K122" i="8"/>
  <c r="J122" i="8"/>
  <c r="G122" i="8"/>
  <c r="K121" i="8"/>
  <c r="J121" i="8"/>
  <c r="G121" i="8"/>
  <c r="K120" i="8"/>
  <c r="J120" i="8"/>
  <c r="G118" i="8"/>
  <c r="F120" i="8" s="1"/>
  <c r="G120" i="8" s="1"/>
  <c r="K119" i="8"/>
  <c r="J119" i="8"/>
  <c r="K118" i="8"/>
  <c r="J118" i="8"/>
  <c r="K117" i="8"/>
  <c r="J117" i="8"/>
  <c r="K116" i="8"/>
  <c r="J116" i="8"/>
  <c r="K115" i="8"/>
  <c r="J115" i="8"/>
  <c r="F115" i="8"/>
  <c r="G115" i="8" s="1"/>
  <c r="K114" i="8"/>
  <c r="J114" i="8"/>
  <c r="K113" i="8"/>
  <c r="J113" i="8"/>
  <c r="K112" i="8"/>
  <c r="J112" i="8"/>
  <c r="F112" i="8"/>
  <c r="G112" i="8" s="1"/>
  <c r="K111" i="8"/>
  <c r="J111" i="8"/>
  <c r="K110" i="8"/>
  <c r="J110" i="8"/>
  <c r="K109" i="8"/>
  <c r="J109" i="8"/>
  <c r="F109" i="8"/>
  <c r="G109" i="8" s="1"/>
  <c r="K108" i="8"/>
  <c r="J108" i="8"/>
  <c r="K107" i="8"/>
  <c r="J107" i="8"/>
  <c r="K106" i="8"/>
  <c r="J106" i="8"/>
  <c r="F106" i="8"/>
  <c r="G106" i="8" s="1"/>
  <c r="K105" i="8"/>
  <c r="J105" i="8"/>
  <c r="K104" i="8"/>
  <c r="J104" i="8"/>
  <c r="K103" i="8"/>
  <c r="J103" i="8"/>
  <c r="F103" i="8"/>
  <c r="G103" i="8" s="1"/>
  <c r="K102" i="8"/>
  <c r="J102" i="8"/>
  <c r="K101" i="8"/>
  <c r="J101" i="8"/>
  <c r="K100" i="8"/>
  <c r="J100" i="8"/>
  <c r="F100" i="8"/>
  <c r="G100" i="8" s="1"/>
  <c r="K99" i="8"/>
  <c r="J99" i="8"/>
  <c r="K98" i="8"/>
  <c r="J98" i="8"/>
  <c r="K97" i="8"/>
  <c r="J97" i="8"/>
  <c r="F97" i="8"/>
  <c r="G97" i="8" s="1"/>
  <c r="K96" i="8"/>
  <c r="J96" i="8"/>
  <c r="K95" i="8"/>
  <c r="J95" i="8"/>
  <c r="K94" i="8"/>
  <c r="J94" i="8"/>
  <c r="F94" i="8"/>
  <c r="G94" i="8" s="1"/>
  <c r="K93" i="8"/>
  <c r="J93" i="8"/>
  <c r="K92" i="8"/>
  <c r="J92" i="8"/>
  <c r="K91" i="8"/>
  <c r="J91" i="8"/>
  <c r="F91" i="8"/>
  <c r="G91" i="8" s="1"/>
  <c r="K90" i="8"/>
  <c r="J90" i="8"/>
  <c r="K89" i="8"/>
  <c r="J89" i="8"/>
  <c r="K88" i="8"/>
  <c r="J88" i="8"/>
  <c r="F88" i="8"/>
  <c r="G88" i="8" s="1"/>
  <c r="K87" i="8"/>
  <c r="J87" i="8"/>
  <c r="K86" i="8"/>
  <c r="J86" i="8"/>
  <c r="K85" i="8"/>
  <c r="J85" i="8"/>
  <c r="F85" i="8"/>
  <c r="G85" i="8" s="1"/>
  <c r="K84" i="8"/>
  <c r="J84" i="8"/>
  <c r="K83" i="8"/>
  <c r="J83" i="8"/>
  <c r="K82" i="8"/>
  <c r="J82" i="8"/>
  <c r="F82" i="8"/>
  <c r="G82" i="8" s="1"/>
  <c r="K81" i="8"/>
  <c r="J81" i="8"/>
  <c r="K80" i="8"/>
  <c r="J80" i="8"/>
  <c r="K79" i="8"/>
  <c r="J79" i="8"/>
  <c r="F79" i="8"/>
  <c r="G79" i="8" s="1"/>
  <c r="K78" i="8"/>
  <c r="J78" i="8"/>
  <c r="K77" i="8"/>
  <c r="J77" i="8"/>
  <c r="J76" i="8"/>
  <c r="F76" i="8"/>
  <c r="G76" i="8" s="1"/>
  <c r="K243" i="7"/>
  <c r="J243" i="7"/>
  <c r="G243" i="7"/>
  <c r="K242" i="7"/>
  <c r="J242" i="7"/>
  <c r="G242" i="7"/>
  <c r="K241" i="7"/>
  <c r="J241" i="7"/>
  <c r="E241" i="7"/>
  <c r="G241" i="7" s="1"/>
  <c r="K240" i="7"/>
  <c r="J240" i="7"/>
  <c r="E240" i="7"/>
  <c r="G240" i="7" s="1"/>
  <c r="K239" i="7"/>
  <c r="J239" i="7"/>
  <c r="G239" i="7"/>
  <c r="K238" i="7"/>
  <c r="J238" i="7"/>
  <c r="G238" i="7"/>
  <c r="K237" i="7"/>
  <c r="J237" i="7"/>
  <c r="G237" i="7"/>
  <c r="K236" i="7"/>
  <c r="J236" i="7"/>
  <c r="G236" i="7"/>
  <c r="K235" i="7"/>
  <c r="J235" i="7"/>
  <c r="G235" i="7"/>
  <c r="J234" i="7"/>
  <c r="G234" i="7"/>
  <c r="K225" i="7"/>
  <c r="J225" i="7"/>
  <c r="G225" i="7"/>
  <c r="K224" i="7"/>
  <c r="J224" i="7"/>
  <c r="G224" i="7"/>
  <c r="K223" i="7"/>
  <c r="J223" i="7"/>
  <c r="E223" i="7"/>
  <c r="G223" i="7" s="1"/>
  <c r="K222" i="7"/>
  <c r="J222" i="7"/>
  <c r="E222" i="7"/>
  <c r="G222" i="7" s="1"/>
  <c r="K221" i="7"/>
  <c r="J221" i="7"/>
  <c r="G221" i="7"/>
  <c r="K220" i="7"/>
  <c r="J220" i="7"/>
  <c r="G220" i="7"/>
  <c r="K219" i="7"/>
  <c r="J219" i="7"/>
  <c r="G219" i="7"/>
  <c r="K218" i="7"/>
  <c r="J218" i="7"/>
  <c r="G218" i="7"/>
  <c r="K217" i="7"/>
  <c r="J217" i="7"/>
  <c r="G217" i="7"/>
  <c r="J216" i="7"/>
  <c r="G216" i="7"/>
  <c r="K207" i="7"/>
  <c r="J207" i="7"/>
  <c r="F207" i="7"/>
  <c r="G207" i="7" s="1"/>
  <c r="K206" i="7"/>
  <c r="J206" i="7"/>
  <c r="G206" i="7"/>
  <c r="K205" i="7"/>
  <c r="J205" i="7"/>
  <c r="E205" i="7"/>
  <c r="G205" i="7" s="1"/>
  <c r="K204" i="7"/>
  <c r="J204" i="7"/>
  <c r="E204" i="7"/>
  <c r="G204" i="7" s="1"/>
  <c r="K203" i="7"/>
  <c r="J203" i="7"/>
  <c r="G203" i="7"/>
  <c r="K202" i="7"/>
  <c r="J202" i="7"/>
  <c r="G202" i="7"/>
  <c r="K201" i="7"/>
  <c r="J201" i="7"/>
  <c r="G201" i="7"/>
  <c r="K200" i="7"/>
  <c r="J200" i="7"/>
  <c r="G200" i="7"/>
  <c r="K199" i="7"/>
  <c r="J199" i="7"/>
  <c r="G199" i="7"/>
  <c r="J198" i="7"/>
  <c r="G198" i="7"/>
  <c r="K170" i="7"/>
  <c r="J170" i="7"/>
  <c r="F170" i="7"/>
  <c r="G170" i="7" s="1"/>
  <c r="K169" i="7"/>
  <c r="J169" i="7"/>
  <c r="G169" i="7"/>
  <c r="K168" i="7"/>
  <c r="J168" i="7"/>
  <c r="E168" i="7"/>
  <c r="G168" i="7" s="1"/>
  <c r="K167" i="7"/>
  <c r="J167" i="7"/>
  <c r="E167" i="7"/>
  <c r="G167" i="7" s="1"/>
  <c r="K166" i="7"/>
  <c r="J166" i="7"/>
  <c r="G166" i="7"/>
  <c r="K165" i="7"/>
  <c r="J165" i="7"/>
  <c r="G165" i="7"/>
  <c r="K164" i="7"/>
  <c r="J164" i="7"/>
  <c r="G164" i="7"/>
  <c r="K163" i="7"/>
  <c r="J163" i="7"/>
  <c r="G163" i="7"/>
  <c r="K162" i="7"/>
  <c r="J162" i="7"/>
  <c r="G162" i="7"/>
  <c r="J161" i="7"/>
  <c r="G161" i="7"/>
  <c r="K189" i="7"/>
  <c r="J189" i="7"/>
  <c r="F189" i="7"/>
  <c r="G189" i="7" s="1"/>
  <c r="K188" i="7"/>
  <c r="J188" i="7"/>
  <c r="G188" i="7"/>
  <c r="K187" i="7"/>
  <c r="J187" i="7"/>
  <c r="E187" i="7"/>
  <c r="G187" i="7" s="1"/>
  <c r="K186" i="7"/>
  <c r="J186" i="7"/>
  <c r="E186" i="7"/>
  <c r="G186" i="7" s="1"/>
  <c r="K185" i="7"/>
  <c r="J185" i="7"/>
  <c r="G185" i="7"/>
  <c r="K184" i="7"/>
  <c r="J184" i="7"/>
  <c r="G184" i="7"/>
  <c r="K183" i="7"/>
  <c r="J183" i="7"/>
  <c r="G183" i="7"/>
  <c r="K182" i="7"/>
  <c r="J182" i="7"/>
  <c r="G182" i="7"/>
  <c r="K181" i="7"/>
  <c r="J181" i="7"/>
  <c r="G181" i="7"/>
  <c r="J180" i="7"/>
  <c r="G180" i="7"/>
  <c r="K152" i="7"/>
  <c r="J152" i="7"/>
  <c r="F152" i="7"/>
  <c r="G152" i="7" s="1"/>
  <c r="K151" i="7"/>
  <c r="J151" i="7"/>
  <c r="G151" i="7"/>
  <c r="K150" i="7"/>
  <c r="J150" i="7"/>
  <c r="E150" i="7"/>
  <c r="G150" i="7" s="1"/>
  <c r="K149" i="7"/>
  <c r="J149" i="7"/>
  <c r="E149" i="7"/>
  <c r="G149" i="7" s="1"/>
  <c r="K148" i="7"/>
  <c r="J148" i="7"/>
  <c r="G148" i="7"/>
  <c r="K147" i="7"/>
  <c r="J147" i="7"/>
  <c r="G147" i="7"/>
  <c r="K146" i="7"/>
  <c r="J146" i="7"/>
  <c r="G146" i="7"/>
  <c r="K145" i="7"/>
  <c r="J145" i="7"/>
  <c r="G145" i="7"/>
  <c r="K144" i="7"/>
  <c r="J144" i="7"/>
  <c r="G144" i="7"/>
  <c r="J143" i="7"/>
  <c r="G143" i="7"/>
  <c r="K134" i="7"/>
  <c r="J134" i="7"/>
  <c r="F134" i="7"/>
  <c r="G134" i="7" s="1"/>
  <c r="K133" i="7"/>
  <c r="J133" i="7"/>
  <c r="G133" i="7"/>
  <c r="K132" i="7"/>
  <c r="J132" i="7"/>
  <c r="E132" i="7"/>
  <c r="G132" i="7" s="1"/>
  <c r="K131" i="7"/>
  <c r="J131" i="7"/>
  <c r="E131" i="7"/>
  <c r="G131" i="7" s="1"/>
  <c r="K130" i="7"/>
  <c r="J130" i="7"/>
  <c r="G130" i="7"/>
  <c r="K129" i="7"/>
  <c r="J129" i="7"/>
  <c r="G129" i="7"/>
  <c r="K128" i="7"/>
  <c r="J128" i="7"/>
  <c r="G128" i="7"/>
  <c r="K127" i="7"/>
  <c r="J127" i="7"/>
  <c r="G127" i="7"/>
  <c r="K126" i="7"/>
  <c r="J126" i="7"/>
  <c r="G126" i="7"/>
  <c r="J125" i="7"/>
  <c r="G125" i="7"/>
  <c r="G116" i="7"/>
  <c r="D205" i="38" s="1"/>
  <c r="J116" i="7"/>
  <c r="K116" i="7"/>
  <c r="K115" i="7"/>
  <c r="J115" i="7"/>
  <c r="G115" i="7"/>
  <c r="D206" i="38" s="1"/>
  <c r="K114" i="7"/>
  <c r="J114" i="7"/>
  <c r="G114" i="7"/>
  <c r="K113" i="7"/>
  <c r="J113" i="7"/>
  <c r="E113" i="7"/>
  <c r="G113" i="7" s="1"/>
  <c r="K112" i="7"/>
  <c r="J112" i="7"/>
  <c r="G112" i="7"/>
  <c r="K111" i="7"/>
  <c r="J111" i="7"/>
  <c r="G111" i="7"/>
  <c r="K110" i="7"/>
  <c r="J110" i="7"/>
  <c r="G110" i="7"/>
  <c r="K109" i="7"/>
  <c r="J109" i="7"/>
  <c r="E109" i="7"/>
  <c r="G109" i="7" s="1"/>
  <c r="K108" i="7"/>
  <c r="J108" i="7"/>
  <c r="G108" i="7"/>
  <c r="J107" i="7"/>
  <c r="G107" i="7"/>
  <c r="K98" i="7"/>
  <c r="J98" i="7"/>
  <c r="F98" i="7"/>
  <c r="G98" i="7" s="1"/>
  <c r="K97" i="7"/>
  <c r="J97" i="7"/>
  <c r="G97" i="7"/>
  <c r="K96" i="7"/>
  <c r="J96" i="7"/>
  <c r="E96" i="7"/>
  <c r="G96" i="7" s="1"/>
  <c r="K95" i="7"/>
  <c r="J95" i="7"/>
  <c r="E95" i="7"/>
  <c r="G95" i="7" s="1"/>
  <c r="K94" i="7"/>
  <c r="J94" i="7"/>
  <c r="G94" i="7"/>
  <c r="K93" i="7"/>
  <c r="J93" i="7"/>
  <c r="G93" i="7"/>
  <c r="K92" i="7"/>
  <c r="J92" i="7"/>
  <c r="G92" i="7"/>
  <c r="K91" i="7"/>
  <c r="J91" i="7"/>
  <c r="E91" i="7"/>
  <c r="G91" i="7" s="1"/>
  <c r="K90" i="7"/>
  <c r="J90" i="7"/>
  <c r="G90" i="7"/>
  <c r="J89" i="7"/>
  <c r="G89" i="7"/>
  <c r="K80" i="7"/>
  <c r="J80" i="7"/>
  <c r="F80" i="7"/>
  <c r="G80" i="7" s="1"/>
  <c r="K79" i="7"/>
  <c r="J79" i="7"/>
  <c r="G79" i="7"/>
  <c r="K78" i="7"/>
  <c r="J78" i="7"/>
  <c r="E78" i="7"/>
  <c r="G78" i="7" s="1"/>
  <c r="K77" i="7"/>
  <c r="J77" i="7"/>
  <c r="E77" i="7"/>
  <c r="G77" i="7" s="1"/>
  <c r="K76" i="7"/>
  <c r="J76" i="7"/>
  <c r="G76" i="7"/>
  <c r="K75" i="7"/>
  <c r="J75" i="7"/>
  <c r="G75" i="7"/>
  <c r="K74" i="7"/>
  <c r="J74" i="7"/>
  <c r="G74" i="7"/>
  <c r="K73" i="7"/>
  <c r="J73" i="7"/>
  <c r="G73" i="7"/>
  <c r="K72" i="7"/>
  <c r="J72" i="7"/>
  <c r="G72" i="7"/>
  <c r="J71" i="7"/>
  <c r="G71" i="7"/>
  <c r="K62" i="7"/>
  <c r="J62" i="7"/>
  <c r="F62" i="7"/>
  <c r="G62" i="7" s="1"/>
  <c r="K61" i="7"/>
  <c r="J61" i="7"/>
  <c r="G61" i="7"/>
  <c r="K60" i="7"/>
  <c r="J60" i="7"/>
  <c r="E60" i="7"/>
  <c r="G60" i="7" s="1"/>
  <c r="K59" i="7"/>
  <c r="J59" i="7"/>
  <c r="E59" i="7"/>
  <c r="G59" i="7" s="1"/>
  <c r="K58" i="7"/>
  <c r="J58" i="7"/>
  <c r="G58" i="7"/>
  <c r="K57" i="7"/>
  <c r="J57" i="7"/>
  <c r="G57" i="7"/>
  <c r="K56" i="7"/>
  <c r="J56" i="7"/>
  <c r="G56" i="7"/>
  <c r="K55" i="7"/>
  <c r="J55" i="7"/>
  <c r="E55" i="7"/>
  <c r="G55" i="7" s="1"/>
  <c r="K54" i="7"/>
  <c r="J54" i="7"/>
  <c r="G54" i="7"/>
  <c r="J53" i="7"/>
  <c r="G53" i="7"/>
  <c r="K44" i="7"/>
  <c r="J44" i="7"/>
  <c r="F44" i="7"/>
  <c r="G44" i="7" s="1"/>
  <c r="K43" i="7"/>
  <c r="J43" i="7"/>
  <c r="G43" i="7"/>
  <c r="K42" i="7"/>
  <c r="J42" i="7"/>
  <c r="E42" i="7"/>
  <c r="G42" i="7" s="1"/>
  <c r="K41" i="7"/>
  <c r="J41" i="7"/>
  <c r="E41" i="7"/>
  <c r="G41" i="7" s="1"/>
  <c r="K40" i="7"/>
  <c r="J40" i="7"/>
  <c r="G40" i="7"/>
  <c r="K39" i="7"/>
  <c r="J39" i="7"/>
  <c r="G39" i="7"/>
  <c r="K38" i="7"/>
  <c r="J38" i="7"/>
  <c r="G38" i="7"/>
  <c r="K37" i="7"/>
  <c r="J37" i="7"/>
  <c r="E37" i="7"/>
  <c r="G37" i="7" s="1"/>
  <c r="K36" i="7"/>
  <c r="J36" i="7"/>
  <c r="G36" i="7"/>
  <c r="J35" i="7"/>
  <c r="G35" i="7"/>
  <c r="E23" i="7"/>
  <c r="E24" i="7"/>
  <c r="M26" i="23"/>
  <c r="E17" i="43"/>
  <c r="F17" i="43" s="1"/>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17" i="40"/>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C98" i="27"/>
  <c r="C14" i="9"/>
  <c r="C71" i="27" s="1"/>
  <c r="F41" i="8"/>
  <c r="G41" i="8" s="1"/>
  <c r="F43" i="8" s="1"/>
  <c r="G43" i="8" s="1"/>
  <c r="J50" i="42"/>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P42" i="48"/>
  <c r="I13" i="27" s="1"/>
  <c r="O42" i="48"/>
  <c r="N42" i="48"/>
  <c r="M42" i="48"/>
  <c r="L42" i="48"/>
  <c r="K42" i="48"/>
  <c r="J42" i="48"/>
  <c r="I42" i="48"/>
  <c r="H42" i="48"/>
  <c r="G42" i="48"/>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E204" i="38"/>
  <c r="E205" i="38"/>
  <c r="E206" i="38"/>
  <c r="D193" i="38"/>
  <c r="E193" i="38"/>
  <c r="D194" i="38"/>
  <c r="E194" i="38"/>
  <c r="D195" i="38"/>
  <c r="E195"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O51" i="46"/>
  <c r="O33" i="45"/>
  <c r="O15" i="44"/>
  <c r="O26" i="23"/>
  <c r="O20" i="33"/>
  <c r="O21" i="31"/>
  <c r="O39" i="24"/>
  <c r="O42" i="30"/>
  <c r="O20" i="29"/>
  <c r="O50" i="22"/>
  <c r="O46" i="21"/>
  <c r="O27" i="28"/>
  <c r="J51" i="40"/>
  <c r="K67" i="8"/>
  <c r="N39" i="24"/>
  <c r="M39" i="24"/>
  <c r="L39" i="24"/>
  <c r="K39" i="24"/>
  <c r="J39" i="24"/>
  <c r="I39" i="24"/>
  <c r="H39" i="24"/>
  <c r="G39" i="24"/>
  <c r="M51" i="46"/>
  <c r="K51" i="46"/>
  <c r="I51" i="46"/>
  <c r="G51" i="46"/>
  <c r="E18" i="10"/>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c r="AJ560" i="38"/>
  <c r="AF560" i="38"/>
  <c r="AL560" i="38"/>
  <c r="AI560" i="38"/>
  <c r="AN560" i="38"/>
  <c r="AB560" i="38"/>
  <c r="AH560" i="38"/>
  <c r="AM560" i="38"/>
  <c r="AO545" i="38"/>
  <c r="AK563" i="38"/>
  <c r="AK543" i="38"/>
  <c r="AK555" i="38"/>
  <c r="AC551" i="38"/>
  <c r="AG556" i="38"/>
  <c r="AO562" i="38"/>
  <c r="AC543" i="38"/>
  <c r="AG544" i="38"/>
  <c r="AK548" i="38"/>
  <c r="AC552" i="38"/>
  <c r="AC547" i="38"/>
  <c r="AC549" i="38"/>
  <c r="AG550" i="38"/>
  <c r="AO552" i="38"/>
  <c r="AK561" i="38"/>
  <c r="AO565" i="38"/>
  <c r="AG553" i="38"/>
  <c r="AC556" i="38"/>
  <c r="AK564" i="38"/>
  <c r="AK544" i="38"/>
  <c r="AO548" i="38"/>
  <c r="AK557" i="38"/>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AC548" i="38"/>
  <c r="AG549" i="38"/>
  <c r="AK551" i="38"/>
  <c r="AG552" i="38"/>
  <c r="AK553" i="38"/>
  <c r="AO554" i="38"/>
  <c r="AK556" i="38"/>
  <c r="AO557" i="38"/>
  <c r="AC559" i="38"/>
  <c r="AG562" i="38"/>
  <c r="AC564" i="38"/>
  <c r="AO558" i="38"/>
  <c r="AO561" i="38"/>
  <c r="AC563"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AC537" i="38"/>
  <c r="AG539" i="38"/>
  <c r="AK532" i="38"/>
  <c r="AK538" i="38"/>
  <c r="AC536" i="38"/>
  <c r="AO513" i="38"/>
  <c r="AG530" i="38"/>
  <c r="AK531" i="38"/>
  <c r="AG532" i="38"/>
  <c r="AO538" i="38"/>
  <c r="AO536" i="38"/>
  <c r="AO537" i="38"/>
  <c r="AC538" i="38"/>
  <c r="AO535" i="38"/>
  <c r="AK536" i="38"/>
  <c r="AC540" i="38"/>
  <c r="AC539" i="38"/>
  <c r="AK535" i="38"/>
  <c r="AG540" i="38"/>
  <c r="AK540" i="38"/>
  <c r="AK539" i="38"/>
  <c r="AG535" i="38"/>
  <c r="AK537" i="38"/>
  <c r="AO539" i="38"/>
  <c r="AC535" i="38"/>
  <c r="AG537" i="38"/>
  <c r="AK530" i="38"/>
  <c r="AO531" i="38"/>
  <c r="AK513" i="38"/>
  <c r="AC532" i="38"/>
  <c r="AC533" i="38"/>
  <c r="AO532" i="38"/>
  <c r="AO533" i="38"/>
  <c r="AO529" i="38"/>
  <c r="AC530" i="38"/>
  <c r="AG531" i="38"/>
  <c r="AK533" i="38"/>
  <c r="AO530" i="38"/>
  <c r="AC531" i="38"/>
  <c r="AG533" i="38"/>
  <c r="AG534" i="38"/>
  <c r="AC529" i="38"/>
  <c r="AK534" i="38"/>
  <c r="AK529" i="38"/>
  <c r="AO534" i="38"/>
  <c r="AC534" i="38"/>
  <c r="AG529" i="38"/>
  <c r="AO514" i="38"/>
  <c r="AC515" i="38"/>
  <c r="AG516" i="38"/>
  <c r="AO518" i="38"/>
  <c r="AG513" i="38"/>
  <c r="AC513" i="38"/>
  <c r="AC517" i="38"/>
  <c r="AK516" i="38"/>
  <c r="AG511" i="38"/>
  <c r="AK512" i="38"/>
  <c r="AK518" i="38"/>
  <c r="AO516" i="38"/>
  <c r="AK523" i="38"/>
  <c r="AK521" i="38"/>
  <c r="AO511" i="38"/>
  <c r="AC512" i="38"/>
  <c r="AG514" i="38"/>
  <c r="AK515" i="38"/>
  <c r="AG517" i="38"/>
  <c r="AC518" i="38"/>
  <c r="AK511" i="38"/>
  <c r="AO512" i="38"/>
  <c r="AC514" i="38"/>
  <c r="AG515" i="38"/>
  <c r="AO517" i="38"/>
  <c r="AG520" i="38"/>
  <c r="AC511" i="38"/>
  <c r="AG512" i="38"/>
  <c r="AK514" i="38"/>
  <c r="AO515" i="38"/>
  <c r="AC516" i="38"/>
  <c r="AK517" i="38"/>
  <c r="AG518" i="38"/>
  <c r="AK504" i="38"/>
  <c r="AO510" i="38"/>
  <c r="AG522" i="38"/>
  <c r="AC520" i="38"/>
  <c r="AG523" i="38"/>
  <c r="AG521" i="38"/>
  <c r="AC522" i="38"/>
  <c r="AC523" i="38"/>
  <c r="AO519" i="38"/>
  <c r="AC521" i="38"/>
  <c r="AO520" i="38"/>
  <c r="AO523" i="38"/>
  <c r="AO521" i="38"/>
  <c r="AK520" i="38"/>
  <c r="AC505" i="38"/>
  <c r="AK524" i="38"/>
  <c r="AC510" i="38"/>
  <c r="AC519" i="38"/>
  <c r="AK510" i="38"/>
  <c r="AK519" i="38"/>
  <c r="AO522" i="38"/>
  <c r="AO524" i="38"/>
  <c r="AG510" i="38"/>
  <c r="AG519" i="38"/>
  <c r="AK522" i="38"/>
  <c r="AO505" i="38"/>
  <c r="AG525" i="38"/>
  <c r="AC524" i="38"/>
  <c r="AG505" i="38"/>
  <c r="AK505" i="38"/>
  <c r="AG524" i="38"/>
  <c r="AO504" i="38"/>
  <c r="AK525" i="38"/>
  <c r="AG504" i="38"/>
  <c r="AC525" i="38"/>
  <c r="AC504" i="38"/>
  <c r="AG508" i="38"/>
  <c r="AC507" i="38"/>
  <c r="AO506" i="38"/>
  <c r="AO525" i="38"/>
  <c r="AK508" i="38"/>
  <c r="AG507" i="38"/>
  <c r="AC506" i="38"/>
  <c r="AO508" i="38"/>
  <c r="AK507" i="38"/>
  <c r="AG506" i="38"/>
  <c r="AO491" i="38"/>
  <c r="AO503" i="38"/>
  <c r="AC508" i="38"/>
  <c r="AO507" i="38"/>
  <c r="AK506" i="38"/>
  <c r="AC502" i="38"/>
  <c r="AC503" i="38"/>
  <c r="AK502" i="38"/>
  <c r="AK503" i="38"/>
  <c r="AO502" i="38"/>
  <c r="AG502" i="38"/>
  <c r="AG503" i="38"/>
  <c r="AG493" i="38"/>
  <c r="AK493" i="38"/>
  <c r="AG495" i="38"/>
  <c r="AG490" i="38"/>
  <c r="AK492" i="38"/>
  <c r="AC493" i="38"/>
  <c r="AK491" i="38"/>
  <c r="AC490" i="38"/>
  <c r="AO493" i="38"/>
  <c r="AO496" i="38"/>
  <c r="AO494" i="38"/>
  <c r="AC491" i="38"/>
  <c r="AK494" i="38"/>
  <c r="AG492" i="38"/>
  <c r="AG491" i="38"/>
  <c r="AC495" i="38"/>
  <c r="AO490" i="38"/>
  <c r="AC492" i="38"/>
  <c r="AG494" i="38"/>
  <c r="AK490" i="38"/>
  <c r="AO492" i="38"/>
  <c r="AC494" i="38"/>
  <c r="AG497" i="38"/>
  <c r="AC496" i="38"/>
  <c r="AO495" i="38"/>
  <c r="AK496" i="38"/>
  <c r="AK497" i="38"/>
  <c r="AK495" i="38"/>
  <c r="AG496" i="38"/>
  <c r="AC497" i="38"/>
  <c r="AK487" i="38"/>
  <c r="AO486" i="38"/>
  <c r="AO497" i="38"/>
  <c r="AC486" i="38"/>
  <c r="AK486" i="38"/>
  <c r="AG486" i="38"/>
  <c r="AO487" i="38"/>
  <c r="AG487" i="38"/>
  <c r="AK479" i="38"/>
  <c r="AC481" i="38"/>
  <c r="AG470" i="38"/>
  <c r="AK471" i="38"/>
  <c r="AK475" i="38"/>
  <c r="AC487" i="38"/>
  <c r="AO479" i="38"/>
  <c r="AK470" i="38"/>
  <c r="AO471" i="38"/>
  <c r="AG473" i="38"/>
  <c r="AK474" i="38"/>
  <c r="AO475" i="38"/>
  <c r="AG476" i="38"/>
  <c r="AG479" i="38"/>
  <c r="AC470" i="38"/>
  <c r="AG471" i="38"/>
  <c r="AG475" i="38"/>
  <c r="AC476" i="38"/>
  <c r="AO477" i="38"/>
  <c r="AC479" i="38"/>
  <c r="AO470" i="38"/>
  <c r="AC471" i="38"/>
  <c r="AO472" i="38"/>
  <c r="AK473" i="38"/>
  <c r="AO474" i="38"/>
  <c r="AC475" i="38"/>
  <c r="AG480" i="38"/>
  <c r="AO478" i="38"/>
  <c r="AC472" i="38"/>
  <c r="AO473" i="38"/>
  <c r="AC474" i="38"/>
  <c r="AC477" i="38"/>
  <c r="AO476" i="38"/>
  <c r="AK477" i="38"/>
  <c r="AK472" i="38"/>
  <c r="AO483" i="38"/>
  <c r="AC478" i="38"/>
  <c r="AO481" i="38"/>
  <c r="AG472" i="38"/>
  <c r="AC473" i="38"/>
  <c r="AG474" i="38"/>
  <c r="AK476" i="38"/>
  <c r="AG477" i="38"/>
  <c r="AC480" i="38"/>
  <c r="AK478" i="38"/>
  <c r="AO480" i="38"/>
  <c r="AK481" i="38"/>
  <c r="AK484" i="38"/>
  <c r="AC483" i="38"/>
  <c r="AG478" i="38"/>
  <c r="AK480" i="38"/>
  <c r="AG481" i="38"/>
  <c r="AO482" i="38"/>
  <c r="AK482" i="38"/>
  <c r="AK483" i="38"/>
  <c r="AO484" i="38"/>
  <c r="AC482" i="38"/>
  <c r="AG482" i="38"/>
  <c r="AG483" i="38"/>
  <c r="AG484" i="38"/>
  <c r="AO460" i="38"/>
  <c r="AK468" i="38"/>
  <c r="AC484" i="38"/>
  <c r="AC460" i="38"/>
  <c r="AO468" i="38"/>
  <c r="AK460" i="38"/>
  <c r="AG468" i="38"/>
  <c r="AG460" i="38"/>
  <c r="AC468" i="38"/>
  <c r="AC463" i="38"/>
  <c r="AO464" i="38"/>
  <c r="AK461" i="38"/>
  <c r="AG462" i="38"/>
  <c r="AG461" i="38"/>
  <c r="AC462" i="38"/>
  <c r="AC461" i="38"/>
  <c r="AO462" i="38"/>
  <c r="AG465" i="38"/>
  <c r="AO463" i="38"/>
  <c r="AG463" i="38"/>
  <c r="AK463" i="38"/>
  <c r="AO461" i="38"/>
  <c r="AK462" i="38"/>
  <c r="AK464" i="38"/>
  <c r="AC465" i="38"/>
  <c r="AG464" i="38"/>
  <c r="AK400" i="38"/>
  <c r="AC464" i="38"/>
  <c r="AO402" i="38"/>
  <c r="AK465" i="38"/>
  <c r="AO465" i="38"/>
  <c r="AG414" i="38"/>
  <c r="AO400" i="38"/>
  <c r="AK453" i="38"/>
  <c r="AO456" i="38"/>
  <c r="AG400" i="38"/>
  <c r="AC400" i="38"/>
  <c r="AO401" i="38"/>
  <c r="AO453" i="38"/>
  <c r="AC456" i="38"/>
  <c r="AK456" i="38"/>
  <c r="AG456" i="38"/>
  <c r="AG435" i="38"/>
  <c r="AK401" i="38"/>
  <c r="AK402" i="38"/>
  <c r="AO432" i="38"/>
  <c r="AG401" i="38"/>
  <c r="AG402" i="38"/>
  <c r="AG453" i="38"/>
  <c r="AC401" i="38"/>
  <c r="AC402" i="38"/>
  <c r="AC453" i="38"/>
  <c r="AG406" i="38"/>
  <c r="AG410" i="38"/>
  <c r="AK411" i="38"/>
  <c r="AG422" i="38"/>
  <c r="AG426" i="38"/>
  <c r="AC427" i="38"/>
  <c r="AO428" i="38"/>
  <c r="AO434" i="38"/>
  <c r="AG418" i="38"/>
  <c r="AK418" i="38"/>
  <c r="AK424" i="38"/>
  <c r="AO425" i="38"/>
  <c r="AC426" i="38"/>
  <c r="AK428" i="38"/>
  <c r="AG437" i="38"/>
  <c r="AO408" i="38"/>
  <c r="AO418" i="38"/>
  <c r="AG421" i="38"/>
  <c r="AK422" i="38"/>
  <c r="AK426" i="38"/>
  <c r="AK405" i="38"/>
  <c r="AO410" i="38"/>
  <c r="AO444" i="38"/>
  <c r="AG405" i="38"/>
  <c r="AK406" i="38"/>
  <c r="AK415" i="38"/>
  <c r="AO423" i="38"/>
  <c r="AO429" i="38"/>
  <c r="AG417" i="38"/>
  <c r="AK419" i="38"/>
  <c r="AG420" i="38"/>
  <c r="AK421" i="38"/>
  <c r="AO422" i="38"/>
  <c r="AG424" i="38"/>
  <c r="AK425" i="38"/>
  <c r="AO426" i="38"/>
  <c r="AO442" i="38"/>
  <c r="AO404" i="38"/>
  <c r="AK407" i="38"/>
  <c r="AG413" i="38"/>
  <c r="AG416" i="38"/>
  <c r="AO419" i="38"/>
  <c r="AK420" i="38"/>
  <c r="AO421" i="38"/>
  <c r="AO424" i="38"/>
  <c r="AC425" i="38"/>
  <c r="AG427" i="38"/>
  <c r="AC428" i="38"/>
  <c r="AK408" i="38"/>
  <c r="AG411" i="38"/>
  <c r="AO412" i="38"/>
  <c r="AO416" i="38"/>
  <c r="AG419" i="38"/>
  <c r="AK423" i="38"/>
  <c r="AO427" i="38"/>
  <c r="AO430" i="38"/>
  <c r="AG438" i="38"/>
  <c r="AO441" i="38"/>
  <c r="AG409" i="38"/>
  <c r="AK412" i="38"/>
  <c r="AO415" i="38"/>
  <c r="AK416" i="38"/>
  <c r="AO420" i="38"/>
  <c r="AG423" i="38"/>
  <c r="AG425" i="38"/>
  <c r="AK427" i="38"/>
  <c r="AG428" i="38"/>
  <c r="AK439" i="38"/>
  <c r="AO431" i="38"/>
  <c r="AC435" i="38"/>
  <c r="AK443" i="38"/>
  <c r="AG429" i="38"/>
  <c r="AO435" i="38"/>
  <c r="AC441" i="38"/>
  <c r="AO451" i="38"/>
  <c r="AC448" i="38"/>
  <c r="AK396" i="38"/>
  <c r="AO387" i="38"/>
  <c r="AO376" i="38"/>
  <c r="AC356" i="38"/>
  <c r="AK349" i="38"/>
  <c r="AG378" i="38"/>
  <c r="F231" i="38"/>
  <c r="J231" i="38" s="1"/>
  <c r="F226" i="38"/>
  <c r="H226" i="38" s="1"/>
  <c r="AN542" i="38"/>
  <c r="AM542" i="38"/>
  <c r="AL542" i="38"/>
  <c r="AL541" i="38" s="1"/>
  <c r="AJ542" i="38"/>
  <c r="AJ541" i="38" s="1"/>
  <c r="AI542" i="38"/>
  <c r="AI541" i="38" s="1"/>
  <c r="AH542" i="38"/>
  <c r="AH541" i="38" s="1"/>
  <c r="AF542" i="38"/>
  <c r="AF541" i="38" s="1"/>
  <c r="AE542" i="38"/>
  <c r="AE541" i="38" s="1"/>
  <c r="AD542" i="38"/>
  <c r="AB542" i="38"/>
  <c r="AA542" i="38"/>
  <c r="AA541" i="38" s="1"/>
  <c r="Z542" i="38"/>
  <c r="Z541" i="38" s="1"/>
  <c r="E542" i="38"/>
  <c r="E541" i="38" s="1"/>
  <c r="D542" i="38"/>
  <c r="AN528" i="38"/>
  <c r="AN527" i="38" s="1"/>
  <c r="AM528" i="38"/>
  <c r="AM527" i="38" s="1"/>
  <c r="AL528" i="38"/>
  <c r="AL527" i="38" s="1"/>
  <c r="AJ528" i="38"/>
  <c r="AI528" i="38"/>
  <c r="AI527" i="38" s="1"/>
  <c r="AH528" i="38"/>
  <c r="AH527" i="38" s="1"/>
  <c r="AF528" i="38"/>
  <c r="AF527" i="38" s="1"/>
  <c r="AE528" i="38"/>
  <c r="AE527" i="38" s="1"/>
  <c r="AD528" i="38"/>
  <c r="AD527" i="38" s="1"/>
  <c r="AB528" i="38"/>
  <c r="AB527" i="38" s="1"/>
  <c r="AA528" i="38"/>
  <c r="AA527" i="38" s="1"/>
  <c r="Z528" i="38"/>
  <c r="Z527" i="38" s="1"/>
  <c r="E528" i="38"/>
  <c r="D528" i="38"/>
  <c r="AN509" i="38"/>
  <c r="AM509" i="38"/>
  <c r="AL509" i="38"/>
  <c r="AJ509" i="38"/>
  <c r="AI509" i="38"/>
  <c r="AH509" i="38"/>
  <c r="AF509" i="38"/>
  <c r="AE509" i="38"/>
  <c r="AD509" i="38"/>
  <c r="AB509" i="38"/>
  <c r="AA509" i="38"/>
  <c r="Z509" i="38"/>
  <c r="AN501" i="38"/>
  <c r="AN500" i="38" s="1"/>
  <c r="AN499" i="38" s="1"/>
  <c r="AM501" i="38"/>
  <c r="AL501" i="38"/>
  <c r="AL500" i="38" s="1"/>
  <c r="AJ501" i="38"/>
  <c r="AJ500" i="38" s="1"/>
  <c r="AJ499" i="38" s="1"/>
  <c r="AI501" i="38"/>
  <c r="AH501" i="38"/>
  <c r="AH500" i="38" s="1"/>
  <c r="AF501" i="38"/>
  <c r="AF500" i="38" s="1"/>
  <c r="AE501" i="38"/>
  <c r="AE500" i="38" s="1"/>
  <c r="AD501" i="38"/>
  <c r="AB501" i="38"/>
  <c r="AB500" i="38" s="1"/>
  <c r="AB499" i="38" s="1"/>
  <c r="AA501" i="38"/>
  <c r="AA500" i="38" s="1"/>
  <c r="Z501" i="38"/>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B498" i="38"/>
  <c r="AA498" i="38"/>
  <c r="AA489" i="38" s="1"/>
  <c r="Z498" i="38"/>
  <c r="Z489" i="38" s="1"/>
  <c r="E498" i="38"/>
  <c r="D498" i="38"/>
  <c r="AN488" i="38"/>
  <c r="AN485" i="38" s="1"/>
  <c r="AM488" i="38"/>
  <c r="AM485" i="38" s="1"/>
  <c r="AL488" i="38"/>
  <c r="AJ488" i="38"/>
  <c r="AJ485" i="38" s="1"/>
  <c r="AI488" i="38"/>
  <c r="AI485" i="38" s="1"/>
  <c r="AH488" i="38"/>
  <c r="AF488" i="38"/>
  <c r="AF485" i="38" s="1"/>
  <c r="AE488" i="38"/>
  <c r="AD488" i="38"/>
  <c r="AD485" i="38" s="1"/>
  <c r="AB488" i="38"/>
  <c r="AB485" i="38" s="1"/>
  <c r="AA488" i="38"/>
  <c r="AA485" i="38" s="1"/>
  <c r="Z488" i="38"/>
  <c r="Z485" i="38" s="1"/>
  <c r="E488" i="38"/>
  <c r="D488" i="38"/>
  <c r="AN469" i="38"/>
  <c r="AN467" i="38" s="1"/>
  <c r="AM469" i="38"/>
  <c r="AL469" i="38"/>
  <c r="AL467" i="38" s="1"/>
  <c r="AJ469" i="38"/>
  <c r="AJ467" i="38" s="1"/>
  <c r="AI469" i="38"/>
  <c r="AI467" i="38" s="1"/>
  <c r="AH469" i="38"/>
  <c r="AF469" i="38"/>
  <c r="AF467" i="38" s="1"/>
  <c r="AE469" i="38"/>
  <c r="AE467" i="38" s="1"/>
  <c r="AD469" i="38"/>
  <c r="AD467" i="38" s="1"/>
  <c r="AB469" i="38"/>
  <c r="AB467" i="38" s="1"/>
  <c r="AA469" i="38"/>
  <c r="AA467" i="38" s="1"/>
  <c r="Z469" i="38"/>
  <c r="Z467" i="38" s="1"/>
  <c r="E469" i="38"/>
  <c r="D469" i="38"/>
  <c r="AN466" i="38"/>
  <c r="AN459" i="38" s="1"/>
  <c r="AM466" i="38"/>
  <c r="AM459" i="38" s="1"/>
  <c r="AL466" i="38"/>
  <c r="AL459" i="38" s="1"/>
  <c r="AJ466" i="38"/>
  <c r="AJ459" i="38" s="1"/>
  <c r="AI466" i="38"/>
  <c r="AI459" i="38" s="1"/>
  <c r="AH466" i="38"/>
  <c r="AH459" i="38" s="1"/>
  <c r="AF466" i="38"/>
  <c r="AF459" i="38" s="1"/>
  <c r="AE466" i="38"/>
  <c r="AD466" i="38"/>
  <c r="AD459" i="38" s="1"/>
  <c r="AB466" i="38"/>
  <c r="AB459" i="38" s="1"/>
  <c r="AA466" i="38"/>
  <c r="AA459" i="38" s="1"/>
  <c r="Z466" i="38"/>
  <c r="E466" i="38"/>
  <c r="D466" i="38"/>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N312" i="38" s="1"/>
  <c r="AM313" i="38"/>
  <c r="AM312" i="38" s="1"/>
  <c r="AL313" i="38"/>
  <c r="AL312" i="38" s="1"/>
  <c r="AJ313" i="38"/>
  <c r="AJ312" i="38" s="1"/>
  <c r="AI313" i="38"/>
  <c r="AI312" i="38" s="1"/>
  <c r="AH313" i="38"/>
  <c r="AH312" i="38" s="1"/>
  <c r="AF313" i="38"/>
  <c r="AF312" i="38" s="1"/>
  <c r="AE313" i="38"/>
  <c r="AE312" i="38" s="1"/>
  <c r="AD313" i="38"/>
  <c r="AB313" i="38"/>
  <c r="AA313" i="38"/>
  <c r="Z313" i="38"/>
  <c r="E313" i="38"/>
  <c r="D313" i="38"/>
  <c r="AN268" i="38"/>
  <c r="AN267" i="38" s="1"/>
  <c r="AM268" i="38"/>
  <c r="AM267" i="38" s="1"/>
  <c r="AL268" i="38"/>
  <c r="AJ268" i="38"/>
  <c r="AI268" i="38"/>
  <c r="AI267" i="38" s="1"/>
  <c r="AH268" i="38"/>
  <c r="AH267" i="38" s="1"/>
  <c r="AF268" i="38"/>
  <c r="AF267" i="38" s="1"/>
  <c r="AE268" i="38"/>
  <c r="AD268" i="38"/>
  <c r="AB268" i="38"/>
  <c r="AA268" i="38"/>
  <c r="Z268" i="38"/>
  <c r="E268" i="38"/>
  <c r="D268" i="38"/>
  <c r="AN244" i="38"/>
  <c r="AN243" i="38" s="1"/>
  <c r="AM244" i="38"/>
  <c r="AM243" i="38" s="1"/>
  <c r="AL244" i="38"/>
  <c r="AL243" i="38" s="1"/>
  <c r="AJ244" i="38"/>
  <c r="AJ243" i="38" s="1"/>
  <c r="AI244" i="38"/>
  <c r="AI243" i="38" s="1"/>
  <c r="AH244" i="38"/>
  <c r="AH243" i="38" s="1"/>
  <c r="AF244" i="38"/>
  <c r="AE244" i="38"/>
  <c r="AE243" i="38" s="1"/>
  <c r="AD244" i="38"/>
  <c r="AD243" i="38" s="1"/>
  <c r="AB244" i="38"/>
  <c r="AB243" i="38" s="1"/>
  <c r="AA244" i="38"/>
  <c r="Z244" i="38"/>
  <c r="Z243" i="38" s="1"/>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N199" i="38" s="1"/>
  <c r="AM200" i="38"/>
  <c r="AL200" i="38"/>
  <c r="AJ200" i="38"/>
  <c r="AJ199" i="38" s="1"/>
  <c r="AI200" i="38"/>
  <c r="AI199" i="38" s="1"/>
  <c r="AH200" i="38"/>
  <c r="AH199" i="38" s="1"/>
  <c r="AF200" i="38"/>
  <c r="AE200" i="38"/>
  <c r="AE199" i="38" s="1"/>
  <c r="AD200" i="38"/>
  <c r="AB200" i="38"/>
  <c r="AB199" i="38" s="1"/>
  <c r="Z200" i="38"/>
  <c r="E200" i="38"/>
  <c r="AN198" i="38"/>
  <c r="AM198" i="38"/>
  <c r="AM191" i="38" s="1"/>
  <c r="AL198" i="38"/>
  <c r="AL191" i="38" s="1"/>
  <c r="AJ198" i="38"/>
  <c r="AJ191" i="38" s="1"/>
  <c r="AI198" i="38"/>
  <c r="AI191" i="38" s="1"/>
  <c r="AH198" i="38"/>
  <c r="AH191" i="38" s="1"/>
  <c r="AF198" i="38"/>
  <c r="AF191" i="38" s="1"/>
  <c r="AE198" i="38"/>
  <c r="AE191" i="38" s="1"/>
  <c r="AD198" i="38"/>
  <c r="AB198" i="38"/>
  <c r="AB191" i="38" s="1"/>
  <c r="AA198" i="38"/>
  <c r="Z198" i="38"/>
  <c r="Z191" i="38" s="1"/>
  <c r="AN221" i="38"/>
  <c r="AM221" i="38"/>
  <c r="AM214" i="38" s="1"/>
  <c r="AL221" i="38"/>
  <c r="AL214" i="38" s="1"/>
  <c r="AJ221" i="38"/>
  <c r="AJ214" i="38" s="1"/>
  <c r="AI221" i="38"/>
  <c r="AH221" i="38"/>
  <c r="AH214" i="38" s="1"/>
  <c r="AF221" i="38"/>
  <c r="AF214" i="38" s="1"/>
  <c r="AE221" i="38"/>
  <c r="AE214" i="38" s="1"/>
  <c r="AD221" i="38"/>
  <c r="AD214" i="38" s="1"/>
  <c r="AB221" i="38"/>
  <c r="AB214" i="38" s="1"/>
  <c r="AA221" i="38"/>
  <c r="Z221" i="38"/>
  <c r="Z214" i="38" s="1"/>
  <c r="AN213" i="38"/>
  <c r="AN207" i="38" s="1"/>
  <c r="AM213" i="38"/>
  <c r="AL213" i="38"/>
  <c r="AL207" i="38" s="1"/>
  <c r="AJ213" i="38"/>
  <c r="AJ207" i="38" s="1"/>
  <c r="AI213" i="38"/>
  <c r="AI207" i="38" s="1"/>
  <c r="AH213" i="38"/>
  <c r="AF213" i="38"/>
  <c r="AE213" i="38"/>
  <c r="AE207" i="38" s="1"/>
  <c r="AD213" i="38"/>
  <c r="AD207" i="38" s="1"/>
  <c r="AB213" i="38"/>
  <c r="AB207" i="38" s="1"/>
  <c r="AA213" i="38"/>
  <c r="AA207" i="38" s="1"/>
  <c r="Z213" i="38"/>
  <c r="Z207" i="38" s="1"/>
  <c r="AN165" i="38"/>
  <c r="AN164" i="38" s="1"/>
  <c r="AM165" i="38"/>
  <c r="AM164" i="38" s="1"/>
  <c r="AL165" i="38"/>
  <c r="AL164" i="38" s="1"/>
  <c r="AJ165" i="38"/>
  <c r="AJ164" i="38" s="1"/>
  <c r="AI165" i="38"/>
  <c r="AI164" i="38" s="1"/>
  <c r="AH165" i="38"/>
  <c r="AH164" i="38" s="1"/>
  <c r="AF165" i="38"/>
  <c r="AE165" i="38"/>
  <c r="AE164" i="38" s="1"/>
  <c r="AD165" i="38"/>
  <c r="AD164" i="38" s="1"/>
  <c r="AB165" i="38"/>
  <c r="AB164" i="38" s="1"/>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N133" i="38" s="1"/>
  <c r="AM134" i="38"/>
  <c r="AL134" i="38"/>
  <c r="AJ134" i="38"/>
  <c r="AJ133" i="38" s="1"/>
  <c r="AI134" i="38"/>
  <c r="AI133" i="38" s="1"/>
  <c r="AH134" i="38"/>
  <c r="AH133" i="38" s="1"/>
  <c r="AF134" i="38"/>
  <c r="AE134" i="38"/>
  <c r="AE133" i="38" s="1"/>
  <c r="AD134" i="38"/>
  <c r="AD133" i="38" s="1"/>
  <c r="AB134" i="38"/>
  <c r="AA134" i="38"/>
  <c r="AA133" i="38" s="1"/>
  <c r="Z134" i="38"/>
  <c r="Z133" i="38" s="1"/>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M118" i="38" s="1"/>
  <c r="AL119" i="38"/>
  <c r="AL118" i="38" s="1"/>
  <c r="AJ119" i="38"/>
  <c r="AI119" i="38"/>
  <c r="AH119" i="38"/>
  <c r="AF119" i="38"/>
  <c r="AF118" i="38" s="1"/>
  <c r="AE119" i="38"/>
  <c r="AD119" i="38"/>
  <c r="AD118" i="38" s="1"/>
  <c r="AB119" i="38"/>
  <c r="AA119" i="38"/>
  <c r="Z119" i="38"/>
  <c r="E119" i="38"/>
  <c r="D119" i="38"/>
  <c r="AN117" i="38"/>
  <c r="AN107" i="38" s="1"/>
  <c r="AM117" i="38"/>
  <c r="AL117" i="38"/>
  <c r="AJ117" i="38"/>
  <c r="AJ107" i="38" s="1"/>
  <c r="AI117" i="38"/>
  <c r="AH117" i="38"/>
  <c r="AF117" i="38"/>
  <c r="AF107" i="38" s="1"/>
  <c r="AE117" i="38"/>
  <c r="AE107" i="38" s="1"/>
  <c r="AD117" i="38"/>
  <c r="AD107" i="38" s="1"/>
  <c r="AB117" i="38"/>
  <c r="AA117" i="38"/>
  <c r="AA107" i="38" s="1"/>
  <c r="Z11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N96" i="38" s="1"/>
  <c r="AM103" i="38"/>
  <c r="AL103" i="38"/>
  <c r="AJ103" i="38"/>
  <c r="AI103" i="38"/>
  <c r="AI96" i="38" s="1"/>
  <c r="AH103" i="38"/>
  <c r="AF103" i="38"/>
  <c r="AE103" i="38"/>
  <c r="AD103" i="38"/>
  <c r="AD96" i="38" s="1"/>
  <c r="AB103" i="38"/>
  <c r="AA103" i="38"/>
  <c r="Z103" i="38"/>
  <c r="Z96" i="38" s="1"/>
  <c r="AN90" i="38"/>
  <c r="AN89" i="38" s="1"/>
  <c r="AM90" i="38"/>
  <c r="AL90" i="38"/>
  <c r="AJ90" i="38"/>
  <c r="AI90" i="38"/>
  <c r="AI89" i="38" s="1"/>
  <c r="AH90" i="38"/>
  <c r="AF90" i="38"/>
  <c r="AE90" i="38"/>
  <c r="AD90" i="38"/>
  <c r="AD89" i="38" s="1"/>
  <c r="AB90" i="38"/>
  <c r="AA90" i="38"/>
  <c r="Z90" i="38"/>
  <c r="Z89" i="38" s="1"/>
  <c r="E90" i="38"/>
  <c r="D90" i="38"/>
  <c r="AN88" i="38"/>
  <c r="AM88" i="38"/>
  <c r="AL88" i="38"/>
  <c r="AJ88" i="38"/>
  <c r="AI88" i="38"/>
  <c r="AH88" i="38"/>
  <c r="AF88" i="38"/>
  <c r="AE88" i="38"/>
  <c r="AD88" i="38"/>
  <c r="AB88" i="38"/>
  <c r="AA88" i="38"/>
  <c r="Z88" i="38"/>
  <c r="AN85" i="38"/>
  <c r="AN83" i="38" s="1"/>
  <c r="AM85" i="38"/>
  <c r="AM83" i="38" s="1"/>
  <c r="AL85" i="38"/>
  <c r="AL83" i="38" s="1"/>
  <c r="AJ85" i="38"/>
  <c r="AI85" i="38"/>
  <c r="AI83" i="38" s="1"/>
  <c r="AH85" i="38"/>
  <c r="AF85" i="38"/>
  <c r="AF83" i="38" s="1"/>
  <c r="AE85" i="38"/>
  <c r="AD85" i="38"/>
  <c r="AB85" i="38"/>
  <c r="AB83" i="38" s="1"/>
  <c r="AA85" i="38"/>
  <c r="AA83" i="38" s="1"/>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G499" i="38" s="1"/>
  <c r="I500" i="38"/>
  <c r="G527" i="38"/>
  <c r="I527" i="38"/>
  <c r="G541" i="38"/>
  <c r="G526" i="38" s="1"/>
  <c r="I541" i="38"/>
  <c r="G13" i="38"/>
  <c r="I13" i="38"/>
  <c r="I499" i="38"/>
  <c r="I397" i="38"/>
  <c r="G397" i="38"/>
  <c r="F56" i="8"/>
  <c r="G56" i="8" s="1"/>
  <c r="F53" i="8"/>
  <c r="G53" i="8" s="1"/>
  <c r="F55" i="8" s="1"/>
  <c r="G55" i="8" s="1"/>
  <c r="F50" i="8"/>
  <c r="G50" i="8" s="1"/>
  <c r="F47" i="8"/>
  <c r="G47" i="8" s="1"/>
  <c r="F44" i="8"/>
  <c r="G44" i="8" s="1"/>
  <c r="F38" i="8"/>
  <c r="F35" i="8"/>
  <c r="G35" i="8" s="1"/>
  <c r="F32" i="8"/>
  <c r="G32" i="8" s="1"/>
  <c r="F29" i="8"/>
  <c r="F26" i="8"/>
  <c r="F23" i="8"/>
  <c r="G23" i="8" s="1"/>
  <c r="F20" i="8"/>
  <c r="G20" i="8" s="1"/>
  <c r="F17" i="8"/>
  <c r="G17" i="8" s="1"/>
  <c r="J55" i="8"/>
  <c r="J54" i="8"/>
  <c r="J53" i="8"/>
  <c r="J34" i="8"/>
  <c r="J33" i="8"/>
  <c r="J32" i="8"/>
  <c r="J37" i="8"/>
  <c r="J36" i="8"/>
  <c r="J35" i="8"/>
  <c r="J40" i="8"/>
  <c r="J39" i="8"/>
  <c r="J38" i="8"/>
  <c r="G38" i="8"/>
  <c r="F39" i="8" s="1"/>
  <c r="G39" i="8" s="1"/>
  <c r="J43" i="8"/>
  <c r="J42" i="8"/>
  <c r="J41" i="8"/>
  <c r="J46" i="8"/>
  <c r="J45" i="8"/>
  <c r="J44" i="8"/>
  <c r="J49" i="8"/>
  <c r="J48" i="8"/>
  <c r="J47" i="8"/>
  <c r="J52" i="8"/>
  <c r="J51" i="8"/>
  <c r="J50" i="8"/>
  <c r="J25" i="8"/>
  <c r="J24" i="8"/>
  <c r="J23" i="8"/>
  <c r="G26" i="8"/>
  <c r="F28" i="8" s="1"/>
  <c r="G28" i="8" s="1"/>
  <c r="J26" i="8"/>
  <c r="J27" i="8"/>
  <c r="J28" i="8"/>
  <c r="J31" i="8"/>
  <c r="J30" i="8"/>
  <c r="J29" i="8"/>
  <c r="G29" i="8"/>
  <c r="F31" i="8" s="1"/>
  <c r="G31" i="8" s="1"/>
  <c r="J22" i="8"/>
  <c r="J21" i="8"/>
  <c r="J20" i="8"/>
  <c r="F30" i="8"/>
  <c r="G30" i="8" s="1"/>
  <c r="F40" i="8"/>
  <c r="G40" i="8" s="1"/>
  <c r="M33" i="45"/>
  <c r="K33" i="45"/>
  <c r="I33" i="45"/>
  <c r="G33" i="45"/>
  <c r="M15" i="44"/>
  <c r="K15" i="44"/>
  <c r="I15" i="44"/>
  <c r="G15" i="44"/>
  <c r="G26" i="23"/>
  <c r="I26" i="23"/>
  <c r="K26" i="23"/>
  <c r="M20" i="33"/>
  <c r="K20" i="33"/>
  <c r="I20" i="33"/>
  <c r="G20" i="33"/>
  <c r="M42" i="30"/>
  <c r="K42" i="30"/>
  <c r="I42" i="30"/>
  <c r="G42" i="30"/>
  <c r="M20" i="29"/>
  <c r="K20" i="29"/>
  <c r="I20" i="29"/>
  <c r="G20" i="29"/>
  <c r="M50" i="22"/>
  <c r="K50" i="22"/>
  <c r="I50" i="22"/>
  <c r="G50" i="22"/>
  <c r="M46" i="21"/>
  <c r="K46" i="21"/>
  <c r="G46" i="21"/>
  <c r="M27" i="28"/>
  <c r="K27" i="28"/>
  <c r="I27" i="28"/>
  <c r="G27" i="28"/>
  <c r="G59" i="8"/>
  <c r="G65" i="8"/>
  <c r="F66" i="8" s="1"/>
  <c r="G66" i="8" s="1"/>
  <c r="G62" i="8"/>
  <c r="D14" i="38"/>
  <c r="Z14" i="38"/>
  <c r="O51" i="43"/>
  <c r="Q51" i="43" s="1"/>
  <c r="O50" i="43"/>
  <c r="O49" i="43"/>
  <c r="Q49" i="43" s="1"/>
  <c r="O48" i="43"/>
  <c r="P48" i="43" s="1"/>
  <c r="O47" i="43"/>
  <c r="O46" i="43"/>
  <c r="P46" i="43" s="1"/>
  <c r="O45" i="43"/>
  <c r="Q45" i="43" s="1"/>
  <c r="O44" i="43"/>
  <c r="O43" i="43"/>
  <c r="O42" i="43"/>
  <c r="Q42" i="43" s="1"/>
  <c r="O41" i="43"/>
  <c r="Q41" i="43" s="1"/>
  <c r="O40" i="43"/>
  <c r="O39" i="43"/>
  <c r="O38" i="43"/>
  <c r="Q38" i="43" s="1"/>
  <c r="O37" i="43"/>
  <c r="O36" i="43"/>
  <c r="Q36" i="43" s="1"/>
  <c r="P36" i="43"/>
  <c r="O35" i="43"/>
  <c r="O34" i="43"/>
  <c r="P34" i="43" s="1"/>
  <c r="O33" i="43"/>
  <c r="Q33" i="43" s="1"/>
  <c r="O32" i="43"/>
  <c r="O31" i="43"/>
  <c r="O30" i="43"/>
  <c r="O29" i="43"/>
  <c r="Q29" i="43" s="1"/>
  <c r="O28" i="43"/>
  <c r="P28" i="43" s="1"/>
  <c r="O27" i="43"/>
  <c r="Q27" i="43" s="1"/>
  <c r="O26" i="43"/>
  <c r="P26" i="43" s="1"/>
  <c r="O25" i="43"/>
  <c r="O24" i="43"/>
  <c r="P24" i="43" s="1"/>
  <c r="O23" i="43"/>
  <c r="O22" i="43"/>
  <c r="Q22" i="43" s="1"/>
  <c r="O21" i="43"/>
  <c r="O20" i="43"/>
  <c r="P20" i="43"/>
  <c r="O19" i="43"/>
  <c r="Q19" i="43" s="1"/>
  <c r="O18" i="43"/>
  <c r="Q18" i="43" s="1"/>
  <c r="O17" i="43"/>
  <c r="I51" i="43"/>
  <c r="J50" i="43"/>
  <c r="I50" i="43"/>
  <c r="J49" i="43"/>
  <c r="I49" i="43"/>
  <c r="J48" i="43"/>
  <c r="I48" i="43"/>
  <c r="J47" i="43"/>
  <c r="I47" i="43"/>
  <c r="J46" i="43"/>
  <c r="I46" i="43"/>
  <c r="J45" i="43"/>
  <c r="I45" i="43"/>
  <c r="J44" i="43"/>
  <c r="I44" i="43"/>
  <c r="J43" i="43"/>
  <c r="I43" i="43"/>
  <c r="J42" i="43"/>
  <c r="I42" i="43"/>
  <c r="J41" i="43"/>
  <c r="I41" i="43"/>
  <c r="J40" i="43"/>
  <c r="I40" i="43"/>
  <c r="J39" i="43"/>
  <c r="I39" i="43"/>
  <c r="J38" i="43"/>
  <c r="I38" i="43"/>
  <c r="J37" i="43"/>
  <c r="I37" i="43"/>
  <c r="J36" i="43"/>
  <c r="I36" i="43"/>
  <c r="J35" i="43"/>
  <c r="I35" i="43"/>
  <c r="J34" i="43"/>
  <c r="I34" i="43"/>
  <c r="J33" i="43"/>
  <c r="I33" i="43"/>
  <c r="J32" i="43"/>
  <c r="I32" i="43"/>
  <c r="J31" i="43"/>
  <c r="I31" i="43"/>
  <c r="J30" i="43"/>
  <c r="I30" i="43"/>
  <c r="J29" i="43"/>
  <c r="I29" i="43"/>
  <c r="J28" i="43"/>
  <c r="I28" i="43"/>
  <c r="J27" i="43"/>
  <c r="I27" i="43"/>
  <c r="J26" i="43"/>
  <c r="I26" i="43"/>
  <c r="J25" i="43"/>
  <c r="I25" i="43"/>
  <c r="J24" i="43"/>
  <c r="I24" i="43"/>
  <c r="J23" i="43"/>
  <c r="I23" i="43"/>
  <c r="J22" i="43"/>
  <c r="I22" i="43"/>
  <c r="J21" i="43"/>
  <c r="I21" i="43"/>
  <c r="J20" i="43"/>
  <c r="I20" i="43"/>
  <c r="J19" i="43"/>
  <c r="I19" i="43"/>
  <c r="J18" i="43"/>
  <c r="I18" i="43"/>
  <c r="I17" i="43"/>
  <c r="I51" i="42"/>
  <c r="I50" i="42"/>
  <c r="I49" i="42"/>
  <c r="I48" i="42"/>
  <c r="I47" i="42"/>
  <c r="I46"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J51" i="42"/>
  <c r="I20" i="42"/>
  <c r="I19" i="42"/>
  <c r="I18" i="42"/>
  <c r="I17" i="42"/>
  <c r="I51" i="40"/>
  <c r="I50" i="40"/>
  <c r="I49" i="40"/>
  <c r="I48" i="40"/>
  <c r="I47" i="40"/>
  <c r="I46" i="40"/>
  <c r="I45" i="40"/>
  <c r="I44" i="40"/>
  <c r="I43" i="40"/>
  <c r="I42" i="40"/>
  <c r="I41" i="40"/>
  <c r="I40" i="40"/>
  <c r="I39" i="40"/>
  <c r="I38" i="40"/>
  <c r="I37" i="40"/>
  <c r="AA424" i="38"/>
  <c r="AC424" i="38" s="1"/>
  <c r="I36" i="40"/>
  <c r="AA423" i="38"/>
  <c r="AC423" i="38" s="1"/>
  <c r="I35" i="40"/>
  <c r="AA422" i="38"/>
  <c r="AC422" i="38" s="1"/>
  <c r="I34" i="40"/>
  <c r="AA421" i="38"/>
  <c r="AC421" i="38" s="1"/>
  <c r="I33" i="40"/>
  <c r="AA420" i="38"/>
  <c r="AC420" i="38" s="1"/>
  <c r="I32" i="40"/>
  <c r="AA419" i="38"/>
  <c r="AC419" i="38" s="1"/>
  <c r="I31" i="40"/>
  <c r="AA418" i="38"/>
  <c r="AC418" i="38" s="1"/>
  <c r="I30" i="40"/>
  <c r="AA417" i="38"/>
  <c r="AC417" i="38" s="1"/>
  <c r="I29" i="40"/>
  <c r="AA416" i="38"/>
  <c r="AC416" i="38" s="1"/>
  <c r="I28" i="40"/>
  <c r="AA415" i="38"/>
  <c r="AC415" i="38" s="1"/>
  <c r="I27" i="40"/>
  <c r="AA414" i="38"/>
  <c r="AC414" i="38" s="1"/>
  <c r="I26" i="40"/>
  <c r="AA413" i="38"/>
  <c r="AC413" i="38" s="1"/>
  <c r="I25" i="40"/>
  <c r="AA412" i="38"/>
  <c r="AC412" i="38" s="1"/>
  <c r="I24" i="40"/>
  <c r="AA411" i="38"/>
  <c r="AC411" i="38" s="1"/>
  <c r="I23" i="40"/>
  <c r="AA410" i="38"/>
  <c r="AC410" i="38" s="1"/>
  <c r="I22" i="40"/>
  <c r="AJ409" i="38"/>
  <c r="AK409" i="38" s="1"/>
  <c r="I21" i="40"/>
  <c r="AA408" i="38"/>
  <c r="AC408" i="38" s="1"/>
  <c r="I20" i="40"/>
  <c r="AA407" i="38"/>
  <c r="AC407" i="38" s="1"/>
  <c r="I19" i="40"/>
  <c r="AA406" i="38"/>
  <c r="AC406" i="38" s="1"/>
  <c r="J18" i="40"/>
  <c r="I18" i="40"/>
  <c r="AA405" i="38"/>
  <c r="AC405" i="38" s="1"/>
  <c r="I17" i="40"/>
  <c r="J18" i="12"/>
  <c r="T261" i="38" s="1"/>
  <c r="D404" i="38"/>
  <c r="Z404" i="38"/>
  <c r="AC404" i="38" s="1"/>
  <c r="Z32" i="38"/>
  <c r="J51" i="43"/>
  <c r="Q20" i="43"/>
  <c r="Q28" i="43"/>
  <c r="Q26" i="43"/>
  <c r="P19" i="43"/>
  <c r="P27" i="43"/>
  <c r="P29" i="43"/>
  <c r="P33" i="43"/>
  <c r="P41" i="43"/>
  <c r="P49" i="43"/>
  <c r="P51" i="43"/>
  <c r="P18" i="43"/>
  <c r="J26" i="9"/>
  <c r="J18" i="9"/>
  <c r="T98" i="38" s="1"/>
  <c r="K18" i="8"/>
  <c r="F26" i="7"/>
  <c r="G26" i="7" s="1"/>
  <c r="J25" i="7"/>
  <c r="G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G17" i="7"/>
  <c r="G18" i="7"/>
  <c r="D171" i="38" s="1"/>
  <c r="J18" i="7"/>
  <c r="E19" i="7"/>
  <c r="G19" i="7" s="1"/>
  <c r="J19" i="7"/>
  <c r="G20" i="7"/>
  <c r="J20" i="7"/>
  <c r="G21" i="7"/>
  <c r="J21" i="7"/>
  <c r="G22" i="7"/>
  <c r="J22" i="7"/>
  <c r="G23" i="7"/>
  <c r="J23" i="7"/>
  <c r="G24" i="7"/>
  <c r="J24" i="7"/>
  <c r="J26" i="7"/>
  <c r="AD565" i="38"/>
  <c r="AG565" i="38" s="1"/>
  <c r="E561" i="38"/>
  <c r="Z69" i="38"/>
  <c r="Z561" i="38"/>
  <c r="AC561" i="38" s="1"/>
  <c r="D561" i="38"/>
  <c r="AA565" i="38"/>
  <c r="AC565" i="38" s="1"/>
  <c r="N28" i="34"/>
  <c r="M28" i="34"/>
  <c r="L28" i="34"/>
  <c r="K28" i="34"/>
  <c r="J28" i="34"/>
  <c r="I28" i="34"/>
  <c r="H28" i="34"/>
  <c r="G28" i="34"/>
  <c r="N21" i="31"/>
  <c r="M21" i="31"/>
  <c r="L21" i="31"/>
  <c r="K21" i="31"/>
  <c r="J21" i="31"/>
  <c r="I21" i="31"/>
  <c r="H21" i="31"/>
  <c r="G21" i="31"/>
  <c r="F30" i="10"/>
  <c r="F29" i="10"/>
  <c r="F28" i="10"/>
  <c r="F27" i="10"/>
  <c r="F26" i="10"/>
  <c r="F25" i="10"/>
  <c r="E385" i="38" s="1"/>
  <c r="F24" i="10"/>
  <c r="AM357" i="38" s="1"/>
  <c r="AO357" i="38" s="1"/>
  <c r="F23" i="10"/>
  <c r="F22" i="10"/>
  <c r="AB357" i="38" s="1"/>
  <c r="AC357" i="38" s="1"/>
  <c r="F21" i="10"/>
  <c r="F20" i="10"/>
  <c r="F19" i="10"/>
  <c r="F18" i="10"/>
  <c r="F17" i="10"/>
  <c r="Z366" i="38" s="1"/>
  <c r="F26" i="9"/>
  <c r="Z350" i="38" s="1"/>
  <c r="F25" i="9"/>
  <c r="F24" i="9"/>
  <c r="AM350" i="38" s="1"/>
  <c r="AO350" i="38" s="1"/>
  <c r="F23" i="9"/>
  <c r="AB350" i="38" s="1"/>
  <c r="F22" i="9"/>
  <c r="F21" i="9"/>
  <c r="F20" i="9"/>
  <c r="F19" i="9"/>
  <c r="F18" i="9"/>
  <c r="AA348" i="38" s="1"/>
  <c r="F17" i="9"/>
  <c r="G64" i="8"/>
  <c r="G63" i="8"/>
  <c r="T10" i="4"/>
  <c r="T31" i="4" s="1"/>
  <c r="O28" i="34"/>
  <c r="Z322" i="38"/>
  <c r="AH350" i="38"/>
  <c r="AK350" i="38" s="1"/>
  <c r="AB348" i="38"/>
  <c r="AA366" i="38"/>
  <c r="AN45" i="38"/>
  <c r="AB14" i="38"/>
  <c r="E14" i="38"/>
  <c r="Z27" i="38"/>
  <c r="Z21" i="38"/>
  <c r="D10" i="9"/>
  <c r="T210" i="38"/>
  <c r="T263" i="38"/>
  <c r="T297" i="38"/>
  <c r="T456" i="38"/>
  <c r="T265" i="38"/>
  <c r="T376" i="38"/>
  <c r="T511" i="38"/>
  <c r="N20" i="38"/>
  <c r="P556" i="38"/>
  <c r="P508" i="38"/>
  <c r="P484" i="38"/>
  <c r="M16" i="38"/>
  <c r="K21" i="38"/>
  <c r="O23" i="38"/>
  <c r="Q561" i="38"/>
  <c r="Q544" i="38"/>
  <c r="Q525" i="38"/>
  <c r="Q517" i="38"/>
  <c r="Q508" i="38"/>
  <c r="Q502" i="38"/>
  <c r="Q494" i="38"/>
  <c r="Q490" i="38"/>
  <c r="Q484" i="38"/>
  <c r="Q480" i="38"/>
  <c r="Q476" i="38"/>
  <c r="Q472" i="38"/>
  <c r="N14" i="38"/>
  <c r="P16" i="38"/>
  <c r="R17" i="38"/>
  <c r="U18" i="38"/>
  <c r="W19" i="38"/>
  <c r="Y20" i="38"/>
  <c r="L22" i="38"/>
  <c r="N23" i="38"/>
  <c r="P24" i="38"/>
  <c r="P562" i="38"/>
  <c r="P553" i="38"/>
  <c r="P545" i="38"/>
  <c r="P536" i="38"/>
  <c r="P528" i="38"/>
  <c r="P518" i="38"/>
  <c r="P510" i="38"/>
  <c r="P501" i="38"/>
  <c r="P491" i="38"/>
  <c r="P481" i="38"/>
  <c r="P473" i="38"/>
  <c r="Q466" i="38"/>
  <c r="Q462" i="38"/>
  <c r="Q457" i="38"/>
  <c r="Q453" i="38"/>
  <c r="Q449" i="38"/>
  <c r="Q445" i="38"/>
  <c r="Q441" i="38"/>
  <c r="Q437" i="38"/>
  <c r="Q433" i="38"/>
  <c r="Q429" i="38"/>
  <c r="Q425" i="38"/>
  <c r="Q421" i="38"/>
  <c r="Q417" i="38"/>
  <c r="Q413" i="38"/>
  <c r="Q409" i="38"/>
  <c r="Q405" i="38"/>
  <c r="Q401" i="38"/>
  <c r="Q395" i="38"/>
  <c r="Q391" i="38"/>
  <c r="Q386" i="38"/>
  <c r="Q381" i="38"/>
  <c r="Q377" i="38"/>
  <c r="Q373" i="38"/>
  <c r="Q369" i="38"/>
  <c r="Q365" i="38"/>
  <c r="Q361" i="38"/>
  <c r="Q359" i="38"/>
  <c r="Q357" i="38"/>
  <c r="Q353" i="38"/>
  <c r="Q351" i="38"/>
  <c r="Q349" i="38"/>
  <c r="Q344" i="38"/>
  <c r="Q342" i="38"/>
  <c r="Q340" i="38"/>
  <c r="Q336" i="38"/>
  <c r="Q334" i="38"/>
  <c r="Q332" i="38"/>
  <c r="Q326" i="38"/>
  <c r="Q324" i="38"/>
  <c r="Q321" i="38"/>
  <c r="Q317" i="38"/>
  <c r="Q314" i="38"/>
  <c r="Q311" i="38"/>
  <c r="Q307" i="38"/>
  <c r="Q305" i="38"/>
  <c r="Q303" i="38"/>
  <c r="Q299" i="38"/>
  <c r="Q297" i="38"/>
  <c r="Q295" i="38"/>
  <c r="Q291" i="38"/>
  <c r="Q289" i="38"/>
  <c r="Q287" i="38"/>
  <c r="Q283" i="38"/>
  <c r="Q281" i="38"/>
  <c r="Q279" i="38"/>
  <c r="Q275" i="38"/>
  <c r="Q273" i="38"/>
  <c r="Q271" i="38"/>
  <c r="Q266" i="38"/>
  <c r="Q264" i="38"/>
  <c r="Q262" i="38"/>
  <c r="Q257" i="38"/>
  <c r="Q255" i="38"/>
  <c r="Q253" i="38"/>
  <c r="Q249" i="38"/>
  <c r="Q246" i="38"/>
  <c r="Q244" i="38"/>
  <c r="Q239" i="38"/>
  <c r="Q237" i="38"/>
  <c r="Q234" i="38"/>
  <c r="Q230" i="38"/>
  <c r="Q228" i="38"/>
  <c r="Q226" i="38"/>
  <c r="Q219" i="38"/>
  <c r="R14" i="38"/>
  <c r="L16" i="38"/>
  <c r="N17" i="38"/>
  <c r="W17" i="38"/>
  <c r="P18" i="38"/>
  <c r="R19" i="38"/>
  <c r="L20" i="38"/>
  <c r="U20" i="38"/>
  <c r="W21" i="38"/>
  <c r="P22" i="38"/>
  <c r="Y22" i="38"/>
  <c r="L24" i="38"/>
  <c r="U24" i="38"/>
  <c r="P564" i="38"/>
  <c r="P555" i="38"/>
  <c r="P551" i="38"/>
  <c r="P547" i="38"/>
  <c r="P538" i="38"/>
  <c r="P534" i="38"/>
  <c r="P530" i="38"/>
  <c r="P520" i="38"/>
  <c r="P516" i="38"/>
  <c r="P512" i="38"/>
  <c r="P503" i="38"/>
  <c r="P497" i="38"/>
  <c r="P493"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P15" i="38"/>
  <c r="Q162" i="38"/>
  <c r="P29" i="38"/>
  <c r="P64" i="38"/>
  <c r="N15" i="38"/>
  <c r="S15" i="38"/>
  <c r="U15" i="38"/>
  <c r="P162" i="38"/>
  <c r="W29" i="38"/>
  <c r="W64" i="38"/>
  <c r="X15" i="38"/>
  <c r="W162" i="38"/>
  <c r="Q29" i="38"/>
  <c r="Q64" i="38"/>
  <c r="W15" i="38"/>
  <c r="L15" i="38"/>
  <c r="Q15" i="38"/>
  <c r="Y15" i="38"/>
  <c r="P248" i="38"/>
  <c r="Q225" i="38"/>
  <c r="P171" i="38"/>
  <c r="Q248" i="38"/>
  <c r="P225" i="38"/>
  <c r="Q171" i="38"/>
  <c r="T322" i="38"/>
  <c r="P322" i="38"/>
  <c r="Q322" i="38"/>
  <c r="W322" i="38"/>
  <c r="P28" i="38"/>
  <c r="W28" i="38"/>
  <c r="Q28" i="38"/>
  <c r="T171" i="38"/>
  <c r="W225" i="38"/>
  <c r="T248" i="38"/>
  <c r="T22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M320" i="38"/>
  <c r="K298" i="38"/>
  <c r="R348" i="38"/>
  <c r="N373" i="38"/>
  <c r="R367" i="38"/>
  <c r="U381" i="38"/>
  <c r="K340" i="38"/>
  <c r="M333"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N260" i="38" s="1"/>
  <c r="O239" i="38"/>
  <c r="K230" i="38"/>
  <c r="K215" i="38"/>
  <c r="O211" i="38"/>
  <c r="Y195" i="38"/>
  <c r="V181" i="38"/>
  <c r="L176" i="38"/>
  <c r="N170" i="38"/>
  <c r="Y269" i="38"/>
  <c r="L251" i="38"/>
  <c r="V241" i="38"/>
  <c r="K229" i="38"/>
  <c r="O219" i="38"/>
  <c r="V208"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K39" i="38"/>
  <c r="X33" i="38"/>
  <c r="O39" i="38"/>
  <c r="Y30" i="38"/>
  <c r="Y542" i="38"/>
  <c r="Y541" i="38" s="1"/>
  <c r="N528" i="38"/>
  <c r="V403" i="38"/>
  <c r="R498" i="38"/>
  <c r="M488" i="38"/>
  <c r="M485" i="38" s="1"/>
  <c r="O466" i="38"/>
  <c r="L458" i="38"/>
  <c r="U399" i="38"/>
  <c r="K344" i="38"/>
  <c r="Y335" i="38"/>
  <c r="N330" i="38"/>
  <c r="X395" i="38"/>
  <c r="S390" i="38"/>
  <c r="V339" i="38"/>
  <c r="R329" i="38"/>
  <c r="M234" i="38"/>
  <c r="O268" i="38"/>
  <c r="L244" i="38"/>
  <c r="U206" i="38"/>
  <c r="Y221" i="38"/>
  <c r="N213" i="38"/>
  <c r="S165" i="38"/>
  <c r="V162" i="38"/>
  <c r="R150" i="38"/>
  <c r="M148" i="38"/>
  <c r="O132" i="38"/>
  <c r="L131" i="38"/>
  <c r="U117" i="38"/>
  <c r="V36" i="38"/>
  <c r="R103" i="38"/>
  <c r="M90" i="38"/>
  <c r="O85" i="38"/>
  <c r="L62" i="38"/>
  <c r="X542" i="38"/>
  <c r="X541" i="38" s="1"/>
  <c r="S528" i="38"/>
  <c r="K501" i="38"/>
  <c r="O498" i="38"/>
  <c r="O489" i="38" s="1"/>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K27" i="38"/>
  <c r="X25" i="38"/>
  <c r="U38" i="38"/>
  <c r="L33" i="38"/>
  <c r="V25" i="38"/>
  <c r="X34" i="38"/>
  <c r="V27" i="38"/>
  <c r="K25" i="38"/>
  <c r="R34" i="38"/>
  <c r="L31" i="38"/>
  <c r="K42" i="38"/>
  <c r="L34" i="38"/>
  <c r="R31" i="38"/>
  <c r="S542" i="38"/>
  <c r="S541" i="38" s="1"/>
  <c r="X501" i="38"/>
  <c r="O403" i="38"/>
  <c r="L498" i="38"/>
  <c r="L489" i="38" s="1"/>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K489" i="38" s="1"/>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R527" i="38" s="1"/>
  <c r="Y403" i="38"/>
  <c r="N498" i="38"/>
  <c r="N489" i="38" s="1"/>
  <c r="X469" i="38"/>
  <c r="S466" i="38"/>
  <c r="S459" i="38" s="1"/>
  <c r="V457" i="38"/>
  <c r="R399" i="38"/>
  <c r="M344" i="38"/>
  <c r="O335" i="38"/>
  <c r="L330" i="38"/>
  <c r="U395" i="38"/>
  <c r="U389" i="38" s="1"/>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R459" i="38" s="1"/>
  <c r="M458" i="38"/>
  <c r="O399" i="38"/>
  <c r="L344" i="38"/>
  <c r="U335" i="38"/>
  <c r="K330" i="38"/>
  <c r="Y395" i="38"/>
  <c r="N390" i="38"/>
  <c r="X339" i="38"/>
  <c r="S329" i="38"/>
  <c r="V313" i="38"/>
  <c r="V312" i="38" s="1"/>
  <c r="R268" i="38"/>
  <c r="M244" i="38"/>
  <c r="O206" i="38"/>
  <c r="L200" i="38"/>
  <c r="U221" i="38"/>
  <c r="K213" i="38"/>
  <c r="N165" i="38"/>
  <c r="X162" i="38"/>
  <c r="S150" i="38"/>
  <c r="V134" i="38"/>
  <c r="R132" i="38"/>
  <c r="M131" i="38"/>
  <c r="O117" i="38"/>
  <c r="K44" i="38"/>
  <c r="Y103" i="38"/>
  <c r="N90" i="38"/>
  <c r="X85" i="38"/>
  <c r="S62" i="38"/>
  <c r="V51" i="38"/>
  <c r="R46" i="38"/>
  <c r="N51" i="38"/>
  <c r="Y565" i="38"/>
  <c r="Y560" i="38" s="1"/>
  <c r="L565" i="38"/>
  <c r="L560" i="38" s="1"/>
  <c r="O565" i="38"/>
  <c r="M163" i="38"/>
  <c r="K131" i="38"/>
  <c r="R90" i="38"/>
  <c r="L54" i="38"/>
  <c r="K488" i="38"/>
  <c r="X399" i="38"/>
  <c r="V335" i="38"/>
  <c r="L346" i="38"/>
  <c r="N244" i="38"/>
  <c r="O165" i="38"/>
  <c r="Y132" i="38"/>
  <c r="O90" i="38"/>
  <c r="N28" i="38"/>
  <c r="Y498" i="38"/>
  <c r="Y489" i="38" s="1"/>
  <c r="M338" i="38"/>
  <c r="Y329" i="38"/>
  <c r="R200" i="38"/>
  <c r="U165" i="38"/>
  <c r="X132" i="38"/>
  <c r="L36" i="38"/>
  <c r="Y62" i="38"/>
  <c r="V565" i="38"/>
  <c r="V560" i="38" s="1"/>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N235" i="38" s="1"/>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R43" i="38"/>
  <c r="R32" i="38"/>
  <c r="M542" i="38"/>
  <c r="M541" i="38" s="1"/>
  <c r="R501" i="38"/>
  <c r="R500" i="38" s="1"/>
  <c r="K403" i="38"/>
  <c r="Y488" i="38"/>
  <c r="Y485" i="38" s="1"/>
  <c r="N469" i="38"/>
  <c r="N467" i="38" s="1"/>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V500" i="38" s="1"/>
  <c r="N403" i="38"/>
  <c r="X488" i="38"/>
  <c r="X485" i="38" s="1"/>
  <c r="S469" i="38"/>
  <c r="S467" i="38" s="1"/>
  <c r="V458" i="38"/>
  <c r="R457" i="38"/>
  <c r="M399" i="38"/>
  <c r="O338" i="38"/>
  <c r="L335" i="38"/>
  <c r="K395" i="38"/>
  <c r="Y346" i="38"/>
  <c r="N339" i="38"/>
  <c r="X234" i="38"/>
  <c r="S313" i="38"/>
  <c r="V244" i="38"/>
  <c r="V243" i="38" s="1"/>
  <c r="R224" i="38"/>
  <c r="M206" i="38"/>
  <c r="O198" i="38"/>
  <c r="L221" i="38"/>
  <c r="Y163" i="38"/>
  <c r="N162" i="38"/>
  <c r="X148" i="38"/>
  <c r="S134" i="38"/>
  <c r="V131" i="38"/>
  <c r="R119" i="38"/>
  <c r="M117" i="38"/>
  <c r="U36" i="38"/>
  <c r="K103" i="38"/>
  <c r="Y88" i="38"/>
  <c r="N85" i="38"/>
  <c r="X54" i="38"/>
  <c r="S51" i="38"/>
  <c r="O542" i="38"/>
  <c r="O541" i="38" s="1"/>
  <c r="L528" i="38"/>
  <c r="L527" i="38" s="1"/>
  <c r="S403" i="38"/>
  <c r="V488" i="38"/>
  <c r="V485" i="38" s="1"/>
  <c r="R469" i="38"/>
  <c r="R467" i="38" s="1"/>
  <c r="M466" i="38"/>
  <c r="M459" i="38" s="1"/>
  <c r="O457" i="38"/>
  <c r="L399" i="38"/>
  <c r="U338" i="38"/>
  <c r="K335" i="38"/>
  <c r="N395" i="38"/>
  <c r="N389" i="38" s="1"/>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Y500" i="38" s="1"/>
  <c r="R403" i="38"/>
  <c r="M498" i="38"/>
  <c r="M489" i="38" s="1"/>
  <c r="O469" i="38"/>
  <c r="O467" i="38" s="1"/>
  <c r="L466" i="38"/>
  <c r="L459" i="38" s="1"/>
  <c r="U457" i="38"/>
  <c r="K399" i="38"/>
  <c r="Y338" i="38"/>
  <c r="N335" i="38"/>
  <c r="S395" i="38"/>
  <c r="V346" i="38"/>
  <c r="R339" i="38"/>
  <c r="M329" i="38"/>
  <c r="O313" i="38"/>
  <c r="L268" i="38"/>
  <c r="U224" i="38"/>
  <c r="K206" i="38"/>
  <c r="Y198" i="38"/>
  <c r="Y191" i="38" s="1"/>
  <c r="N221" i="38"/>
  <c r="V163" i="38"/>
  <c r="R162" i="38"/>
  <c r="M150" i="38"/>
  <c r="O134" i="38"/>
  <c r="L132" i="38"/>
  <c r="U119" i="38"/>
  <c r="K117" i="38"/>
  <c r="X36" i="38"/>
  <c r="S103" i="38"/>
  <c r="V88" i="38"/>
  <c r="R85" i="38"/>
  <c r="M62" i="38"/>
  <c r="O51" i="38"/>
  <c r="L46" i="38"/>
  <c r="O46" i="38"/>
  <c r="M565" i="38"/>
  <c r="M560" i="38" s="1"/>
  <c r="N565" i="38"/>
  <c r="N560" i="38" s="1"/>
  <c r="S32" i="38"/>
  <c r="L488" i="38"/>
  <c r="L485" i="38" s="1"/>
  <c r="N344" i="38"/>
  <c r="R390" i="38"/>
  <c r="L234" i="38"/>
  <c r="Y206" i="38"/>
  <c r="R165" i="38"/>
  <c r="U132" i="38"/>
  <c r="V103" i="38"/>
  <c r="M88" i="38"/>
  <c r="K46" i="38"/>
  <c r="U498" i="38"/>
  <c r="U489" i="38" s="1"/>
  <c r="N458" i="38"/>
  <c r="K234" i="38"/>
  <c r="S200" i="38"/>
  <c r="R213" i="38"/>
  <c r="U150" i="38"/>
  <c r="X117" i="38"/>
  <c r="M36" i="38"/>
  <c r="K54" i="38"/>
  <c r="O528" i="38"/>
  <c r="O527" i="38" s="1"/>
  <c r="N488" i="38"/>
  <c r="O330" i="38"/>
  <c r="K346" i="38"/>
  <c r="S244" i="38"/>
  <c r="O213" i="38"/>
  <c r="Y150" i="38"/>
  <c r="V117" i="38"/>
  <c r="K88" i="38"/>
  <c r="S28" i="38"/>
  <c r="X565" i="38"/>
  <c r="X560" i="38" s="1"/>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X260" i="38" s="1"/>
  <c r="M264" i="38"/>
  <c r="M260" i="38" s="1"/>
  <c r="S251" i="38"/>
  <c r="O245" i="38"/>
  <c r="Y254" i="38"/>
  <c r="L241" i="38"/>
  <c r="L235" i="38" s="1"/>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U527" i="38" s="1"/>
  <c r="U526" i="38" s="1"/>
  <c r="L501" i="38"/>
  <c r="L500" i="38" s="1"/>
  <c r="X498" i="38"/>
  <c r="X489" i="38" s="1"/>
  <c r="S488" i="38"/>
  <c r="S485" i="38" s="1"/>
  <c r="V466" i="38"/>
  <c r="V459" i="38" s="1"/>
  <c r="R458" i="38"/>
  <c r="M457" i="38"/>
  <c r="O344" i="38"/>
  <c r="L338" i="38"/>
  <c r="U330" i="38"/>
  <c r="Y390" i="38"/>
  <c r="Y389" i="38" s="1"/>
  <c r="N346" i="38"/>
  <c r="N345" i="38" s="1"/>
  <c r="X329" i="38"/>
  <c r="S234" i="38"/>
  <c r="V268" i="38"/>
  <c r="R244" i="38"/>
  <c r="M224" i="38"/>
  <c r="M223" i="38" s="1"/>
  <c r="O200" i="38"/>
  <c r="L198" i="38"/>
  <c r="U213" i="38"/>
  <c r="U207" i="38" s="1"/>
  <c r="Y165" i="38"/>
  <c r="N163" i="38"/>
  <c r="X150" i="38"/>
  <c r="S148" i="38"/>
  <c r="V132" i="38"/>
  <c r="R131" i="38"/>
  <c r="M119" i="38"/>
  <c r="N44" i="38"/>
  <c r="X103" i="38"/>
  <c r="S90" i="38"/>
  <c r="V85" i="38"/>
  <c r="R62" i="38"/>
  <c r="M54" i="38"/>
  <c r="Y528" i="38"/>
  <c r="Y527" i="38" s="1"/>
  <c r="O501" i="38"/>
  <c r="O500" i="38" s="1"/>
  <c r="V498" i="38"/>
  <c r="V489" i="38" s="1"/>
  <c r="R488" i="38"/>
  <c r="R485" i="38" s="1"/>
  <c r="M469" i="38"/>
  <c r="M467" i="38" s="1"/>
  <c r="O458" i="38"/>
  <c r="L457" i="38"/>
  <c r="U344" i="38"/>
  <c r="K338" i="38"/>
  <c r="Y330" i="38"/>
  <c r="X390" i="38"/>
  <c r="X389" i="38" s="1"/>
  <c r="S346" i="38"/>
  <c r="V329" i="38"/>
  <c r="R234" i="38"/>
  <c r="M313" i="38"/>
  <c r="O244" i="38"/>
  <c r="L224" i="38"/>
  <c r="U200" i="38"/>
  <c r="K198" i="38"/>
  <c r="Y213" i="38"/>
  <c r="Y207" i="38" s="1"/>
  <c r="X165" i="38"/>
  <c r="S163" i="38"/>
  <c r="V150" i="38"/>
  <c r="R148" i="38"/>
  <c r="M134" i="38"/>
  <c r="O131" i="38"/>
  <c r="L119" i="38"/>
  <c r="Y44" i="38"/>
  <c r="N36" i="38"/>
  <c r="X90" i="38"/>
  <c r="S88" i="38"/>
  <c r="V62" i="38"/>
  <c r="R54" i="38"/>
  <c r="M51" i="38"/>
  <c r="V46" i="38"/>
  <c r="L28" i="38"/>
  <c r="K542" i="38"/>
  <c r="K541" i="38" s="1"/>
  <c r="U501" i="38"/>
  <c r="U500" i="38" s="1"/>
  <c r="M403" i="38"/>
  <c r="O488" i="38"/>
  <c r="O485" i="38" s="1"/>
  <c r="L469" i="38"/>
  <c r="L467" i="38" s="1"/>
  <c r="U458" i="38"/>
  <c r="K457" i="38"/>
  <c r="Y344" i="38"/>
  <c r="N338" i="38"/>
  <c r="X330" i="38"/>
  <c r="V390" i="38"/>
  <c r="R346" i="38"/>
  <c r="R345" i="38" s="1"/>
  <c r="M339" i="38"/>
  <c r="O234" i="38"/>
  <c r="L313" i="38"/>
  <c r="U244" i="38"/>
  <c r="K224" i="38"/>
  <c r="Y200" i="38"/>
  <c r="N198" i="38"/>
  <c r="N191" i="38" s="1"/>
  <c r="X213" i="38"/>
  <c r="X207" i="38" s="1"/>
  <c r="V165" i="38"/>
  <c r="R163" i="38"/>
  <c r="M162" i="38"/>
  <c r="O148" i="38"/>
  <c r="L134" i="38"/>
  <c r="U131" i="38"/>
  <c r="K119" i="38"/>
  <c r="X44" i="38"/>
  <c r="S36" i="38"/>
  <c r="V90" i="38"/>
  <c r="R88" i="38"/>
  <c r="M85" i="38"/>
  <c r="O54" i="38"/>
  <c r="L51" i="38"/>
  <c r="U28" i="38"/>
  <c r="V528" i="38"/>
  <c r="V527" i="38" s="1"/>
  <c r="V526" i="38" s="1"/>
  <c r="S501" i="38"/>
  <c r="S500" i="38" s="1"/>
  <c r="L403" i="38"/>
  <c r="U488" i="38"/>
  <c r="U485" i="38" s="1"/>
  <c r="K469" i="38"/>
  <c r="K467" i="38" s="1"/>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R560" i="38" s="1"/>
  <c r="S565" i="38"/>
  <c r="S560" i="38" s="1"/>
  <c r="U466" i="38"/>
  <c r="U459" i="38" s="1"/>
  <c r="Y399" i="38"/>
  <c r="V395" i="38"/>
  <c r="O329" i="38"/>
  <c r="K244" i="38"/>
  <c r="X221" i="38"/>
  <c r="X214" i="38" s="1"/>
  <c r="L148" i="38"/>
  <c r="S44" i="38"/>
  <c r="O62" i="38"/>
  <c r="N501" i="38"/>
  <c r="N500" i="38" s="1"/>
  <c r="S344" i="38"/>
  <c r="R330" i="38"/>
  <c r="U329" i="38"/>
  <c r="X206" i="38"/>
  <c r="K148" i="38"/>
  <c r="R44" i="38"/>
  <c r="L88" i="38"/>
  <c r="Y46" i="38"/>
  <c r="X466" i="38"/>
  <c r="X459" i="38" s="1"/>
  <c r="V399" i="38"/>
  <c r="N234" i="38"/>
  <c r="M198" i="38"/>
  <c r="M191" i="38" s="1"/>
  <c r="K163" i="38"/>
  <c r="S131" i="38"/>
  <c r="O44" i="38"/>
  <c r="N54" i="38"/>
  <c r="U565" i="38"/>
  <c r="U560" i="38" s="1"/>
  <c r="K561" i="38"/>
  <c r="K565" i="38"/>
  <c r="Y45" i="38"/>
  <c r="N27" i="38"/>
  <c r="F19" i="8"/>
  <c r="G19" i="8" s="1"/>
  <c r="F18" i="8"/>
  <c r="G18" i="8" s="1"/>
  <c r="T29" i="38"/>
  <c r="T28" i="38"/>
  <c r="Q149" i="38"/>
  <c r="W164" i="38"/>
  <c r="P260" i="38"/>
  <c r="W214" i="38"/>
  <c r="Q89" i="38"/>
  <c r="W389" i="38"/>
  <c r="W383" i="38"/>
  <c r="W133" i="38"/>
  <c r="W509" i="38"/>
  <c r="P328" i="38"/>
  <c r="P83" i="38"/>
  <c r="Q191" i="38"/>
  <c r="W467" i="38"/>
  <c r="Q107" i="38"/>
  <c r="Q133" i="38"/>
  <c r="P383" i="38"/>
  <c r="W243" i="38"/>
  <c r="Q164" i="38"/>
  <c r="P164" i="38"/>
  <c r="Q47" i="38"/>
  <c r="P149" i="38"/>
  <c r="P47" i="38"/>
  <c r="W207" i="38"/>
  <c r="W485" i="38"/>
  <c r="P96" i="38"/>
  <c r="P207" i="38"/>
  <c r="P345" i="38"/>
  <c r="W500" i="38"/>
  <c r="P107" i="38"/>
  <c r="W267" i="38"/>
  <c r="W489" i="38"/>
  <c r="W560" i="38"/>
  <c r="P191" i="38"/>
  <c r="Q118" i="38"/>
  <c r="P214" i="38"/>
  <c r="W223" i="38"/>
  <c r="P223" i="38"/>
  <c r="W527" i="38"/>
  <c r="W526" i="38" s="1"/>
  <c r="W260" i="38"/>
  <c r="P118" i="38"/>
  <c r="P389" i="38"/>
  <c r="W83" i="38"/>
  <c r="W459" i="38"/>
  <c r="W118" i="38"/>
  <c r="W107" i="38"/>
  <c r="P235" i="38"/>
  <c r="P89" i="38"/>
  <c r="W89" i="38"/>
  <c r="W235" i="38"/>
  <c r="Q83" i="38"/>
  <c r="P459" i="38"/>
  <c r="Q260" i="38"/>
  <c r="P243" i="38"/>
  <c r="W149" i="38"/>
  <c r="W47" i="38"/>
  <c r="W96" i="38"/>
  <c r="W191" i="38"/>
  <c r="P267" i="38"/>
  <c r="W398" i="38"/>
  <c r="P133" i="38"/>
  <c r="W328" i="38"/>
  <c r="W345" i="38"/>
  <c r="Q96" i="38"/>
  <c r="Q207" i="38"/>
  <c r="P398" i="38"/>
  <c r="Y28" i="38"/>
  <c r="Y29" i="38"/>
  <c r="R509" i="38"/>
  <c r="S509" i="38"/>
  <c r="Y509" i="38"/>
  <c r="AA21" i="38"/>
  <c r="D10" i="10"/>
  <c r="E366" i="38"/>
  <c r="D87" i="27"/>
  <c r="O509" i="38"/>
  <c r="AG454" i="38"/>
  <c r="AG431" i="38"/>
  <c r="AG439" i="38"/>
  <c r="AO440" i="38"/>
  <c r="AC444" i="38"/>
  <c r="AG407" i="38"/>
  <c r="AC409" i="38"/>
  <c r="T180" i="38"/>
  <c r="T442" i="38"/>
  <c r="T374" i="38"/>
  <c r="T301" i="38"/>
  <c r="T232" i="38"/>
  <c r="T176" i="38"/>
  <c r="T140" i="38"/>
  <c r="T104" i="38"/>
  <c r="T69" i="38"/>
  <c r="T35" i="38"/>
  <c r="T39" i="38"/>
  <c r="T19" i="38"/>
  <c r="T159" i="38"/>
  <c r="T414" i="38"/>
  <c r="T75" i="38"/>
  <c r="T246" i="38"/>
  <c r="T525" i="38"/>
  <c r="T76" i="38"/>
  <c r="T147" i="38"/>
  <c r="T249" i="38"/>
  <c r="T385" i="38"/>
  <c r="T523" i="38"/>
  <c r="T512" i="38"/>
  <c r="T441" i="38"/>
  <c r="T373" i="38"/>
  <c r="T300" i="38"/>
  <c r="T231" i="38"/>
  <c r="T528" i="38"/>
  <c r="T455" i="38"/>
  <c r="T388" i="38"/>
  <c r="T320" i="38"/>
  <c r="T252" i="38"/>
  <c r="T531" i="38"/>
  <c r="T134" i="38"/>
  <c r="T358" i="38"/>
  <c r="T41" i="38"/>
  <c r="T192" i="38"/>
  <c r="T472" i="38"/>
  <c r="T63" i="38"/>
  <c r="T135" i="38"/>
  <c r="T219" i="38"/>
  <c r="T360" i="38"/>
  <c r="T496" i="38"/>
  <c r="T524" i="38"/>
  <c r="T453" i="38"/>
  <c r="T386" i="38"/>
  <c r="T313" i="38"/>
  <c r="T245" i="38"/>
  <c r="T540" i="38"/>
  <c r="T469" i="38"/>
  <c r="T403" i="38"/>
  <c r="T334" i="38"/>
  <c r="T476" i="38"/>
  <c r="T305" i="38"/>
  <c r="T165" i="38"/>
  <c r="T51" i="38"/>
  <c r="T193" i="38"/>
  <c r="T470" i="38"/>
  <c r="T466" i="38"/>
  <c r="T332" i="38"/>
  <c r="T553" i="38"/>
  <c r="T415" i="38"/>
  <c r="T278" i="38"/>
  <c r="T22" i="38"/>
  <c r="T92" i="38"/>
  <c r="T163" i="38"/>
  <c r="T279" i="38"/>
  <c r="T416" i="38"/>
  <c r="T554" i="38"/>
  <c r="T186" i="38"/>
  <c r="T102" i="38"/>
  <c r="T20" i="38"/>
  <c r="T160" i="38"/>
  <c r="T412" i="38"/>
  <c r="T497" i="38"/>
  <c r="T361" i="38"/>
  <c r="T216" i="38"/>
  <c r="T556" i="38"/>
  <c r="T484" i="38"/>
  <c r="T418" i="38"/>
  <c r="T346" i="38"/>
  <c r="T277" i="38"/>
  <c r="T203" i="38"/>
  <c r="T161" i="38"/>
  <c r="T127" i="38"/>
  <c r="T91" i="38"/>
  <c r="T48" i="38"/>
  <c r="T426" i="38"/>
  <c r="T354" i="38"/>
  <c r="T285" i="38"/>
  <c r="T212" i="38"/>
  <c r="T167" i="38"/>
  <c r="T131" i="38"/>
  <c r="T95" i="38"/>
  <c r="T60" i="38"/>
  <c r="T25" i="38"/>
  <c r="T21" i="38"/>
  <c r="T54" i="38"/>
  <c r="T198" i="38"/>
  <c r="T480" i="38"/>
  <c r="T112" i="38"/>
  <c r="T314" i="38"/>
  <c r="T24" i="38"/>
  <c r="T94" i="38"/>
  <c r="T166" i="38"/>
  <c r="T283" i="38"/>
  <c r="T420" i="38"/>
  <c r="T564" i="38"/>
  <c r="T493" i="38"/>
  <c r="T425" i="38"/>
  <c r="T357" i="38"/>
  <c r="T284" i="38"/>
  <c r="T211" i="38"/>
  <c r="T510" i="38"/>
  <c r="T439" i="38"/>
  <c r="T371" i="38"/>
  <c r="T302" i="38"/>
  <c r="T233" i="38"/>
  <c r="T27" i="38"/>
  <c r="T169" i="38"/>
  <c r="T430" i="38"/>
  <c r="T84" i="38"/>
  <c r="T264" i="38"/>
  <c r="T544" i="38"/>
  <c r="T80" i="38"/>
  <c r="T152" i="38"/>
  <c r="T257" i="38"/>
  <c r="T394" i="38"/>
  <c r="T533" i="38"/>
  <c r="T507" i="38"/>
  <c r="T437" i="38"/>
  <c r="T369" i="38"/>
  <c r="T296" i="38"/>
  <c r="T227" i="38"/>
  <c r="T522" i="38"/>
  <c r="T451" i="38"/>
  <c r="T384" i="38"/>
  <c r="T316" i="38"/>
  <c r="T37" i="38"/>
  <c r="T446" i="38"/>
  <c r="T281" i="38"/>
  <c r="T85" i="38"/>
  <c r="T266" i="38"/>
  <c r="T542" i="38"/>
  <c r="T541" i="38" s="1"/>
  <c r="T433" i="38"/>
  <c r="T292" i="38"/>
  <c r="T518" i="38"/>
  <c r="T379" i="38"/>
  <c r="T256" i="38"/>
  <c r="T40" i="38"/>
  <c r="T402" i="38"/>
  <c r="T153" i="38"/>
  <c r="T81" i="38"/>
  <c r="T410" i="38"/>
  <c r="T269" i="38"/>
  <c r="T157" i="38"/>
  <c r="T86" i="38"/>
  <c r="T17" i="38"/>
  <c r="T88" i="38"/>
  <c r="T552" i="38"/>
  <c r="T387" i="38"/>
  <c r="T113" i="38"/>
  <c r="T317" i="38"/>
  <c r="T547" i="38"/>
  <c r="T409" i="38"/>
  <c r="T268" i="38"/>
  <c r="T491" i="38"/>
  <c r="T355" i="38"/>
  <c r="T213" i="38"/>
  <c r="T217" i="38"/>
  <c r="T121" i="38"/>
  <c r="T30" i="38"/>
  <c r="T170" i="38"/>
  <c r="T428" i="38"/>
  <c r="T488" i="38"/>
  <c r="T353" i="38"/>
  <c r="T206" i="38"/>
  <c r="T435" i="38"/>
  <c r="T298" i="38"/>
  <c r="T14" i="38"/>
  <c r="T122" i="38"/>
  <c r="T538" i="38"/>
  <c r="T258" i="38"/>
  <c r="T347" i="38"/>
  <c r="T57" i="38"/>
  <c r="T145" i="38"/>
  <c r="T311" i="38"/>
  <c r="T482" i="38"/>
  <c r="T116" i="38"/>
  <c r="T174" i="38"/>
  <c r="T90" i="38"/>
  <c r="T343" i="38"/>
  <c r="T462" i="38"/>
  <c r="T288" i="38"/>
  <c r="T477" i="38"/>
  <c r="T342" i="38"/>
  <c r="T224" i="38"/>
  <c r="T61" i="38"/>
  <c r="T132" i="38"/>
  <c r="T215" i="38"/>
  <c r="T390" i="38"/>
  <c r="T71" i="38"/>
  <c r="T517" i="38"/>
  <c r="T350" i="38"/>
  <c r="T103" i="38"/>
  <c r="T299" i="38"/>
  <c r="T555" i="38"/>
  <c r="T417" i="38"/>
  <c r="T276" i="38"/>
  <c r="T501" i="38"/>
  <c r="T363" i="38"/>
  <c r="T242" i="38"/>
  <c r="T49" i="38"/>
  <c r="T120" i="38"/>
  <c r="T189" i="38"/>
  <c r="T331" i="38"/>
  <c r="T465" i="38"/>
  <c r="T79" i="38"/>
  <c r="T535" i="38"/>
  <c r="T370" i="38"/>
  <c r="T109" i="38"/>
  <c r="T307" i="38"/>
  <c r="T551" i="38"/>
  <c r="T413" i="38"/>
  <c r="T272" i="38"/>
  <c r="T495" i="38"/>
  <c r="T359" i="38"/>
  <c r="T238" i="38"/>
  <c r="T53" i="38"/>
  <c r="T124" i="38"/>
  <c r="T196" i="38"/>
  <c r="T339" i="38"/>
  <c r="T474" i="38"/>
  <c r="T424" i="38"/>
  <c r="P14" i="38"/>
  <c r="T539" i="38"/>
  <c r="T259" i="38"/>
  <c r="T119" i="38"/>
  <c r="T31" i="38"/>
  <c r="T337" i="38"/>
  <c r="T194" i="38"/>
  <c r="T123" i="38"/>
  <c r="T52" i="38"/>
  <c r="T561" i="38"/>
  <c r="T273" i="38"/>
  <c r="T146" i="38"/>
  <c r="T42" i="38"/>
  <c r="T183" i="38"/>
  <c r="T452" i="38"/>
  <c r="T475" i="38"/>
  <c r="T340" i="38"/>
  <c r="T562" i="38"/>
  <c r="T423" i="38"/>
  <c r="T286" i="38"/>
  <c r="T62" i="38"/>
  <c r="T498" i="38"/>
  <c r="T333" i="38"/>
  <c r="T99" i="38"/>
  <c r="T291" i="38"/>
  <c r="T559" i="38"/>
  <c r="T421" i="38"/>
  <c r="T280" i="38"/>
  <c r="T505" i="38"/>
  <c r="T367" i="38"/>
  <c r="T108" i="38"/>
  <c r="T422" i="38"/>
  <c r="T335" i="38"/>
  <c r="T401" i="38"/>
  <c r="T481" i="38"/>
  <c r="T229" i="38"/>
  <c r="T111" i="38"/>
  <c r="T205" i="38"/>
  <c r="T380" i="38"/>
  <c r="T494" i="38"/>
  <c r="T463" i="38"/>
  <c r="T438" i="38"/>
  <c r="T201" i="38"/>
  <c r="T550" i="38"/>
  <c r="T395" i="38"/>
  <c r="T549" i="38"/>
  <c r="T411" i="38"/>
  <c r="T274" i="38"/>
  <c r="T26" i="38"/>
  <c r="T97" i="38"/>
  <c r="T168" i="38"/>
  <c r="T287" i="38"/>
  <c r="T529" i="38"/>
  <c r="T237" i="38"/>
  <c r="T129" i="38"/>
  <c r="T34" i="38"/>
  <c r="T175" i="38"/>
  <c r="T436" i="38"/>
  <c r="T483" i="38"/>
  <c r="T349" i="38"/>
  <c r="T202" i="38"/>
  <c r="T431" i="38"/>
  <c r="T294" i="38"/>
  <c r="T195" i="38"/>
  <c r="T82" i="38"/>
  <c r="T154" i="38"/>
  <c r="T262" i="38"/>
  <c r="T400" i="38"/>
  <c r="T537" i="38"/>
  <c r="T255" i="38"/>
  <c r="T138" i="38"/>
  <c r="T38" i="38"/>
  <c r="T179" i="38"/>
  <c r="T444" i="38"/>
  <c r="T479" i="38"/>
  <c r="T344" i="38"/>
  <c r="T197" i="38"/>
  <c r="T427" i="38"/>
  <c r="T290" i="38"/>
  <c r="T18" i="38"/>
  <c r="T87" i="38"/>
  <c r="T158" i="38"/>
  <c r="T271" i="38"/>
  <c r="T408" i="38"/>
  <c r="T546" i="38"/>
  <c r="T521" i="38"/>
  <c r="T65" i="38"/>
  <c r="T100" i="38"/>
  <c r="T136" i="38"/>
  <c r="T172" i="38"/>
  <c r="T221" i="38"/>
  <c r="T293" i="38"/>
  <c r="T362" i="38"/>
  <c r="T434" i="38"/>
  <c r="T504" i="38"/>
  <c r="T241" i="38"/>
  <c r="T309" i="38"/>
  <c r="T382" i="38"/>
  <c r="T450" i="38"/>
  <c r="AO361" i="38"/>
  <c r="AK387" i="38"/>
  <c r="AK393" i="38"/>
  <c r="AC449" i="38"/>
  <c r="AC436" i="38"/>
  <c r="AK436" i="38"/>
  <c r="AC437" i="38"/>
  <c r="AK438" i="38"/>
  <c r="AC439" i="38"/>
  <c r="AC440" i="38"/>
  <c r="AK440" i="38"/>
  <c r="AC442" i="38"/>
  <c r="AG442" i="38"/>
  <c r="AC443" i="38"/>
  <c r="AO443" i="38"/>
  <c r="AK404" i="38"/>
  <c r="AO405" i="38"/>
  <c r="AK410" i="38"/>
  <c r="AP410" i="38" s="1"/>
  <c r="AO411" i="38"/>
  <c r="AO417" i="38"/>
  <c r="U383" i="38"/>
  <c r="M509" i="38"/>
  <c r="N509" i="38"/>
  <c r="V509" i="38"/>
  <c r="V383" i="38"/>
  <c r="L509" i="38"/>
  <c r="X509" i="38"/>
  <c r="N485" i="38"/>
  <c r="AK441" i="38"/>
  <c r="AG444" i="38"/>
  <c r="AO406" i="38"/>
  <c r="AP406" i="38" s="1"/>
  <c r="AO407" i="38"/>
  <c r="AO298" i="38"/>
  <c r="AO372" i="38"/>
  <c r="O459" i="38"/>
  <c r="AO326" i="38"/>
  <c r="AO317" i="38"/>
  <c r="AF199" i="38"/>
  <c r="AO381" i="38"/>
  <c r="AC300" i="38"/>
  <c r="AO315" i="38"/>
  <c r="AK367" i="38"/>
  <c r="AK373" i="38"/>
  <c r="AK388" i="38"/>
  <c r="AG386" i="38"/>
  <c r="AG286" i="38"/>
  <c r="AG292" i="38"/>
  <c r="AG331" i="38"/>
  <c r="AG379" i="38"/>
  <c r="AK382" i="38"/>
  <c r="AC371" i="38"/>
  <c r="AC351" i="38"/>
  <c r="AC362" i="38"/>
  <c r="AO392" i="38"/>
  <c r="AO447" i="38"/>
  <c r="F341" i="38"/>
  <c r="J341" i="38" s="1"/>
  <c r="AO238" i="38"/>
  <c r="L383" i="38"/>
  <c r="O560" i="38"/>
  <c r="V467" i="38"/>
  <c r="X467" i="38"/>
  <c r="N459" i="38"/>
  <c r="M527" i="38"/>
  <c r="K459" i="38"/>
  <c r="X500" i="38"/>
  <c r="S527" i="38"/>
  <c r="S526" i="38" s="1"/>
  <c r="R489" i="38"/>
  <c r="AP554" i="38"/>
  <c r="AO259" i="38"/>
  <c r="AK266" i="38"/>
  <c r="AK295" i="38"/>
  <c r="AK325" i="38"/>
  <c r="AK379" i="38"/>
  <c r="AC382" i="38"/>
  <c r="AK369" i="38"/>
  <c r="AG349" i="38"/>
  <c r="AG353" i="38"/>
  <c r="AO354" i="38"/>
  <c r="AO359" i="38"/>
  <c r="AG360" i="38"/>
  <c r="AC392" i="38"/>
  <c r="AC394" i="38"/>
  <c r="AK446" i="38"/>
  <c r="AC447" i="38"/>
  <c r="AC451" i="38"/>
  <c r="AK452" i="38"/>
  <c r="AK434" i="38"/>
  <c r="AK442" i="38"/>
  <c r="AK444" i="38"/>
  <c r="AO409" i="38"/>
  <c r="AO413" i="38"/>
  <c r="AG415" i="38"/>
  <c r="V214" i="38"/>
  <c r="AO193" i="38"/>
  <c r="AG307" i="38"/>
  <c r="AO314" i="38"/>
  <c r="AC384" i="38"/>
  <c r="AG392" i="38"/>
  <c r="AO311" i="38"/>
  <c r="AO272" i="38"/>
  <c r="AC334" i="38"/>
  <c r="AG377" i="38"/>
  <c r="AO378" i="38"/>
  <c r="AG361" i="38"/>
  <c r="AG393" i="38"/>
  <c r="AK341" i="38"/>
  <c r="AA235" i="38"/>
  <c r="AO225" i="38"/>
  <c r="AD328" i="38"/>
  <c r="AC386" i="38"/>
  <c r="AO454" i="38"/>
  <c r="AO445" i="38"/>
  <c r="AG448" i="38"/>
  <c r="C48" i="27"/>
  <c r="AP558" i="38"/>
  <c r="AC159" i="38"/>
  <c r="AO237" i="38"/>
  <c r="AK238" i="38"/>
  <c r="AC254" i="38"/>
  <c r="AK303" i="38"/>
  <c r="AK307" i="38"/>
  <c r="AG275" i="38"/>
  <c r="AK276" i="38"/>
  <c r="AO276" i="38"/>
  <c r="AK280" i="38"/>
  <c r="AO292" i="38"/>
  <c r="AC293" i="38"/>
  <c r="AC325" i="38"/>
  <c r="AG315" i="38"/>
  <c r="AO316" i="38"/>
  <c r="AC319" i="38"/>
  <c r="AG319" i="38"/>
  <c r="AK332" i="38"/>
  <c r="AC333" i="38"/>
  <c r="AO336" i="38"/>
  <c r="AO342" i="38"/>
  <c r="AC363" i="38"/>
  <c r="AO366" i="38"/>
  <c r="AK370" i="38"/>
  <c r="AC375" i="38"/>
  <c r="AK354" i="38"/>
  <c r="AC355" i="38"/>
  <c r="AK361" i="38"/>
  <c r="AO362" i="38"/>
  <c r="AK384" i="38"/>
  <c r="AK394" i="38"/>
  <c r="AK454" i="38"/>
  <c r="AG446" i="38"/>
  <c r="AK447" i="38"/>
  <c r="AG450" i="38"/>
  <c r="AG452" i="38"/>
  <c r="AO433" i="38"/>
  <c r="AG436" i="38"/>
  <c r="AO437" i="38"/>
  <c r="AC438" i="38"/>
  <c r="AO439" i="38"/>
  <c r="AG404" i="38"/>
  <c r="AG408" i="38"/>
  <c r="AG412" i="38"/>
  <c r="AP412" i="38" s="1"/>
  <c r="AK413" i="38"/>
  <c r="AK414" i="38"/>
  <c r="AO414" i="38"/>
  <c r="AK417" i="38"/>
  <c r="K485" i="38"/>
  <c r="M500" i="38"/>
  <c r="X527" i="38"/>
  <c r="X526" i="38" s="1"/>
  <c r="C54" i="27"/>
  <c r="U235" i="38"/>
  <c r="R383" i="38"/>
  <c r="D86" i="27"/>
  <c r="Y459" i="38"/>
  <c r="N527" i="38"/>
  <c r="X383" i="38"/>
  <c r="AJ118" i="38"/>
  <c r="AM133" i="38"/>
  <c r="AB267" i="38"/>
  <c r="M383" i="38"/>
  <c r="AJ383" i="38"/>
  <c r="AF164" i="38"/>
  <c r="AD345" i="38"/>
  <c r="AP482" i="38"/>
  <c r="AK110" i="38"/>
  <c r="AG256" i="38"/>
  <c r="AC232" i="38"/>
  <c r="AO283" i="38"/>
  <c r="AG290" i="38"/>
  <c r="AH260" i="38"/>
  <c r="AG330" i="38"/>
  <c r="AO281" i="38"/>
  <c r="Y260" i="38"/>
  <c r="K383" i="38"/>
  <c r="U509" i="38"/>
  <c r="K509" i="38"/>
  <c r="K235" i="38"/>
  <c r="O260" i="38"/>
  <c r="S489" i="38"/>
  <c r="Y467" i="38"/>
  <c r="U467" i="38"/>
  <c r="L260" i="38"/>
  <c r="AG114" i="38"/>
  <c r="AG151" i="38"/>
  <c r="AG153" i="38"/>
  <c r="AG157" i="38"/>
  <c r="AC188" i="38"/>
  <c r="AG189" i="38"/>
  <c r="AC170" i="38"/>
  <c r="AO173" i="38"/>
  <c r="AO176" i="38"/>
  <c r="AO180" i="38"/>
  <c r="AO185" i="38"/>
  <c r="AO197" i="38"/>
  <c r="AO195" i="38"/>
  <c r="AK193" i="38"/>
  <c r="AC202" i="38"/>
  <c r="AC212" i="38"/>
  <c r="AG210" i="38"/>
  <c r="AC228" i="38"/>
  <c r="AO230" i="38"/>
  <c r="AK226" i="38"/>
  <c r="AC242" i="38"/>
  <c r="AK240" i="38"/>
  <c r="AC241" i="38"/>
  <c r="AH235" i="38"/>
  <c r="AC237" i="38"/>
  <c r="AC256" i="38"/>
  <c r="AC258" i="38"/>
  <c r="AC245" i="38"/>
  <c r="AK246" i="38"/>
  <c r="AC247" i="38"/>
  <c r="AG247" i="38"/>
  <c r="AG248" i="38"/>
  <c r="AC249" i="38"/>
  <c r="AO249" i="38"/>
  <c r="AO251" i="38"/>
  <c r="AO233" i="38"/>
  <c r="AO231" i="38"/>
  <c r="AO232" i="38"/>
  <c r="AK308" i="38"/>
  <c r="AC309" i="38"/>
  <c r="AG310" i="38"/>
  <c r="AC272" i="38"/>
  <c r="AO274" i="38"/>
  <c r="AK281" i="38"/>
  <c r="AC282" i="38"/>
  <c r="AG285" i="38"/>
  <c r="AC288" i="38"/>
  <c r="AK293" i="38"/>
  <c r="AO296" i="38"/>
  <c r="AK297" i="38"/>
  <c r="AO300" i="38"/>
  <c r="AC320" i="38"/>
  <c r="AK321" i="38"/>
  <c r="AK322" i="38"/>
  <c r="AO323" i="38"/>
  <c r="AO318" i="38"/>
  <c r="AG333" i="38"/>
  <c r="AK334" i="38"/>
  <c r="AK337" i="38"/>
  <c r="AO340" i="38"/>
  <c r="AG343" i="38"/>
  <c r="AG381" i="38"/>
  <c r="AK381" i="38"/>
  <c r="AO382" i="38"/>
  <c r="AG363" i="38"/>
  <c r="AC364" i="38"/>
  <c r="AO370" i="38"/>
  <c r="AG373" i="38"/>
  <c r="AO374" i="38"/>
  <c r="AG347" i="38"/>
  <c r="AK347" i="38"/>
  <c r="AG348" i="38"/>
  <c r="U260" i="38"/>
  <c r="AJ260" i="38"/>
  <c r="AE149" i="38"/>
  <c r="AH499" i="38"/>
  <c r="AF526" i="38"/>
  <c r="AK184" i="38"/>
  <c r="AC192" i="38"/>
  <c r="AG240" i="38"/>
  <c r="AJ235" i="38"/>
  <c r="AO258" i="38"/>
  <c r="AG233" i="38"/>
  <c r="AG261" i="38"/>
  <c r="AC310" i="38"/>
  <c r="AC271" i="38"/>
  <c r="AO271" i="38"/>
  <c r="AG274" i="38"/>
  <c r="AG276" i="38"/>
  <c r="AG282" i="38"/>
  <c r="AK282" i="38"/>
  <c r="AC297" i="38"/>
  <c r="AG298" i="38"/>
  <c r="AK298" i="38"/>
  <c r="AK324" i="38"/>
  <c r="AC314" i="38"/>
  <c r="AK315" i="38"/>
  <c r="AG318" i="38"/>
  <c r="AO332" i="38"/>
  <c r="AG334" i="38"/>
  <c r="AG336" i="38"/>
  <c r="AG337" i="38"/>
  <c r="AG342" i="38"/>
  <c r="M235" i="38"/>
  <c r="AI328" i="38"/>
  <c r="X235" i="38"/>
  <c r="N383" i="38"/>
  <c r="AO380" i="38"/>
  <c r="AI345" i="38"/>
  <c r="AO364" i="38"/>
  <c r="AG365" i="38"/>
  <c r="AG367" i="38"/>
  <c r="AO368" i="38"/>
  <c r="AG369" i="38"/>
  <c r="AG371" i="38"/>
  <c r="AO371" i="38"/>
  <c r="AG372" i="38"/>
  <c r="AC373" i="38"/>
  <c r="AG375" i="38"/>
  <c r="AC377" i="38"/>
  <c r="AO377" i="38"/>
  <c r="AO347" i="38"/>
  <c r="AO349" i="38"/>
  <c r="AC352" i="38"/>
  <c r="AK352" i="38"/>
  <c r="AC353" i="38"/>
  <c r="AC354" i="38"/>
  <c r="AK355" i="38"/>
  <c r="AO355" i="38"/>
  <c r="AG356" i="38"/>
  <c r="AK356" i="38"/>
  <c r="AC358" i="38"/>
  <c r="AK359" i="38"/>
  <c r="AC360" i="38"/>
  <c r="AO388" i="38"/>
  <c r="AG387" i="38"/>
  <c r="AB383" i="38"/>
  <c r="AO386" i="38"/>
  <c r="AC385" i="38"/>
  <c r="AG385" i="38"/>
  <c r="AO385" i="38"/>
  <c r="AC391" i="38"/>
  <c r="AG391" i="38"/>
  <c r="AO394" i="38"/>
  <c r="AG396" i="38"/>
  <c r="AO396" i="38"/>
  <c r="AG455" i="38"/>
  <c r="AK445" i="38"/>
  <c r="AC446" i="38"/>
  <c r="AO448" i="38"/>
  <c r="AK449" i="38"/>
  <c r="AO449" i="38"/>
  <c r="AO450" i="38"/>
  <c r="AC452" i="38"/>
  <c r="AG430" i="38"/>
  <c r="AG432" i="38"/>
  <c r="AG433" i="38"/>
  <c r="AK433" i="38"/>
  <c r="AG434" i="38"/>
  <c r="AK435" i="38"/>
  <c r="AP435" i="38" s="1"/>
  <c r="AO436" i="38"/>
  <c r="AK437" i="38"/>
  <c r="AO438" i="38"/>
  <c r="AG440" i="38"/>
  <c r="AG441" i="38"/>
  <c r="AG443" i="38"/>
  <c r="AP476" i="38"/>
  <c r="AP493" i="38"/>
  <c r="AK20" i="38"/>
  <c r="AC31" i="38"/>
  <c r="AC71" i="38"/>
  <c r="AC63" i="38"/>
  <c r="AK63" i="38"/>
  <c r="AC81" i="38"/>
  <c r="AG81" i="38"/>
  <c r="AC80" i="38"/>
  <c r="AC78" i="38"/>
  <c r="AC73" i="38"/>
  <c r="AC74" i="38"/>
  <c r="AC75" i="38"/>
  <c r="AG75" i="38"/>
  <c r="AC76" i="38"/>
  <c r="AC77" i="38"/>
  <c r="AK87" i="38"/>
  <c r="AC100" i="38"/>
  <c r="AC181" i="38"/>
  <c r="AK215" i="38"/>
  <c r="AK248" i="38"/>
  <c r="AD500" i="38"/>
  <c r="AD499" i="38" s="1"/>
  <c r="AM500" i="38"/>
  <c r="AA118" i="38"/>
  <c r="AN214" i="38"/>
  <c r="AD267" i="38"/>
  <c r="AE526" i="38"/>
  <c r="AC183" i="38"/>
  <c r="AC184" i="38"/>
  <c r="AK194" i="38"/>
  <c r="AC205" i="38"/>
  <c r="AC204" i="38"/>
  <c r="AK209" i="38"/>
  <c r="AC218" i="38"/>
  <c r="AC230" i="38"/>
  <c r="AO226" i="38"/>
  <c r="AG242" i="38"/>
  <c r="AO242" i="38"/>
  <c r="AG241" i="38"/>
  <c r="AO241" i="38"/>
  <c r="AG239" i="38"/>
  <c r="AG258" i="38"/>
  <c r="AG245" i="38"/>
  <c r="AK250" i="38"/>
  <c r="AC251" i="38"/>
  <c r="AK251" i="38"/>
  <c r="AC252" i="38"/>
  <c r="AC253" i="38"/>
  <c r="AG264" i="38"/>
  <c r="AO265" i="38"/>
  <c r="AG262" i="38"/>
  <c r="AG304" i="38"/>
  <c r="AO305" i="38"/>
  <c r="AG306" i="38"/>
  <c r="AO307" i="38"/>
  <c r="AG308" i="38"/>
  <c r="AO309" i="38"/>
  <c r="AG269" i="38"/>
  <c r="AO270" i="38"/>
  <c r="AG271" i="38"/>
  <c r="AG273" i="38"/>
  <c r="AG277" i="38"/>
  <c r="AO278" i="38"/>
  <c r="AG279" i="38"/>
  <c r="AO280" i="38"/>
  <c r="AG281" i="38"/>
  <c r="AO282" i="38"/>
  <c r="AG283" i="38"/>
  <c r="AO284" i="38"/>
  <c r="AO286" i="38"/>
  <c r="AG287" i="38"/>
  <c r="AO288" i="38"/>
  <c r="AG289" i="38"/>
  <c r="AO290" i="38"/>
  <c r="AG291" i="38"/>
  <c r="AG293" i="38"/>
  <c r="AO294" i="38"/>
  <c r="AG295" i="38"/>
  <c r="AG297" i="38"/>
  <c r="AG299" i="38"/>
  <c r="AG326" i="38"/>
  <c r="AO324" i="38"/>
  <c r="AG325" i="38"/>
  <c r="AO320" i="38"/>
  <c r="AP550" i="38"/>
  <c r="AC265" i="38"/>
  <c r="AK265" i="38"/>
  <c r="AC263" i="38"/>
  <c r="AG303" i="38"/>
  <c r="AC304" i="38"/>
  <c r="AK304" i="38"/>
  <c r="AK305" i="38"/>
  <c r="AK309" i="38"/>
  <c r="AK311" i="38"/>
  <c r="AC269" i="38"/>
  <c r="AK269" i="38"/>
  <c r="AG272" i="38"/>
  <c r="AK272" i="38"/>
  <c r="AC273" i="38"/>
  <c r="AC274" i="38"/>
  <c r="AK274" i="38"/>
  <c r="AC276" i="38"/>
  <c r="AK278" i="38"/>
  <c r="AO279" i="38"/>
  <c r="AC280" i="38"/>
  <c r="AC281" i="38"/>
  <c r="AC283" i="38"/>
  <c r="AK283" i="38"/>
  <c r="AK284" i="38"/>
  <c r="AC285" i="38"/>
  <c r="AK285" i="38"/>
  <c r="AO285" i="38"/>
  <c r="AC286" i="38"/>
  <c r="AK286" i="38"/>
  <c r="AC287" i="38"/>
  <c r="AK288" i="38"/>
  <c r="AC289" i="38"/>
  <c r="AK289" i="38"/>
  <c r="AK290" i="38"/>
  <c r="AC291" i="38"/>
  <c r="AO291" i="38"/>
  <c r="AK292" i="38"/>
  <c r="AC294" i="38"/>
  <c r="AG294" i="38"/>
  <c r="AK294" i="38"/>
  <c r="AC295" i="38"/>
  <c r="AG296" i="38"/>
  <c r="AG321" i="38"/>
  <c r="AG322" i="38"/>
  <c r="AG314" i="38"/>
  <c r="AC316" i="38"/>
  <c r="AG317" i="38"/>
  <c r="AO331" i="38"/>
  <c r="AK296" i="38"/>
  <c r="AC299" i="38"/>
  <c r="AG300" i="38"/>
  <c r="AK300" i="38"/>
  <c r="AC326" i="38"/>
  <c r="AK326" i="38"/>
  <c r="AC324" i="38"/>
  <c r="AG324" i="38"/>
  <c r="AG320" i="38"/>
  <c r="AK320" i="38"/>
  <c r="AC321" i="38"/>
  <c r="AO321" i="38"/>
  <c r="AO322" i="38"/>
  <c r="AC323" i="38"/>
  <c r="AK323" i="38"/>
  <c r="AK314" i="38"/>
  <c r="AG316" i="38"/>
  <c r="AK316" i="38"/>
  <c r="AK317" i="38"/>
  <c r="AC318" i="38"/>
  <c r="AK318" i="38"/>
  <c r="AK319" i="38"/>
  <c r="AO319" i="38"/>
  <c r="AC332" i="38"/>
  <c r="AG332" i="38"/>
  <c r="AK333" i="38"/>
  <c r="AO333" i="38"/>
  <c r="AC331" i="38"/>
  <c r="AK331" i="38"/>
  <c r="AO334" i="38"/>
  <c r="AC336" i="38"/>
  <c r="AK336" i="38"/>
  <c r="AC337" i="38"/>
  <c r="AO337" i="38"/>
  <c r="AC340" i="38"/>
  <c r="AG340" i="38"/>
  <c r="AK340" i="38"/>
  <c r="AC343" i="38"/>
  <c r="AK343" i="38"/>
  <c r="AO343" i="38"/>
  <c r="AC342" i="38"/>
  <c r="AK342" i="38"/>
  <c r="AC379" i="38"/>
  <c r="AO379" i="38"/>
  <c r="AC380" i="38"/>
  <c r="AG380" i="38"/>
  <c r="AK380" i="38"/>
  <c r="AC381" i="38"/>
  <c r="AG382" i="38"/>
  <c r="AK363" i="38"/>
  <c r="AO363" i="38"/>
  <c r="AG364" i="38"/>
  <c r="AK364" i="38"/>
  <c r="AC365" i="38"/>
  <c r="AK365" i="38"/>
  <c r="AO365" i="38"/>
  <c r="AG366" i="38"/>
  <c r="AK366" i="38"/>
  <c r="AC367" i="38"/>
  <c r="AO367" i="38"/>
  <c r="AC368" i="38"/>
  <c r="AG368" i="38"/>
  <c r="AK368" i="38"/>
  <c r="AC369" i="38"/>
  <c r="AO369" i="38"/>
  <c r="AC370" i="38"/>
  <c r="AG370" i="38"/>
  <c r="AK371" i="38"/>
  <c r="AC372" i="38"/>
  <c r="AK372" i="38"/>
  <c r="AO373" i="38"/>
  <c r="AC374" i="38"/>
  <c r="AG374" i="38"/>
  <c r="AK374" i="38"/>
  <c r="AK375" i="38"/>
  <c r="AO375" i="38"/>
  <c r="AC376" i="38"/>
  <c r="AG376" i="38"/>
  <c r="AK376" i="38"/>
  <c r="AK377" i="38"/>
  <c r="AC378" i="38"/>
  <c r="AK378" i="38"/>
  <c r="AC347" i="38"/>
  <c r="AK348" i="38"/>
  <c r="AG350" i="38"/>
  <c r="AG351" i="38"/>
  <c r="AK351" i="38"/>
  <c r="AO351" i="38"/>
  <c r="AG352" i="38"/>
  <c r="AO352" i="38"/>
  <c r="AK353" i="38"/>
  <c r="AO353" i="38"/>
  <c r="AG354" i="38"/>
  <c r="AG355" i="38"/>
  <c r="AO356" i="38"/>
  <c r="AG357" i="38"/>
  <c r="AK357" i="38"/>
  <c r="AG358" i="38"/>
  <c r="AK358" i="38"/>
  <c r="AO358" i="38"/>
  <c r="AC359" i="38"/>
  <c r="AG359" i="38"/>
  <c r="AK360" i="38"/>
  <c r="AO360" i="38"/>
  <c r="AC361" i="38"/>
  <c r="AG362" i="38"/>
  <c r="AK362" i="38"/>
  <c r="AC387" i="38"/>
  <c r="AA383" i="38"/>
  <c r="AD383" i="38"/>
  <c r="AN383" i="38"/>
  <c r="AK391" i="38"/>
  <c r="AO391" i="38"/>
  <c r="AK392" i="38"/>
  <c r="AC393" i="38"/>
  <c r="AO393" i="38"/>
  <c r="AG394" i="38"/>
  <c r="AC396" i="38"/>
  <c r="AC454" i="38"/>
  <c r="AC455" i="38"/>
  <c r="AK455" i="38"/>
  <c r="AO455" i="38"/>
  <c r="AC445" i="38"/>
  <c r="AG445" i="38"/>
  <c r="AO446" i="38"/>
  <c r="AG447" i="38"/>
  <c r="AK448" i="38"/>
  <c r="AG449" i="38"/>
  <c r="AC450" i="38"/>
  <c r="AK450" i="38"/>
  <c r="AG451" i="38"/>
  <c r="AK451" i="38"/>
  <c r="AO452" i="38"/>
  <c r="AC429" i="38"/>
  <c r="AK429" i="38"/>
  <c r="AC430" i="38"/>
  <c r="AK430" i="38"/>
  <c r="AC431" i="38"/>
  <c r="AK431" i="38"/>
  <c r="AC432" i="38"/>
  <c r="AK432" i="38"/>
  <c r="AC433" i="38"/>
  <c r="AC434" i="38"/>
  <c r="AP502" i="38"/>
  <c r="O235" i="38"/>
  <c r="V235" i="38"/>
  <c r="Y383" i="38"/>
  <c r="S383" i="38"/>
  <c r="O383" i="38"/>
  <c r="K500" i="38"/>
  <c r="K527" i="38"/>
  <c r="AJ527" i="38"/>
  <c r="AK528" i="38"/>
  <c r="AP505" i="38"/>
  <c r="AJ96" i="38"/>
  <c r="S214" i="38"/>
  <c r="V260" i="38"/>
  <c r="O389" i="38"/>
  <c r="AO165" i="38"/>
  <c r="AN541" i="38"/>
  <c r="AK509" i="38"/>
  <c r="AP504" i="38"/>
  <c r="AP564" i="38"/>
  <c r="AC105" i="38"/>
  <c r="AC113" i="38"/>
  <c r="AK212" i="38"/>
  <c r="AK241" i="38"/>
  <c r="AO250" i="38"/>
  <c r="AK270" i="38"/>
  <c r="AC275" i="38"/>
  <c r="AG280" i="38"/>
  <c r="AL235" i="38"/>
  <c r="AD235" i="38"/>
  <c r="AG237" i="38"/>
  <c r="AI235" i="38"/>
  <c r="AE260" i="38"/>
  <c r="AB260" i="38"/>
  <c r="AP486" i="38"/>
  <c r="AP497" i="38"/>
  <c r="AK252" i="38"/>
  <c r="AC233" i="38"/>
  <c r="AK262" i="38"/>
  <c r="AO302" i="38"/>
  <c r="AC303" i="38"/>
  <c r="AK306" i="38"/>
  <c r="AO308" i="38"/>
  <c r="AP422" i="38"/>
  <c r="AB89" i="38"/>
  <c r="AN191" i="38"/>
  <c r="AL199" i="38"/>
  <c r="AF243" i="38"/>
  <c r="AO330" i="38"/>
  <c r="AG246" i="38"/>
  <c r="AC308" i="38"/>
  <c r="AG311" i="38"/>
  <c r="AC277" i="38"/>
  <c r="AC279" i="38"/>
  <c r="AG388" i="38"/>
  <c r="AE383" i="38"/>
  <c r="Z383" i="38"/>
  <c r="AC388" i="38"/>
  <c r="AG384" i="38"/>
  <c r="AF383" i="38"/>
  <c r="AO384" i="38"/>
  <c r="AL383" i="38"/>
  <c r="AK386" i="38"/>
  <c r="AI383" i="38"/>
  <c r="AM383" i="38"/>
  <c r="AK275" i="38"/>
  <c r="AO275" i="38"/>
  <c r="AK277" i="38"/>
  <c r="AO277" i="38"/>
  <c r="AC278" i="38"/>
  <c r="AG278" i="38"/>
  <c r="AK279" i="38"/>
  <c r="AC284" i="38"/>
  <c r="AG284" i="38"/>
  <c r="AK287" i="38"/>
  <c r="AO287" i="38"/>
  <c r="AG288" i="38"/>
  <c r="AO289" i="38"/>
  <c r="AC290" i="38"/>
  <c r="AK291" i="38"/>
  <c r="AC292" i="38"/>
  <c r="AO293" i="38"/>
  <c r="AO295" i="38"/>
  <c r="AC296" i="38"/>
  <c r="AO297" i="38"/>
  <c r="AC298" i="38"/>
  <c r="AK299" i="38"/>
  <c r="AO299" i="38"/>
  <c r="AO325" i="38"/>
  <c r="AG323" i="38"/>
  <c r="AG36" i="38"/>
  <c r="AO313" i="38"/>
  <c r="AK338" i="38"/>
  <c r="AE499" i="38"/>
  <c r="AP480" i="38"/>
  <c r="AP513" i="38"/>
  <c r="AP557" i="38"/>
  <c r="AC55" i="38"/>
  <c r="AC67" i="38"/>
  <c r="AC92" i="38"/>
  <c r="AK142" i="38"/>
  <c r="AK141" i="38"/>
  <c r="AO188" i="38"/>
  <c r="AO189" i="38"/>
  <c r="AK177" i="38"/>
  <c r="AK178" i="38"/>
  <c r="AK179" i="38"/>
  <c r="AK180" i="38"/>
  <c r="AC341" i="38"/>
  <c r="L243" i="38"/>
  <c r="M207" i="38"/>
  <c r="AN223" i="38"/>
  <c r="AK23" i="38"/>
  <c r="AN13" i="38"/>
  <c r="AC19" i="38"/>
  <c r="AK22" i="38"/>
  <c r="AG26" i="38"/>
  <c r="AK29" i="38"/>
  <c r="AK30" i="38"/>
  <c r="AK33" i="38"/>
  <c r="AG32" i="38"/>
  <c r="AG34" i="38"/>
  <c r="AK39" i="38"/>
  <c r="AG38" i="38"/>
  <c r="AG42" i="38"/>
  <c r="AG41" i="38"/>
  <c r="AG40" i="38"/>
  <c r="AG45" i="38"/>
  <c r="AC49" i="38"/>
  <c r="AK48" i="38"/>
  <c r="AK50" i="38"/>
  <c r="AK53" i="38"/>
  <c r="AK52" i="38"/>
  <c r="AK60" i="38"/>
  <c r="AC59" i="38"/>
  <c r="AK59" i="38"/>
  <c r="AK57" i="38"/>
  <c r="AK56" i="38"/>
  <c r="AK55" i="38"/>
  <c r="AG71" i="38"/>
  <c r="AK70" i="38"/>
  <c r="AG69" i="38"/>
  <c r="AG67" i="38"/>
  <c r="AG66" i="38"/>
  <c r="AO45" i="38"/>
  <c r="AF345" i="38"/>
  <c r="AL267" i="38"/>
  <c r="AI223" i="38"/>
  <c r="AP519" i="38"/>
  <c r="AP522" i="38"/>
  <c r="AC69" i="38"/>
  <c r="AL389" i="38"/>
  <c r="AC88" i="38"/>
  <c r="AP530" i="38"/>
  <c r="AH485" i="38"/>
  <c r="AK485" i="38" s="1"/>
  <c r="AP518" i="38"/>
  <c r="AP535" i="38"/>
  <c r="AP547" i="38"/>
  <c r="AP556" i="38"/>
  <c r="AG43" i="38"/>
  <c r="AG48" i="38"/>
  <c r="AC66" i="38"/>
  <c r="AO81" i="38"/>
  <c r="AG84" i="38"/>
  <c r="AO93" i="38"/>
  <c r="AK132" i="38"/>
  <c r="AA499" i="38"/>
  <c r="AA267" i="38"/>
  <c r="AD398" i="38"/>
  <c r="AG399" i="38"/>
  <c r="AL485" i="38"/>
  <c r="AO488" i="38"/>
  <c r="AO403" i="38"/>
  <c r="AB541" i="38"/>
  <c r="AD541" i="38"/>
  <c r="AG542" i="38"/>
  <c r="AO108" i="38"/>
  <c r="AG144" i="38"/>
  <c r="AG139" i="38"/>
  <c r="AG152" i="38"/>
  <c r="AG154" i="38"/>
  <c r="AG155" i="38"/>
  <c r="AC168" i="38"/>
  <c r="AC166" i="38"/>
  <c r="AC187" i="38"/>
  <c r="AO171" i="38"/>
  <c r="AO181" i="38"/>
  <c r="AO184" i="38"/>
  <c r="AO196" i="38"/>
  <c r="AK192" i="38"/>
  <c r="AC203" i="38"/>
  <c r="AK208" i="38"/>
  <c r="AK211" i="38"/>
  <c r="AC220" i="38"/>
  <c r="AC219" i="38"/>
  <c r="AK216" i="38"/>
  <c r="AK217" i="38"/>
  <c r="AC227" i="38"/>
  <c r="AC229" i="38"/>
  <c r="AC225" i="38"/>
  <c r="AO240" i="38"/>
  <c r="AF235" i="38"/>
  <c r="AN235" i="38"/>
  <c r="AG254" i="38"/>
  <c r="AO255" i="38"/>
  <c r="AO257" i="38"/>
  <c r="AO246" i="38"/>
  <c r="AC231" i="38"/>
  <c r="AG263" i="38"/>
  <c r="AK302" i="38"/>
  <c r="AC305" i="38"/>
  <c r="AC307" i="38"/>
  <c r="AO310" i="38"/>
  <c r="AC270" i="38"/>
  <c r="AG270" i="38"/>
  <c r="AK273" i="38"/>
  <c r="AO273" i="38"/>
  <c r="AL260" i="38"/>
  <c r="AO54" i="38"/>
  <c r="AH207" i="38"/>
  <c r="AA191" i="38"/>
  <c r="AC403" i="38"/>
  <c r="AO236" i="38"/>
  <c r="AO261" i="38"/>
  <c r="AP483" i="38"/>
  <c r="AO87" i="38"/>
  <c r="AK86" i="38"/>
  <c r="AO86" i="38"/>
  <c r="AO95" i="38"/>
  <c r="AK95" i="38"/>
  <c r="AG95" i="38"/>
  <c r="AC91" i="38"/>
  <c r="AE89" i="38"/>
  <c r="AJ89" i="38"/>
  <c r="AG92" i="38"/>
  <c r="AK94" i="38"/>
  <c r="AC93" i="38"/>
  <c r="AC101" i="38"/>
  <c r="AG101" i="38"/>
  <c r="AC102" i="38"/>
  <c r="AO105" i="38"/>
  <c r="AK105" i="38"/>
  <c r="AG105" i="38"/>
  <c r="AC104" i="38"/>
  <c r="AK104" i="38"/>
  <c r="AC99" i="38"/>
  <c r="AB96" i="38"/>
  <c r="AC98" i="38"/>
  <c r="AK98" i="38"/>
  <c r="AK116" i="38"/>
  <c r="AC115" i="38"/>
  <c r="AG115" i="38"/>
  <c r="AK113" i="38"/>
  <c r="AK114" i="38"/>
  <c r="AK111" i="38"/>
  <c r="AK112" i="38"/>
  <c r="AK129" i="38"/>
  <c r="AK130" i="38"/>
  <c r="AO130" i="38"/>
  <c r="AK126" i="38"/>
  <c r="AK127" i="38"/>
  <c r="AK128" i="38"/>
  <c r="AO128" i="38"/>
  <c r="AB118" i="38"/>
  <c r="AK121" i="38"/>
  <c r="AC122" i="38"/>
  <c r="AK122" i="38"/>
  <c r="AO122" i="38"/>
  <c r="AK123" i="38"/>
  <c r="AK124" i="38"/>
  <c r="AK125" i="38"/>
  <c r="AK147" i="38"/>
  <c r="AK135" i="38"/>
  <c r="AO135" i="38"/>
  <c r="AK136" i="38"/>
  <c r="AK137" i="38"/>
  <c r="AK146" i="38"/>
  <c r="AC144" i="38"/>
  <c r="AK144" i="38"/>
  <c r="AC145" i="38"/>
  <c r="AK145" i="38"/>
  <c r="AC138" i="38"/>
  <c r="AK138" i="38"/>
  <c r="AK143" i="38"/>
  <c r="AO143" i="38"/>
  <c r="AO142" i="38"/>
  <c r="AG142" i="38"/>
  <c r="AC142" i="38"/>
  <c r="AO141" i="38"/>
  <c r="AG141" i="38"/>
  <c r="AC139" i="38"/>
  <c r="AK139" i="38"/>
  <c r="AO139" i="38"/>
  <c r="AC140" i="38"/>
  <c r="AK140" i="38"/>
  <c r="AO140" i="38"/>
  <c r="AK159" i="38"/>
  <c r="AK160" i="38"/>
  <c r="AO160" i="38"/>
  <c r="AK161" i="38"/>
  <c r="AC151" i="38"/>
  <c r="AK151" i="38"/>
  <c r="AC152" i="38"/>
  <c r="AK152" i="38"/>
  <c r="AO152" i="38"/>
  <c r="AC153" i="38"/>
  <c r="AK153" i="38"/>
  <c r="AO153" i="38"/>
  <c r="AC154" i="38"/>
  <c r="AK154" i="38"/>
  <c r="AO154" i="38"/>
  <c r="AK155" i="38"/>
  <c r="AK156" i="38"/>
  <c r="AO156" i="38"/>
  <c r="AK157" i="38"/>
  <c r="AO157" i="38"/>
  <c r="AG158" i="38"/>
  <c r="AO158" i="38"/>
  <c r="AG169" i="38"/>
  <c r="AK169" i="38"/>
  <c r="AO169" i="38"/>
  <c r="AG168" i="38"/>
  <c r="AO168" i="38"/>
  <c r="AG167" i="38"/>
  <c r="AG166" i="38"/>
  <c r="AO166" i="38"/>
  <c r="AG186" i="38"/>
  <c r="AK186" i="38"/>
  <c r="AG187" i="38"/>
  <c r="AO187" i="38"/>
  <c r="AG188" i="38"/>
  <c r="AK188" i="38"/>
  <c r="AG170" i="38"/>
  <c r="AO170" i="38"/>
  <c r="AG171" i="38"/>
  <c r="AC172" i="38"/>
  <c r="AK172" i="38"/>
  <c r="AC173" i="38"/>
  <c r="AG173" i="38"/>
  <c r="AK173" i="38"/>
  <c r="AC174" i="38"/>
  <c r="AC175" i="38"/>
  <c r="AG175" i="38"/>
  <c r="AK175" i="38"/>
  <c r="AC176" i="38"/>
  <c r="AG176" i="38"/>
  <c r="AC177" i="38"/>
  <c r="AC178" i="38"/>
  <c r="AC179" i="38"/>
  <c r="AG179" i="38"/>
  <c r="AC180" i="38"/>
  <c r="AG180" i="38"/>
  <c r="AC182" i="38"/>
  <c r="AG182" i="38"/>
  <c r="AK182" i="38"/>
  <c r="AC185" i="38"/>
  <c r="AG185" i="38"/>
  <c r="AK185" i="38"/>
  <c r="AC197" i="38"/>
  <c r="AK197" i="38"/>
  <c r="AC196" i="38"/>
  <c r="AG196" i="38"/>
  <c r="AK196" i="38"/>
  <c r="AG192" i="38"/>
  <c r="AO192" i="38"/>
  <c r="AC194" i="38"/>
  <c r="AG194" i="38"/>
  <c r="AO194" i="38"/>
  <c r="AC193" i="38"/>
  <c r="AG193" i="38"/>
  <c r="AG205" i="38"/>
  <c r="AK205" i="38"/>
  <c r="AO205" i="38"/>
  <c r="AG201" i="38"/>
  <c r="AK201" i="38"/>
  <c r="AO201" i="38"/>
  <c r="AG202" i="38"/>
  <c r="AK202" i="38"/>
  <c r="AO202" i="38"/>
  <c r="AG203" i="38"/>
  <c r="AK203" i="38"/>
  <c r="AO203" i="38"/>
  <c r="AG204" i="38"/>
  <c r="AK204" i="38"/>
  <c r="AO204" i="38"/>
  <c r="AF207" i="38"/>
  <c r="AK242" i="38"/>
  <c r="AE235" i="38"/>
  <c r="AK256" i="38"/>
  <c r="AK264" i="38"/>
  <c r="AG265" i="38"/>
  <c r="Z260" i="38"/>
  <c r="AM260" i="38"/>
  <c r="AC301" i="38"/>
  <c r="AG309" i="38"/>
  <c r="AK310" i="38"/>
  <c r="AC311" i="38"/>
  <c r="AO269" i="38"/>
  <c r="AK271" i="38"/>
  <c r="AI214" i="38"/>
  <c r="AC261" i="38"/>
  <c r="AP548" i="38"/>
  <c r="AP544" i="38"/>
  <c r="AG212" i="38"/>
  <c r="AO212" i="38"/>
  <c r="AC208" i="38"/>
  <c r="AG208" i="38"/>
  <c r="AO208" i="38"/>
  <c r="AC211" i="38"/>
  <c r="AG211" i="38"/>
  <c r="AO211" i="38"/>
  <c r="AO210" i="38"/>
  <c r="AK210" i="38"/>
  <c r="AC210" i="38"/>
  <c r="AC209" i="38"/>
  <c r="AG209" i="38"/>
  <c r="AO209" i="38"/>
  <c r="AG220" i="38"/>
  <c r="AK220" i="38"/>
  <c r="AO220" i="38"/>
  <c r="AG218" i="38"/>
  <c r="AK218" i="38"/>
  <c r="AO218" i="38"/>
  <c r="AG219" i="38"/>
  <c r="AK219" i="38"/>
  <c r="AO219" i="38"/>
  <c r="AC215" i="38"/>
  <c r="AG215" i="38"/>
  <c r="AO215" i="38"/>
  <c r="AC216" i="38"/>
  <c r="AG216" i="38"/>
  <c r="AO216" i="38"/>
  <c r="AC217" i="38"/>
  <c r="AG217" i="38"/>
  <c r="AO217" i="38"/>
  <c r="AG227" i="38"/>
  <c r="AK227" i="38"/>
  <c r="AO227" i="38"/>
  <c r="AG228" i="38"/>
  <c r="AK228" i="38"/>
  <c r="AO228" i="38"/>
  <c r="AG229" i="38"/>
  <c r="AK229" i="38"/>
  <c r="AO229" i="38"/>
  <c r="AG230" i="38"/>
  <c r="AK230" i="38"/>
  <c r="AK225" i="38"/>
  <c r="AC226" i="38"/>
  <c r="AG226" i="38"/>
  <c r="AC240" i="38"/>
  <c r="AG236" i="38"/>
  <c r="AK236" i="38"/>
  <c r="AK237" i="38"/>
  <c r="AC238" i="38"/>
  <c r="AG238" i="38"/>
  <c r="AC239" i="38"/>
  <c r="AK239" i="38"/>
  <c r="AO239" i="38"/>
  <c r="AK254" i="38"/>
  <c r="AO254" i="38"/>
  <c r="AC255" i="38"/>
  <c r="AG255" i="38"/>
  <c r="AK255" i="38"/>
  <c r="AO256" i="38"/>
  <c r="AC257" i="38"/>
  <c r="AG257" i="38"/>
  <c r="AK257" i="38"/>
  <c r="AK258" i="38"/>
  <c r="AC259" i="38"/>
  <c r="AG259" i="38"/>
  <c r="AK259" i="38"/>
  <c r="AK245" i="38"/>
  <c r="AO245" i="38"/>
  <c r="AC246" i="38"/>
  <c r="AK247" i="38"/>
  <c r="AO247" i="38"/>
  <c r="AO248" i="38"/>
  <c r="AG249" i="38"/>
  <c r="AK249" i="38"/>
  <c r="AC250" i="38"/>
  <c r="AG250" i="38"/>
  <c r="AC17" i="38"/>
  <c r="AC24" i="38"/>
  <c r="AC25" i="38"/>
  <c r="AK31" i="38"/>
  <c r="AG30" i="38"/>
  <c r="AG33" i="38"/>
  <c r="AG251" i="38"/>
  <c r="AG252" i="38"/>
  <c r="AO252" i="38"/>
  <c r="AG253" i="38"/>
  <c r="AK253" i="38"/>
  <c r="AO253" i="38"/>
  <c r="AK233" i="38"/>
  <c r="AG231" i="38"/>
  <c r="AK231" i="38"/>
  <c r="AG232" i="38"/>
  <c r="AK232" i="38"/>
  <c r="AC264" i="38"/>
  <c r="AO264" i="38"/>
  <c r="AC266" i="38"/>
  <c r="AG266" i="38"/>
  <c r="AO266" i="38"/>
  <c r="AF260" i="38"/>
  <c r="AO262" i="38"/>
  <c r="AK263" i="38"/>
  <c r="AO263" i="38"/>
  <c r="AG301" i="38"/>
  <c r="AK301" i="38"/>
  <c r="AO301" i="38"/>
  <c r="AC302" i="38"/>
  <c r="AG302" i="38"/>
  <c r="AO303" i="38"/>
  <c r="AO304" i="38"/>
  <c r="AO341" i="38"/>
  <c r="AG341" i="38"/>
  <c r="AC34" i="38"/>
  <c r="AO39" i="38"/>
  <c r="AC43" i="38"/>
  <c r="AC41" i="38"/>
  <c r="AG50" i="38"/>
  <c r="AG53" i="38"/>
  <c r="AG60" i="38"/>
  <c r="AG59" i="38"/>
  <c r="AG58" i="38"/>
  <c r="AG55" i="38"/>
  <c r="AK71" i="38"/>
  <c r="AG70" i="38"/>
  <c r="AC65" i="38"/>
  <c r="AG72" i="38"/>
  <c r="AG82" i="38"/>
  <c r="AO79" i="38"/>
  <c r="AO78" i="38"/>
  <c r="AO73" i="38"/>
  <c r="AO74" i="38"/>
  <c r="AO75" i="38"/>
  <c r="AO76" i="38"/>
  <c r="AO77" i="38"/>
  <c r="AG87" i="38"/>
  <c r="AG86" i="38"/>
  <c r="AC95" i="38"/>
  <c r="AO91" i="38"/>
  <c r="AO92" i="38"/>
  <c r="AC94" i="38"/>
  <c r="AO101" i="38"/>
  <c r="AO100" i="38"/>
  <c r="AO102" i="38"/>
  <c r="AO104" i="38"/>
  <c r="AO99" i="38"/>
  <c r="AG97" i="38"/>
  <c r="AG98" i="38"/>
  <c r="AG116" i="38"/>
  <c r="AO115" i="38"/>
  <c r="AG113" i="38"/>
  <c r="AG109" i="38"/>
  <c r="AG110" i="38"/>
  <c r="AG111" i="38"/>
  <c r="AG112" i="38"/>
  <c r="AG129" i="38"/>
  <c r="AG130" i="38"/>
  <c r="AG126" i="38"/>
  <c r="AG127" i="38"/>
  <c r="AG128" i="38"/>
  <c r="AG120" i="38"/>
  <c r="AG121" i="38"/>
  <c r="AG122" i="38"/>
  <c r="AG123" i="38"/>
  <c r="AG124" i="38"/>
  <c r="AG125" i="38"/>
  <c r="AG147" i="38"/>
  <c r="AG135" i="38"/>
  <c r="AG136" i="38"/>
  <c r="AG137" i="38"/>
  <c r="AG146" i="38"/>
  <c r="AG145" i="38"/>
  <c r="AG138" i="38"/>
  <c r="AG143" i="38"/>
  <c r="AG140" i="38"/>
  <c r="AG159" i="38"/>
  <c r="AG160" i="38"/>
  <c r="AG161" i="38"/>
  <c r="AG156" i="38"/>
  <c r="AC169" i="38"/>
  <c r="AC167" i="38"/>
  <c r="AC186" i="38"/>
  <c r="AC189" i="38"/>
  <c r="AO172" i="38"/>
  <c r="AO174" i="38"/>
  <c r="AO175" i="38"/>
  <c r="AO177" i="38"/>
  <c r="AO178" i="38"/>
  <c r="AO179" i="38"/>
  <c r="AO182" i="38"/>
  <c r="AO183" i="38"/>
  <c r="AG305" i="38"/>
  <c r="AC306" i="38"/>
  <c r="AO306" i="38"/>
  <c r="AA560" i="38"/>
  <c r="AL47" i="38"/>
  <c r="AO26" i="38"/>
  <c r="AO29" i="38"/>
  <c r="AK43" i="38"/>
  <c r="AO59" i="38"/>
  <c r="AO56" i="38"/>
  <c r="AO70" i="38"/>
  <c r="AG65" i="38"/>
  <c r="AC90" i="38"/>
  <c r="AA214" i="38"/>
  <c r="AC221" i="38"/>
  <c r="AO198" i="38"/>
  <c r="AG390" i="38"/>
  <c r="AF398" i="38"/>
  <c r="AD489" i="38"/>
  <c r="AG489" i="38" s="1"/>
  <c r="AI500" i="38"/>
  <c r="AO244" i="38"/>
  <c r="AG54" i="38"/>
  <c r="AO498" i="38"/>
  <c r="AF499" i="38"/>
  <c r="AK91" i="38"/>
  <c r="AP425" i="38"/>
  <c r="AO16" i="38"/>
  <c r="AK17" i="38"/>
  <c r="AK24" i="38"/>
  <c r="AG27" i="38"/>
  <c r="AK27" i="38"/>
  <c r="AO33" i="38"/>
  <c r="AK32" i="38"/>
  <c r="AK34" i="38"/>
  <c r="AK38" i="38"/>
  <c r="AK37" i="38"/>
  <c r="AK42" i="38"/>
  <c r="AK45" i="38"/>
  <c r="AG49" i="38"/>
  <c r="AK49" i="38"/>
  <c r="AC48" i="38"/>
  <c r="AO48" i="38"/>
  <c r="AC53" i="38"/>
  <c r="AO53" i="38"/>
  <c r="AC52" i="38"/>
  <c r="AO61" i="38"/>
  <c r="AO60" i="38"/>
  <c r="AC58" i="38"/>
  <c r="AO57" i="38"/>
  <c r="AC56" i="38"/>
  <c r="AO55" i="38"/>
  <c r="AK68" i="38"/>
  <c r="AK67" i="38"/>
  <c r="AK65" i="38"/>
  <c r="AG80" i="38"/>
  <c r="AK80" i="38"/>
  <c r="AG73" i="38"/>
  <c r="AG74" i="38"/>
  <c r="AK74" i="38"/>
  <c r="AK76" i="38"/>
  <c r="AG77" i="38"/>
  <c r="AK77" i="38"/>
  <c r="AK84" i="38"/>
  <c r="AH83" i="38"/>
  <c r="AO94" i="38"/>
  <c r="AG94" i="38"/>
  <c r="AE96" i="38"/>
  <c r="AH96" i="38"/>
  <c r="AK97" i="38"/>
  <c r="Z107" i="38"/>
  <c r="AC108" i="38"/>
  <c r="AB107" i="38"/>
  <c r="AK109" i="38"/>
  <c r="AK120" i="38"/>
  <c r="AH118" i="38"/>
  <c r="AB133" i="38"/>
  <c r="AC141" i="38"/>
  <c r="AO159" i="38"/>
  <c r="AM149" i="38"/>
  <c r="Z118" i="38"/>
  <c r="AK459" i="38"/>
  <c r="AK66" i="38"/>
  <c r="AO66" i="38"/>
  <c r="AO65" i="38"/>
  <c r="AO64" i="38"/>
  <c r="AO63" i="38"/>
  <c r="AC72" i="38"/>
  <c r="AC82" i="38"/>
  <c r="AK81" i="38"/>
  <c r="AG79" i="38"/>
  <c r="AK79" i="38"/>
  <c r="AG78" i="38"/>
  <c r="AK78" i="38"/>
  <c r="AK73" i="38"/>
  <c r="AK75" i="38"/>
  <c r="AG76" i="38"/>
  <c r="AO84" i="38"/>
  <c r="AG91" i="38"/>
  <c r="AK93" i="38"/>
  <c r="AC114" i="38"/>
  <c r="AO114" i="38"/>
  <c r="AC109" i="38"/>
  <c r="AO109" i="38"/>
  <c r="AO120" i="38"/>
  <c r="AO121" i="38"/>
  <c r="AC123" i="38"/>
  <c r="AC124" i="38"/>
  <c r="AC125" i="38"/>
  <c r="AC137" i="38"/>
  <c r="AO137" i="38"/>
  <c r="AO144" i="38"/>
  <c r="AO18" i="38"/>
  <c r="AK19" i="38"/>
  <c r="AC33" i="38"/>
  <c r="AC38" i="38"/>
  <c r="AO37" i="38"/>
  <c r="AO41" i="38"/>
  <c r="AC45" i="38"/>
  <c r="AG52" i="38"/>
  <c r="AC60" i="38"/>
  <c r="AC57" i="38"/>
  <c r="AG56" i="38"/>
  <c r="AO68" i="38"/>
  <c r="AO67" i="38"/>
  <c r="AC84" i="38"/>
  <c r="AC87" i="38"/>
  <c r="AC86" i="38"/>
  <c r="AK92" i="38"/>
  <c r="AG93" i="38"/>
  <c r="AK101" i="38"/>
  <c r="AG100" i="38"/>
  <c r="AK100" i="38"/>
  <c r="AG102" i="38"/>
  <c r="AK102" i="38"/>
  <c r="AG104" i="38"/>
  <c r="AG99" i="38"/>
  <c r="AK99" i="38"/>
  <c r="AC97" i="38"/>
  <c r="AO97" i="38"/>
  <c r="AO98" i="38"/>
  <c r="AC116" i="38"/>
  <c r="AO116" i="38"/>
  <c r="AG108" i="38"/>
  <c r="AK108" i="38"/>
  <c r="AK115" i="38"/>
  <c r="AO113" i="38"/>
  <c r="AC110" i="38"/>
  <c r="AO110" i="38"/>
  <c r="AC111" i="38"/>
  <c r="AO111" i="38"/>
  <c r="AC112" i="38"/>
  <c r="AO112" i="38"/>
  <c r="AC129" i="38"/>
  <c r="AO129" i="38"/>
  <c r="AC130" i="38"/>
  <c r="AC126" i="38"/>
  <c r="AO126" i="38"/>
  <c r="AC127" i="38"/>
  <c r="AO127" i="38"/>
  <c r="AC128" i="38"/>
  <c r="AC120" i="38"/>
  <c r="AC121" i="38"/>
  <c r="AO123" i="38"/>
  <c r="AO124" i="38"/>
  <c r="AO125" i="38"/>
  <c r="AC147" i="38"/>
  <c r="AO147" i="38"/>
  <c r="AC135" i="38"/>
  <c r="AC136" i="38"/>
  <c r="AO136" i="38"/>
  <c r="AC146" i="38"/>
  <c r="AO146" i="38"/>
  <c r="AO145" i="38"/>
  <c r="AO138" i="38"/>
  <c r="AC143" i="38"/>
  <c r="AO151" i="38"/>
  <c r="AC155" i="38"/>
  <c r="AC156" i="38"/>
  <c r="AC157" i="38"/>
  <c r="AO167" i="38"/>
  <c r="AK187" i="38"/>
  <c r="AK189" i="38"/>
  <c r="AK170" i="38"/>
  <c r="AG172" i="38"/>
  <c r="AG174" i="38"/>
  <c r="AK174" i="38"/>
  <c r="AK176" i="38"/>
  <c r="AG178" i="38"/>
  <c r="AK181" i="38"/>
  <c r="AK183" i="38"/>
  <c r="AG184" i="38"/>
  <c r="AG197" i="38"/>
  <c r="AG195" i="38"/>
  <c r="AC195" i="38"/>
  <c r="AC160" i="38"/>
  <c r="AC161" i="38"/>
  <c r="AO161" i="38"/>
  <c r="AO155" i="38"/>
  <c r="AK158" i="38"/>
  <c r="AK168" i="38"/>
  <c r="AK167" i="38"/>
  <c r="AK166" i="38"/>
  <c r="AO186" i="38"/>
  <c r="AK171" i="38"/>
  <c r="AG177" i="38"/>
  <c r="AG181" i="38"/>
  <c r="AG183" i="38"/>
  <c r="AK195" i="38"/>
  <c r="Z235" i="38"/>
  <c r="AC236" i="38"/>
  <c r="AB235" i="38"/>
  <c r="AM235" i="38"/>
  <c r="AD260" i="38"/>
  <c r="AI260" i="38"/>
  <c r="AK261" i="38"/>
  <c r="AN260" i="38"/>
  <c r="AA260" i="38"/>
  <c r="AC262" i="38"/>
  <c r="D88" i="27"/>
  <c r="C87" i="27"/>
  <c r="D95" i="27"/>
  <c r="D85" i="27"/>
  <c r="C95" i="27"/>
  <c r="C97" i="27"/>
  <c r="C42" i="27"/>
  <c r="C94" i="27"/>
  <c r="C52" i="27"/>
  <c r="C47" i="27"/>
  <c r="C99" i="27"/>
  <c r="C93" i="27"/>
  <c r="D94" i="27"/>
  <c r="C38" i="27"/>
  <c r="D90" i="27"/>
  <c r="D84" i="27"/>
  <c r="D93" i="27"/>
  <c r="D53" i="27"/>
  <c r="D99" i="27"/>
  <c r="C86" i="27"/>
  <c r="V18" i="38" l="1"/>
  <c r="P533" i="38"/>
  <c r="L17" i="38"/>
  <c r="T502" i="38"/>
  <c r="T375" i="38"/>
  <c r="Q43" i="43"/>
  <c r="P43" i="43"/>
  <c r="G327" i="38"/>
  <c r="G222" i="38"/>
  <c r="E317" i="38"/>
  <c r="AB317" i="38"/>
  <c r="AC317" i="38" s="1"/>
  <c r="T110" i="38"/>
  <c r="T144" i="38"/>
  <c r="T250" i="38"/>
  <c r="T93" i="38"/>
  <c r="T429" i="38"/>
  <c r="T208" i="38"/>
  <c r="T137" i="38"/>
  <c r="T236" i="38"/>
  <c r="U14" i="38"/>
  <c r="U21" i="38"/>
  <c r="P544" i="38"/>
  <c r="P496" i="38"/>
  <c r="S17" i="38"/>
  <c r="M22" i="38"/>
  <c r="Q552" i="38"/>
  <c r="Q519" i="38"/>
  <c r="Q504" i="38"/>
  <c r="Q492" i="38"/>
  <c r="Q482" i="38"/>
  <c r="Q474" i="38"/>
  <c r="W14" i="38"/>
  <c r="L18" i="38"/>
  <c r="P20" i="38"/>
  <c r="U22" i="38"/>
  <c r="Y24" i="38"/>
  <c r="P549" i="38"/>
  <c r="P532" i="38"/>
  <c r="P514" i="38"/>
  <c r="P495" i="38"/>
  <c r="P477" i="38"/>
  <c r="Q464" i="38"/>
  <c r="Q455" i="38"/>
  <c r="Q447" i="38"/>
  <c r="Q439" i="38"/>
  <c r="Q431" i="38"/>
  <c r="Q423" i="38"/>
  <c r="Q415" i="38"/>
  <c r="Q407" i="38"/>
  <c r="Q399" i="38"/>
  <c r="Q388" i="38"/>
  <c r="Q379" i="38"/>
  <c r="Q371" i="38"/>
  <c r="Q363" i="38"/>
  <c r="Q355" i="38"/>
  <c r="Q347" i="38"/>
  <c r="Q338" i="38"/>
  <c r="Q330" i="38"/>
  <c r="Q319" i="38"/>
  <c r="Q309" i="38"/>
  <c r="Q301" i="38"/>
  <c r="Q293" i="38"/>
  <c r="Q285" i="38"/>
  <c r="Q277" i="38"/>
  <c r="Q269" i="38"/>
  <c r="Q259" i="38"/>
  <c r="Q251" i="38"/>
  <c r="Q243" i="38" s="1"/>
  <c r="Q241" i="38"/>
  <c r="Q235" i="38" s="1"/>
  <c r="Q232" i="38"/>
  <c r="Q223" i="38" s="1"/>
  <c r="Q221" i="38"/>
  <c r="Q214" i="38" s="1"/>
  <c r="U16" i="38"/>
  <c r="Y18" i="38"/>
  <c r="N21" i="38"/>
  <c r="R23" i="38"/>
  <c r="P559" i="38"/>
  <c r="P543" i="38"/>
  <c r="P524" i="38"/>
  <c r="P507" i="38"/>
  <c r="P488" i="38"/>
  <c r="T513" i="38"/>
  <c r="T325" i="38"/>
  <c r="T448" i="38"/>
  <c r="T78" i="38"/>
  <c r="T240" i="38"/>
  <c r="T228" i="38"/>
  <c r="T141" i="38"/>
  <c r="W18" i="38"/>
  <c r="W24" i="38"/>
  <c r="P521" i="38"/>
  <c r="P472" i="38"/>
  <c r="X19" i="38"/>
  <c r="Q24" i="38"/>
  <c r="Q535" i="38"/>
  <c r="Q511" i="38"/>
  <c r="Q498" i="38"/>
  <c r="Q487" i="38"/>
  <c r="Q485" i="38" s="1"/>
  <c r="Q478" i="38"/>
  <c r="Q470" i="38"/>
  <c r="Y16" i="38"/>
  <c r="N19" i="38"/>
  <c r="R21" i="38"/>
  <c r="W23" i="38"/>
  <c r="P557" i="38"/>
  <c r="P540" i="38"/>
  <c r="P522" i="38"/>
  <c r="P505" i="38"/>
  <c r="P486" i="38"/>
  <c r="Q469" i="38"/>
  <c r="Q467" i="38" s="1"/>
  <c r="Q460" i="38"/>
  <c r="Q459" i="38" s="1"/>
  <c r="Q451" i="38"/>
  <c r="Q443" i="38"/>
  <c r="Q435" i="38"/>
  <c r="Q427" i="38"/>
  <c r="Q419" i="38"/>
  <c r="Q411" i="38"/>
  <c r="Q403" i="38"/>
  <c r="Q393" i="38"/>
  <c r="Q389" i="38" s="1"/>
  <c r="Q384" i="38"/>
  <c r="Q383" i="38" s="1"/>
  <c r="Q375" i="38"/>
  <c r="Q367" i="38"/>
  <c r="Q21" i="43"/>
  <c r="P21" i="43"/>
  <c r="P44" i="43"/>
  <c r="Q44" i="43"/>
  <c r="F45" i="8"/>
  <c r="G45" i="8" s="1"/>
  <c r="F46" i="8"/>
  <c r="G46" i="8" s="1"/>
  <c r="P23" i="38"/>
  <c r="T368" i="38"/>
  <c r="T310" i="38"/>
  <c r="T184" i="38"/>
  <c r="Q48" i="43"/>
  <c r="P30" i="43"/>
  <c r="Q30" i="43"/>
  <c r="Q37" i="43"/>
  <c r="P37" i="43"/>
  <c r="P50" i="43"/>
  <c r="Q50" i="43"/>
  <c r="AB366" i="38"/>
  <c r="Z158" i="38"/>
  <c r="D10" i="7"/>
  <c r="I222" i="38"/>
  <c r="G12" i="38"/>
  <c r="D10" i="42"/>
  <c r="D5" i="42" s="1"/>
  <c r="C10" i="27" s="1"/>
  <c r="D204" i="38"/>
  <c r="F184" i="8"/>
  <c r="G184" i="8" s="1"/>
  <c r="F538" i="8"/>
  <c r="G538" i="8" s="1"/>
  <c r="D10" i="40"/>
  <c r="D5" i="40" s="1"/>
  <c r="C9" i="27" s="1"/>
  <c r="D695" i="7"/>
  <c r="D32" i="10"/>
  <c r="F27" i="8"/>
  <c r="G27" i="8" s="1"/>
  <c r="I12" i="38"/>
  <c r="I526" i="38"/>
  <c r="F119" i="8"/>
  <c r="G119" i="8" s="1"/>
  <c r="D569" i="12"/>
  <c r="P9" i="34" s="1"/>
  <c r="D10" i="43"/>
  <c r="D5" i="43" s="1"/>
  <c r="C11" i="27" s="1"/>
  <c r="F125" i="8"/>
  <c r="G125" i="8" s="1"/>
  <c r="F473" i="8"/>
  <c r="G473" i="8" s="1"/>
  <c r="D225" i="12"/>
  <c r="P16" i="45" s="1"/>
  <c r="R235" i="38"/>
  <c r="K214" i="38"/>
  <c r="AC32" i="38"/>
  <c r="AP473" i="38"/>
  <c r="AG24" i="38"/>
  <c r="F177" i="38"/>
  <c r="H177" i="38" s="1"/>
  <c r="AP490" i="38"/>
  <c r="S345" i="38"/>
  <c r="L89" i="38"/>
  <c r="K207" i="38"/>
  <c r="X267" i="38"/>
  <c r="X191" i="38"/>
  <c r="S235" i="38"/>
  <c r="Y214" i="38"/>
  <c r="S260" i="38"/>
  <c r="N207" i="38"/>
  <c r="K260" i="38"/>
  <c r="AP565" i="38"/>
  <c r="AB149" i="38"/>
  <c r="AH149" i="38"/>
  <c r="AF223" i="38"/>
  <c r="AN328" i="38"/>
  <c r="AF389" i="38"/>
  <c r="AN389" i="38"/>
  <c r="AL398" i="38"/>
  <c r="E199" i="38"/>
  <c r="U345" i="38"/>
  <c r="AA89" i="38"/>
  <c r="AF96" i="38"/>
  <c r="AL96" i="38"/>
  <c r="AC395" i="38"/>
  <c r="AC344" i="38"/>
  <c r="AM398" i="38"/>
  <c r="AH526" i="38"/>
  <c r="AK15" i="38"/>
  <c r="AO30" i="38"/>
  <c r="AH107" i="38"/>
  <c r="AM107" i="38"/>
  <c r="AE118" i="38"/>
  <c r="Y223" i="38"/>
  <c r="S191" i="38"/>
  <c r="S207" i="38"/>
  <c r="K267" i="38"/>
  <c r="S389" i="38"/>
  <c r="X223" i="38"/>
  <c r="X398" i="38"/>
  <c r="V191" i="38"/>
  <c r="M389" i="38"/>
  <c r="Y526" i="38"/>
  <c r="O207" i="38"/>
  <c r="AF47" i="38"/>
  <c r="AF149" i="38"/>
  <c r="AL149" i="38"/>
  <c r="AP561" i="38"/>
  <c r="AD13" i="38"/>
  <c r="AN47" i="38"/>
  <c r="AP484" i="38"/>
  <c r="AP470" i="38"/>
  <c r="AP496" i="38"/>
  <c r="AP545" i="38"/>
  <c r="AO19" i="38"/>
  <c r="AC22" i="38"/>
  <c r="AO31" i="38"/>
  <c r="AC35" i="38"/>
  <c r="AP423" i="38"/>
  <c r="Q513" i="38"/>
  <c r="Q521" i="38"/>
  <c r="Q531" i="38"/>
  <c r="Q539" i="38"/>
  <c r="Q548" i="38"/>
  <c r="Q556" i="38"/>
  <c r="Q565" i="38"/>
  <c r="X23" i="38"/>
  <c r="V22" i="38"/>
  <c r="S21" i="38"/>
  <c r="Q20" i="38"/>
  <c r="O19" i="38"/>
  <c r="M18" i="38"/>
  <c r="K17" i="38"/>
  <c r="O14" i="38"/>
  <c r="P478" i="38"/>
  <c r="P490" i="38"/>
  <c r="P504" i="38"/>
  <c r="P515" i="38"/>
  <c r="P525" i="38"/>
  <c r="P539" i="38"/>
  <c r="P550" i="38"/>
  <c r="P561" i="38"/>
  <c r="Y23" i="38"/>
  <c r="R22" i="38"/>
  <c r="L21" i="38"/>
  <c r="P19" i="38"/>
  <c r="Y17" i="38"/>
  <c r="R16" i="38"/>
  <c r="T492" i="38"/>
  <c r="T303" i="38"/>
  <c r="T70" i="38"/>
  <c r="T460" i="38"/>
  <c r="T445" i="38"/>
  <c r="T143" i="38"/>
  <c r="T151" i="38"/>
  <c r="T295" i="38"/>
  <c r="T66" i="38"/>
  <c r="T464" i="38"/>
  <c r="T449" i="38"/>
  <c r="T139" i="38"/>
  <c r="T142" i="38"/>
  <c r="T185" i="38"/>
  <c r="T200" i="38"/>
  <c r="T254" i="38"/>
  <c r="T275" i="38"/>
  <c r="T323" i="38"/>
  <c r="T128" i="38"/>
  <c r="T503" i="38"/>
  <c r="T351" i="38"/>
  <c r="T543" i="38"/>
  <c r="T406" i="38"/>
  <c r="T338" i="38"/>
  <c r="T530" i="38"/>
  <c r="T182" i="38"/>
  <c r="T43" i="38"/>
  <c r="T458" i="38"/>
  <c r="E348" i="38"/>
  <c r="T348" i="38"/>
  <c r="AN348" i="38"/>
  <c r="AO348" i="38" s="1"/>
  <c r="E349" i="38"/>
  <c r="F349" i="38" s="1"/>
  <c r="J349" i="38" s="1"/>
  <c r="AB349" i="38"/>
  <c r="AC349" i="38" s="1"/>
  <c r="Q32" i="43"/>
  <c r="P32" i="43"/>
  <c r="F60" i="8"/>
  <c r="G60" i="8" s="1"/>
  <c r="F61" i="8"/>
  <c r="G61" i="8" s="1"/>
  <c r="I106" i="38"/>
  <c r="N243" i="38"/>
  <c r="Q496" i="38"/>
  <c r="Q489" i="38" s="1"/>
  <c r="Q506" i="38"/>
  <c r="Q515" i="38"/>
  <c r="Q523" i="38"/>
  <c r="Q533" i="38"/>
  <c r="Q542" i="38"/>
  <c r="Q541" i="38" s="1"/>
  <c r="Q550" i="38"/>
  <c r="Q558" i="38"/>
  <c r="V24" i="38"/>
  <c r="S23" i="38"/>
  <c r="Q22" i="38"/>
  <c r="O21" i="38"/>
  <c r="M20" i="38"/>
  <c r="K19" i="38"/>
  <c r="X17" i="38"/>
  <c r="Q16" i="38"/>
  <c r="K14" i="38"/>
  <c r="P480" i="38"/>
  <c r="P494" i="38"/>
  <c r="P506" i="38"/>
  <c r="P517" i="38"/>
  <c r="P531" i="38"/>
  <c r="P542" i="38"/>
  <c r="P541" i="38" s="1"/>
  <c r="P552" i="38"/>
  <c r="P565" i="38"/>
  <c r="U23" i="38"/>
  <c r="N22" i="38"/>
  <c r="R20" i="38"/>
  <c r="L19" i="38"/>
  <c r="U17" i="38"/>
  <c r="Y14" i="38"/>
  <c r="T356" i="38"/>
  <c r="T234" i="38"/>
  <c r="T209" i="38"/>
  <c r="T532" i="38"/>
  <c r="T516" i="38"/>
  <c r="T508" i="38"/>
  <c r="T565" i="38"/>
  <c r="T226" i="38"/>
  <c r="T218" i="38"/>
  <c r="T536" i="38"/>
  <c r="T520" i="38"/>
  <c r="T490" i="38"/>
  <c r="T489" i="38" s="1"/>
  <c r="T548" i="38"/>
  <c r="T150" i="38"/>
  <c r="T306" i="38"/>
  <c r="T326" i="38"/>
  <c r="T126" i="38"/>
  <c r="T519" i="38"/>
  <c r="T204" i="38"/>
  <c r="T404" i="38"/>
  <c r="T486" i="38"/>
  <c r="T461" i="38"/>
  <c r="T558" i="38"/>
  <c r="T545" i="38"/>
  <c r="T487" i="38"/>
  <c r="T33" i="38"/>
  <c r="T148" i="38"/>
  <c r="AC348" i="38"/>
  <c r="AP348" i="38" s="1"/>
  <c r="AA171" i="38"/>
  <c r="AC171" i="38" s="1"/>
  <c r="Q46" i="43"/>
  <c r="P17" i="43"/>
  <c r="Q17" i="43"/>
  <c r="F36" i="8"/>
  <c r="G36" i="8" s="1"/>
  <c r="F37" i="8"/>
  <c r="G37" i="8" s="1"/>
  <c r="G106" i="38"/>
  <c r="G566" i="38" s="1"/>
  <c r="AK28" i="38"/>
  <c r="T329" i="38"/>
  <c r="T73" i="38"/>
  <c r="T251" i="38"/>
  <c r="T77" i="38"/>
  <c r="T125" i="38"/>
  <c r="T454" i="38"/>
  <c r="T352" i="38"/>
  <c r="T391" i="38"/>
  <c r="T473" i="38"/>
  <c r="T50" i="38"/>
  <c r="T155" i="38"/>
  <c r="T187" i="38"/>
  <c r="T471" i="38"/>
  <c r="T557" i="38"/>
  <c r="T282" i="38"/>
  <c r="T156" i="38"/>
  <c r="T220" i="38"/>
  <c r="T74" i="38"/>
  <c r="T188" i="38"/>
  <c r="T392" i="38"/>
  <c r="T114" i="38"/>
  <c r="T341" i="38"/>
  <c r="T130" i="38"/>
  <c r="T457" i="38"/>
  <c r="T407" i="38"/>
  <c r="T289" i="38"/>
  <c r="T117" i="38"/>
  <c r="T405" i="38"/>
  <c r="T419" i="38"/>
  <c r="T16" i="38"/>
  <c r="T447" i="38"/>
  <c r="T181" i="38"/>
  <c r="T45" i="38"/>
  <c r="T55" i="38"/>
  <c r="T534" i="38"/>
  <c r="T514" i="38"/>
  <c r="T247" i="38"/>
  <c r="T115" i="38"/>
  <c r="T321" i="38"/>
  <c r="T378" i="38"/>
  <c r="T68" i="38"/>
  <c r="T506" i="38"/>
  <c r="T308" i="38"/>
  <c r="T399" i="38"/>
  <c r="T32" i="38"/>
  <c r="T173" i="38"/>
  <c r="T432" i="38"/>
  <c r="T396" i="38"/>
  <c r="T72" i="38"/>
  <c r="T515" i="38"/>
  <c r="T304" i="38"/>
  <c r="T393" i="38"/>
  <c r="T36" i="38"/>
  <c r="T177" i="38"/>
  <c r="T440" i="38"/>
  <c r="T563" i="38"/>
  <c r="T560" i="38" s="1"/>
  <c r="N16" i="38"/>
  <c r="P17" i="38"/>
  <c r="R18" i="38"/>
  <c r="U19" i="38"/>
  <c r="W20" i="38"/>
  <c r="Y21" i="38"/>
  <c r="L23" i="38"/>
  <c r="N24" i="38"/>
  <c r="P563" i="38"/>
  <c r="P554" i="38"/>
  <c r="P546" i="38"/>
  <c r="P537" i="38"/>
  <c r="P529" i="38"/>
  <c r="P519" i="38"/>
  <c r="P511" i="38"/>
  <c r="P502" i="38"/>
  <c r="P500" i="38" s="1"/>
  <c r="P492" i="38"/>
  <c r="P482" i="38"/>
  <c r="P474" i="38"/>
  <c r="S14" i="38"/>
  <c r="V16" i="38"/>
  <c r="Q40" i="43"/>
  <c r="P40" i="43"/>
  <c r="Q529" i="38"/>
  <c r="Q537" i="38"/>
  <c r="Q546" i="38"/>
  <c r="Q554" i="38"/>
  <c r="Q563" i="38"/>
  <c r="Q560" i="38" s="1"/>
  <c r="M24" i="38"/>
  <c r="K23" i="38"/>
  <c r="X21" i="38"/>
  <c r="V20" i="38"/>
  <c r="S19" i="38"/>
  <c r="Q18" i="38"/>
  <c r="O17" i="38"/>
  <c r="X14" i="38"/>
  <c r="P476" i="38"/>
  <c r="P487" i="38"/>
  <c r="P485" i="38" s="1"/>
  <c r="P498" i="38"/>
  <c r="P513" i="38"/>
  <c r="P523" i="38"/>
  <c r="P535" i="38"/>
  <c r="P548" i="38"/>
  <c r="P558" i="38"/>
  <c r="R24" i="38"/>
  <c r="W22" i="38"/>
  <c r="P21" i="38"/>
  <c r="Y19" i="38"/>
  <c r="N18" i="38"/>
  <c r="W16" i="38"/>
  <c r="L14" i="38"/>
  <c r="T372" i="38"/>
  <c r="T105" i="38"/>
  <c r="T324" i="38"/>
  <c r="T377" i="38"/>
  <c r="T239" i="38"/>
  <c r="T235" i="38" s="1"/>
  <c r="T67" i="38"/>
  <c r="T364" i="38"/>
  <c r="T101" i="38"/>
  <c r="T330" i="38"/>
  <c r="T381" i="38"/>
  <c r="T230" i="38"/>
  <c r="T58" i="38"/>
  <c r="T253" i="38"/>
  <c r="T44" i="38"/>
  <c r="T443" i="38"/>
  <c r="T478" i="38"/>
  <c r="T23" i="38"/>
  <c r="T244" i="38"/>
  <c r="T365" i="38"/>
  <c r="T178" i="38"/>
  <c r="T336" i="38"/>
  <c r="T46" i="38"/>
  <c r="T270" i="38"/>
  <c r="T318" i="38"/>
  <c r="T59" i="38"/>
  <c r="T56" i="38"/>
  <c r="T319" i="38"/>
  <c r="T468" i="38"/>
  <c r="AH385" i="38"/>
  <c r="AK385" i="38" s="1"/>
  <c r="AP385" i="38" s="1"/>
  <c r="Q24" i="43"/>
  <c r="P22" i="43"/>
  <c r="Q25" i="43"/>
  <c r="P25" i="43"/>
  <c r="Q35" i="43"/>
  <c r="P35" i="43"/>
  <c r="P38" i="43"/>
  <c r="E162" i="38"/>
  <c r="F162" i="38" s="1"/>
  <c r="Z162" i="38"/>
  <c r="AC162" i="38" s="1"/>
  <c r="I327" i="38"/>
  <c r="AF13" i="38"/>
  <c r="AC46" i="38"/>
  <c r="AC51" i="38"/>
  <c r="AK117" i="38"/>
  <c r="AC119" i="38"/>
  <c r="AG131" i="38"/>
  <c r="AO162" i="38"/>
  <c r="R64" i="38"/>
  <c r="R47" i="38" s="1"/>
  <c r="AI149" i="38"/>
  <c r="F226" i="8"/>
  <c r="G226" i="8" s="1"/>
  <c r="F225" i="8"/>
  <c r="G225" i="8" s="1"/>
  <c r="F214" i="8"/>
  <c r="G214" i="8" s="1"/>
  <c r="F213" i="8"/>
  <c r="G213" i="8" s="1"/>
  <c r="F202" i="8"/>
  <c r="G202" i="8" s="1"/>
  <c r="F201" i="8"/>
  <c r="G201" i="8" s="1"/>
  <c r="AC366" i="38"/>
  <c r="E357" i="38"/>
  <c r="F357" i="38" s="1"/>
  <c r="H357" i="38" s="1"/>
  <c r="E322" i="38"/>
  <c r="E312" i="38" s="1"/>
  <c r="AB322" i="38"/>
  <c r="AB312" i="38" s="1"/>
  <c r="D248" i="38"/>
  <c r="F248" i="38" s="1"/>
  <c r="H248" i="38" s="1"/>
  <c r="AA248" i="38"/>
  <c r="AC248" i="38" s="1"/>
  <c r="AP248" i="38" s="1"/>
  <c r="P45" i="43"/>
  <c r="Q34" i="43"/>
  <c r="Q23" i="43"/>
  <c r="P23" i="43"/>
  <c r="Q31" i="43"/>
  <c r="P31" i="43"/>
  <c r="Q39" i="43"/>
  <c r="P39" i="43"/>
  <c r="P42" i="43"/>
  <c r="Q47" i="43"/>
  <c r="P47" i="43"/>
  <c r="F232" i="8"/>
  <c r="G232" i="8" s="1"/>
  <c r="F231" i="8"/>
  <c r="G231" i="8" s="1"/>
  <c r="F220" i="8"/>
  <c r="G220" i="8" s="1"/>
  <c r="F219" i="8"/>
  <c r="G219" i="8" s="1"/>
  <c r="F208" i="8"/>
  <c r="G208" i="8" s="1"/>
  <c r="F207" i="8"/>
  <c r="G207" i="8" s="1"/>
  <c r="F196" i="8"/>
  <c r="G196" i="8" s="1"/>
  <c r="F195" i="8"/>
  <c r="G195" i="8" s="1"/>
  <c r="F221" i="38"/>
  <c r="J221" i="38" s="1"/>
  <c r="D53" i="12"/>
  <c r="P40" i="21" s="1"/>
  <c r="L40" i="21" s="1"/>
  <c r="F244" i="8"/>
  <c r="G244" i="8" s="1"/>
  <c r="F296" i="8"/>
  <c r="G296" i="8" s="1"/>
  <c r="D96" i="12"/>
  <c r="Z199" i="38"/>
  <c r="Z190" i="38" s="1"/>
  <c r="AO224" i="38"/>
  <c r="AC234" i="38"/>
  <c r="AB389" i="38"/>
  <c r="AO395" i="38"/>
  <c r="AO335" i="38"/>
  <c r="AG338" i="38"/>
  <c r="AK403" i="38"/>
  <c r="AC509" i="38"/>
  <c r="AO527" i="38"/>
  <c r="AP426" i="38"/>
  <c r="AP418" i="38"/>
  <c r="AP400" i="38"/>
  <c r="AP465" i="38"/>
  <c r="AP478" i="38"/>
  <c r="AP472" i="38"/>
  <c r="AP475" i="38"/>
  <c r="AP494" i="38"/>
  <c r="AP495" i="38"/>
  <c r="AP503" i="38"/>
  <c r="AP508" i="38"/>
  <c r="AP520" i="38"/>
  <c r="AP521" i="38"/>
  <c r="AP538" i="38"/>
  <c r="AP537" i="38"/>
  <c r="AP546" i="38"/>
  <c r="AP559" i="38"/>
  <c r="AP549" i="38"/>
  <c r="AP551" i="38"/>
  <c r="AC23" i="38"/>
  <c r="AC16" i="38"/>
  <c r="AG16" i="38"/>
  <c r="AC18" i="38"/>
  <c r="AG18" i="38"/>
  <c r="AK18" i="38"/>
  <c r="AG19" i="38"/>
  <c r="AC20" i="38"/>
  <c r="AC26" i="38"/>
  <c r="AO27" i="38"/>
  <c r="AG39" i="38"/>
  <c r="AG37" i="38"/>
  <c r="AC42" i="38"/>
  <c r="AK41" i="38"/>
  <c r="AP41" i="38" s="1"/>
  <c r="AO49" i="38"/>
  <c r="AO50" i="38"/>
  <c r="AO52" i="38"/>
  <c r="AP52" i="38" s="1"/>
  <c r="AG61" i="38"/>
  <c r="AK61" i="38"/>
  <c r="AK58" i="38"/>
  <c r="AO58" i="38"/>
  <c r="AG57" i="38"/>
  <c r="AP57" i="38" s="1"/>
  <c r="AK69" i="38"/>
  <c r="AC68" i="38"/>
  <c r="AG68" i="38"/>
  <c r="AG63" i="38"/>
  <c r="AK72" i="38"/>
  <c r="AO72" i="38"/>
  <c r="AO82" i="38"/>
  <c r="AO80" i="38"/>
  <c r="AP80" i="38" s="1"/>
  <c r="AC79" i="38"/>
  <c r="AP79" i="38" s="1"/>
  <c r="D182" i="12"/>
  <c r="P9" i="45" s="1"/>
  <c r="F480" i="8"/>
  <c r="G480" i="8" s="1"/>
  <c r="AN398" i="38"/>
  <c r="AN397" i="38" s="1"/>
  <c r="AO509" i="38"/>
  <c r="AG527" i="38"/>
  <c r="AP463" i="38"/>
  <c r="AP481" i="38"/>
  <c r="AP477" i="38"/>
  <c r="AP487" i="38"/>
  <c r="AP524" i="38"/>
  <c r="AP523" i="38"/>
  <c r="AP511" i="38"/>
  <c r="AP540" i="38"/>
  <c r="AO15" i="38"/>
  <c r="AO17" i="38"/>
  <c r="AO24" i="38"/>
  <c r="AO34" i="38"/>
  <c r="AP34" i="38" s="1"/>
  <c r="AO42" i="38"/>
  <c r="AO40" i="38"/>
  <c r="AM47" i="38"/>
  <c r="AC50" i="38"/>
  <c r="AP50" i="38" s="1"/>
  <c r="AC61" i="38"/>
  <c r="AO71" i="38"/>
  <c r="AP71" i="38" s="1"/>
  <c r="AC70" i="38"/>
  <c r="AO69" i="38"/>
  <c r="AG64" i="38"/>
  <c r="D10" i="12"/>
  <c r="P27" i="21" s="1"/>
  <c r="J27" i="21" s="1"/>
  <c r="F172" i="8"/>
  <c r="G172" i="8" s="1"/>
  <c r="F166" i="8"/>
  <c r="G166" i="8" s="1"/>
  <c r="F160" i="8"/>
  <c r="G160" i="8" s="1"/>
  <c r="F154" i="8"/>
  <c r="G154" i="8" s="1"/>
  <c r="F148" i="8"/>
  <c r="G148" i="8" s="1"/>
  <c r="F142" i="8"/>
  <c r="G142" i="8" s="1"/>
  <c r="F136" i="8"/>
  <c r="G136" i="8" s="1"/>
  <c r="F237" i="8"/>
  <c r="G237" i="8" s="1"/>
  <c r="D354" i="12"/>
  <c r="D440" i="12"/>
  <c r="V64" i="38"/>
  <c r="V47" i="38" s="1"/>
  <c r="AP427" i="38"/>
  <c r="D641" i="7"/>
  <c r="D139" i="12"/>
  <c r="D268" i="12"/>
  <c r="P26" i="45" s="1"/>
  <c r="D311" i="12"/>
  <c r="P28" i="45" s="1"/>
  <c r="S201" i="38"/>
  <c r="S199" i="38" s="1"/>
  <c r="S190" i="38" s="1"/>
  <c r="D526" i="12"/>
  <c r="D483" i="12"/>
  <c r="P10" i="31" s="1"/>
  <c r="D397" i="12"/>
  <c r="M526" i="38"/>
  <c r="AA164" i="38"/>
  <c r="AI13" i="38"/>
  <c r="AG21" i="38"/>
  <c r="AG28" i="38"/>
  <c r="AK46" i="38"/>
  <c r="AG51" i="38"/>
  <c r="AK54" i="38"/>
  <c r="AG62" i="38"/>
  <c r="AO62" i="38"/>
  <c r="AG88" i="38"/>
  <c r="AO88" i="38"/>
  <c r="AG90" i="38"/>
  <c r="AO36" i="38"/>
  <c r="AO44" i="38"/>
  <c r="AO117" i="38"/>
  <c r="AD149" i="38"/>
  <c r="AO85" i="38"/>
  <c r="AK500" i="38"/>
  <c r="AG244" i="38"/>
  <c r="AO501" i="38"/>
  <c r="AG221" i="38"/>
  <c r="AP539" i="38"/>
  <c r="AP555" i="38"/>
  <c r="AP553" i="38"/>
  <c r="AK82" i="38"/>
  <c r="AO119" i="38"/>
  <c r="AC85" i="38"/>
  <c r="AN345" i="38"/>
  <c r="AI107" i="38"/>
  <c r="AK107" i="38" s="1"/>
  <c r="AC350" i="38"/>
  <c r="AP350" i="38" s="1"/>
  <c r="AC21" i="38"/>
  <c r="AL328" i="38"/>
  <c r="AG117" i="38"/>
  <c r="AK501" i="38"/>
  <c r="AC541" i="38"/>
  <c r="AO485" i="38"/>
  <c r="AC469" i="38"/>
  <c r="AJ526" i="38"/>
  <c r="AD560" i="38"/>
  <c r="AG560" i="38" s="1"/>
  <c r="AC528" i="38"/>
  <c r="AO14" i="38"/>
  <c r="AG14" i="38"/>
  <c r="AK21" i="38"/>
  <c r="AG46" i="38"/>
  <c r="AO46" i="38"/>
  <c r="AK51" i="38"/>
  <c r="AK62" i="38"/>
  <c r="AG85" i="38"/>
  <c r="AK88" i="38"/>
  <c r="AO90" i="38"/>
  <c r="AL89" i="38"/>
  <c r="AC36" i="38"/>
  <c r="AC44" i="38"/>
  <c r="AB398" i="38"/>
  <c r="AP401" i="38"/>
  <c r="AP506" i="38"/>
  <c r="AP529" i="38"/>
  <c r="AK26" i="38"/>
  <c r="AC27" i="38"/>
  <c r="AP27" i="38" s="1"/>
  <c r="AP416" i="38"/>
  <c r="AP420" i="38"/>
  <c r="AP424" i="38"/>
  <c r="AM13" i="38"/>
  <c r="AL13" i="38"/>
  <c r="AE47" i="38"/>
  <c r="AJ47" i="38"/>
  <c r="AC54" i="38"/>
  <c r="AC62" i="38"/>
  <c r="Z83" i="38"/>
  <c r="AC83" i="38" s="1"/>
  <c r="AE83" i="38"/>
  <c r="AJ83" i="38"/>
  <c r="AK83" i="38" s="1"/>
  <c r="AM89" i="38"/>
  <c r="AK103" i="38"/>
  <c r="AM96" i="38"/>
  <c r="AO96" i="38" s="1"/>
  <c r="AK36" i="38"/>
  <c r="AK44" i="38"/>
  <c r="AC131" i="38"/>
  <c r="AC132" i="38"/>
  <c r="AK148" i="38"/>
  <c r="AC150" i="38"/>
  <c r="AA149" i="38"/>
  <c r="AO163" i="38"/>
  <c r="AG200" i="38"/>
  <c r="AG206" i="38"/>
  <c r="AA223" i="38"/>
  <c r="AL223" i="38"/>
  <c r="AL222" i="38" s="1"/>
  <c r="AO268" i="38"/>
  <c r="AG234" i="38"/>
  <c r="AA328" i="38"/>
  <c r="AF328" i="38"/>
  <c r="AO329" i="38"/>
  <c r="AG339" i="38"/>
  <c r="AA345" i="38"/>
  <c r="AO346" i="38"/>
  <c r="AD389" i="38"/>
  <c r="AI389" i="38"/>
  <c r="AI327" i="38" s="1"/>
  <c r="AA389" i="38"/>
  <c r="AO344" i="38"/>
  <c r="AI398" i="38"/>
  <c r="AI397" i="38" s="1"/>
  <c r="AO457" i="38"/>
  <c r="AG458" i="38"/>
  <c r="AG467" i="38"/>
  <c r="AG498" i="38"/>
  <c r="AG501" i="38"/>
  <c r="AG509" i="38"/>
  <c r="AA526" i="38"/>
  <c r="AL526" i="38"/>
  <c r="AI526" i="38"/>
  <c r="AP456" i="38"/>
  <c r="AP464" i="38"/>
  <c r="AP460" i="38"/>
  <c r="AP471" i="38"/>
  <c r="AP491" i="38"/>
  <c r="AP516" i="38"/>
  <c r="AP514" i="38"/>
  <c r="AP534" i="38"/>
  <c r="AP563" i="38"/>
  <c r="AG15" i="38"/>
  <c r="AG17" i="38"/>
  <c r="AG20" i="38"/>
  <c r="AG25" i="38"/>
  <c r="AG31" i="38"/>
  <c r="AK35" i="38"/>
  <c r="Y235" i="38"/>
  <c r="L207" i="38"/>
  <c r="M345" i="38"/>
  <c r="R191" i="38"/>
  <c r="AN118" i="38"/>
  <c r="AO118" i="38" s="1"/>
  <c r="AK131" i="38"/>
  <c r="AG132" i="38"/>
  <c r="AO132" i="38"/>
  <c r="AG134" i="38"/>
  <c r="AO134" i="38"/>
  <c r="AC148" i="38"/>
  <c r="AP148" i="38" s="1"/>
  <c r="AG148" i="38"/>
  <c r="AO148" i="38"/>
  <c r="AG150" i="38"/>
  <c r="AK150" i="38"/>
  <c r="AN149" i="38"/>
  <c r="AO149" i="38" s="1"/>
  <c r="AG162" i="38"/>
  <c r="AK162" i="38"/>
  <c r="AC163" i="38"/>
  <c r="AG163" i="38"/>
  <c r="AK213" i="38"/>
  <c r="AO213" i="38"/>
  <c r="AO200" i="38"/>
  <c r="AK206" i="38"/>
  <c r="AO206" i="38"/>
  <c r="Z223" i="38"/>
  <c r="AJ223" i="38"/>
  <c r="AK234" i="38"/>
  <c r="AM223" i="38"/>
  <c r="Z328" i="38"/>
  <c r="AJ328" i="38"/>
  <c r="AC339" i="38"/>
  <c r="AK339" i="38"/>
  <c r="AO339" i="38"/>
  <c r="AK346" i="38"/>
  <c r="AH389" i="38"/>
  <c r="Z389" i="38"/>
  <c r="AG395" i="38"/>
  <c r="AJ389" i="38"/>
  <c r="AC330" i="38"/>
  <c r="AK330" i="38"/>
  <c r="AM328" i="38"/>
  <c r="AC335" i="38"/>
  <c r="AG335" i="38"/>
  <c r="AC338" i="38"/>
  <c r="AO338" i="38"/>
  <c r="AG344" i="38"/>
  <c r="AP344" i="38" s="1"/>
  <c r="AC399" i="38"/>
  <c r="AH398" i="38"/>
  <c r="AO399" i="38"/>
  <c r="AC457" i="38"/>
  <c r="AG457" i="38"/>
  <c r="AK458" i="38"/>
  <c r="AO458" i="38"/>
  <c r="AK469" i="38"/>
  <c r="AC485" i="38"/>
  <c r="AO489" i="38"/>
  <c r="AG403" i="38"/>
  <c r="Z526" i="38"/>
  <c r="AK542" i="38"/>
  <c r="AP428" i="38"/>
  <c r="AP402" i="38"/>
  <c r="AP462" i="38"/>
  <c r="AP474" i="38"/>
  <c r="AP492" i="38"/>
  <c r="AP525" i="38"/>
  <c r="AP512" i="38"/>
  <c r="AP531" i="38"/>
  <c r="AP533" i="38"/>
  <c r="AP543" i="38"/>
  <c r="AK560" i="38"/>
  <c r="AO560" i="38"/>
  <c r="AG23" i="38"/>
  <c r="AK16" i="38"/>
  <c r="AO20" i="38"/>
  <c r="AO22" i="38"/>
  <c r="AK25" i="38"/>
  <c r="AO25" i="38"/>
  <c r="AG29" i="38"/>
  <c r="AC30" i="38"/>
  <c r="AP30" i="38" s="1"/>
  <c r="AO32" i="38"/>
  <c r="AP32" i="38" s="1"/>
  <c r="AO35" i="38"/>
  <c r="AC39" i="38"/>
  <c r="AO38" i="38"/>
  <c r="AP38" i="38" s="1"/>
  <c r="AC37" i="38"/>
  <c r="AO43" i="38"/>
  <c r="AP43" i="38" s="1"/>
  <c r="AC40" i="38"/>
  <c r="AP40" i="38" s="1"/>
  <c r="AK40" i="38"/>
  <c r="AA47" i="38"/>
  <c r="V345" i="38"/>
  <c r="K389" i="38"/>
  <c r="U83" i="38"/>
  <c r="F42" i="8"/>
  <c r="G42" i="8" s="1"/>
  <c r="AC14" i="38"/>
  <c r="AK268" i="38"/>
  <c r="AJ267" i="38"/>
  <c r="AK267" i="38" s="1"/>
  <c r="AC346" i="38"/>
  <c r="Z345" i="38"/>
  <c r="AK90" i="38"/>
  <c r="AH89" i="38"/>
  <c r="AK89" i="38" s="1"/>
  <c r="AG198" i="38"/>
  <c r="AD191" i="38"/>
  <c r="AG191" i="38" s="1"/>
  <c r="AD312" i="38"/>
  <c r="AG313" i="38"/>
  <c r="AC488" i="38"/>
  <c r="AK134" i="38"/>
  <c r="AH467" i="38"/>
  <c r="AK467" i="38" s="1"/>
  <c r="AK399" i="38"/>
  <c r="AK390" i="38"/>
  <c r="AK200" i="38"/>
  <c r="Z560" i="38"/>
  <c r="AC560" i="38" s="1"/>
  <c r="AP560" i="38" s="1"/>
  <c r="AF89" i="38"/>
  <c r="AG89" i="38" s="1"/>
  <c r="AK165" i="38"/>
  <c r="AC134" i="38"/>
  <c r="AK85" i="38"/>
  <c r="AL345" i="38"/>
  <c r="AD199" i="38"/>
  <c r="AG199" i="38" s="1"/>
  <c r="AO51" i="38"/>
  <c r="AO234" i="38"/>
  <c r="AK224" i="38"/>
  <c r="AC329" i="38"/>
  <c r="AC198" i="38"/>
  <c r="AJ345" i="38"/>
  <c r="AF133" i="38"/>
  <c r="AG133" i="38" s="1"/>
  <c r="AG213" i="38"/>
  <c r="AP415" i="38"/>
  <c r="AE267" i="38"/>
  <c r="AG267" i="38" s="1"/>
  <c r="AG268" i="38"/>
  <c r="AO390" i="38"/>
  <c r="AM389" i="38"/>
  <c r="AO389" i="38" s="1"/>
  <c r="Z459" i="38"/>
  <c r="AC459" i="38" s="1"/>
  <c r="AC466" i="38"/>
  <c r="AE459" i="38"/>
  <c r="AG459" i="38" s="1"/>
  <c r="AG466" i="38"/>
  <c r="AM467" i="38"/>
  <c r="AO467" i="38" s="1"/>
  <c r="AO469" i="38"/>
  <c r="AE485" i="38"/>
  <c r="AG485" i="38" s="1"/>
  <c r="AG488" i="38"/>
  <c r="AB489" i="38"/>
  <c r="AC489" i="38" s="1"/>
  <c r="AC498" i="38"/>
  <c r="AD47" i="38"/>
  <c r="AI47" i="38"/>
  <c r="Z267" i="38"/>
  <c r="AC267" i="38" s="1"/>
  <c r="AC268" i="38"/>
  <c r="AE345" i="38"/>
  <c r="AG345" i="38" s="1"/>
  <c r="AG346" i="38"/>
  <c r="AD83" i="38"/>
  <c r="AC224" i="38"/>
  <c r="AM207" i="38"/>
  <c r="AK198" i="38"/>
  <c r="AM345" i="38"/>
  <c r="AJ13" i="38"/>
  <c r="AK313" i="38"/>
  <c r="AG119" i="38"/>
  <c r="AJ149" i="38"/>
  <c r="AA398" i="38"/>
  <c r="AA397" i="38" s="1"/>
  <c r="AB345" i="38"/>
  <c r="AA96" i="38"/>
  <c r="AC96" i="38" s="1"/>
  <c r="AC103" i="38"/>
  <c r="AI118" i="38"/>
  <c r="AK118" i="38" s="1"/>
  <c r="AK119" i="38"/>
  <c r="AE223" i="38"/>
  <c r="AG224" i="38"/>
  <c r="AE328" i="38"/>
  <c r="AG329" i="38"/>
  <c r="AK14" i="38"/>
  <c r="AH13" i="38"/>
  <c r="AO21" i="38"/>
  <c r="AG165" i="38"/>
  <c r="AO221" i="38"/>
  <c r="AE13" i="38"/>
  <c r="AO103" i="38"/>
  <c r="AL107" i="38"/>
  <c r="AK498" i="38"/>
  <c r="AC117" i="38"/>
  <c r="AK488" i="38"/>
  <c r="AK244" i="38"/>
  <c r="AC213" i="38"/>
  <c r="AM199" i="38"/>
  <c r="AM190" i="38" s="1"/>
  <c r="AK221" i="38"/>
  <c r="AK395" i="38"/>
  <c r="AL133" i="38"/>
  <c r="AO133" i="38" s="1"/>
  <c r="AG44" i="38"/>
  <c r="AO131" i="38"/>
  <c r="AO150" i="38"/>
  <c r="AB223" i="38"/>
  <c r="AB328" i="38"/>
  <c r="AE389" i="38"/>
  <c r="Z398" i="38"/>
  <c r="AE398" i="38"/>
  <c r="AG398" i="38" s="1"/>
  <c r="AK489" i="38"/>
  <c r="AO28" i="38"/>
  <c r="AK163" i="38"/>
  <c r="AC165" i="38"/>
  <c r="Z164" i="38"/>
  <c r="AC164" i="38" s="1"/>
  <c r="AH223" i="38"/>
  <c r="AH222" i="38" s="1"/>
  <c r="AC244" i="38"/>
  <c r="Z312" i="38"/>
  <c r="AC313" i="38"/>
  <c r="AH328" i="38"/>
  <c r="AK329" i="38"/>
  <c r="AK344" i="38"/>
  <c r="Z500" i="38"/>
  <c r="AC501" i="38"/>
  <c r="AO23" i="38"/>
  <c r="AO466" i="38"/>
  <c r="AC542" i="38"/>
  <c r="AC527" i="38"/>
  <c r="AK466" i="38"/>
  <c r="AC206" i="38"/>
  <c r="AG469" i="38"/>
  <c r="AG528" i="38"/>
  <c r="AO528" i="38"/>
  <c r="AM541" i="38"/>
  <c r="AM526" i="38" s="1"/>
  <c r="AO542" i="38"/>
  <c r="AP552" i="38"/>
  <c r="AP461" i="38"/>
  <c r="AP479" i="38"/>
  <c r="AP507" i="38"/>
  <c r="AP517" i="38"/>
  <c r="AP532" i="38"/>
  <c r="AP562" i="38"/>
  <c r="AG22" i="38"/>
  <c r="AG35" i="38"/>
  <c r="AG103" i="38"/>
  <c r="AH345" i="38"/>
  <c r="AC390" i="38"/>
  <c r="AK335" i="38"/>
  <c r="AJ398" i="38"/>
  <c r="AJ397" i="38" s="1"/>
  <c r="AK457" i="38"/>
  <c r="AC458" i="38"/>
  <c r="AP453" i="38"/>
  <c r="AP468" i="38"/>
  <c r="AP510" i="38"/>
  <c r="AP515" i="38"/>
  <c r="AP536" i="38"/>
  <c r="AP408" i="38"/>
  <c r="D46" i="7"/>
  <c r="D587" i="7"/>
  <c r="D64" i="7"/>
  <c r="D335" i="7"/>
  <c r="P24" i="21" s="1"/>
  <c r="J24" i="21" s="1"/>
  <c r="U315" i="38"/>
  <c r="U312" i="38" s="1"/>
  <c r="D100" i="7"/>
  <c r="K201" i="38"/>
  <c r="D227" i="7"/>
  <c r="D196" i="38"/>
  <c r="F196" i="38" s="1"/>
  <c r="J196" i="38" s="1"/>
  <c r="L201" i="38"/>
  <c r="M315" i="38"/>
  <c r="M312" i="38" s="1"/>
  <c r="D299" i="7"/>
  <c r="P12" i="21" s="1"/>
  <c r="L315" i="38"/>
  <c r="N201" i="38"/>
  <c r="N199" i="38" s="1"/>
  <c r="N190" i="38" s="1"/>
  <c r="P201" i="38"/>
  <c r="P199" i="38" s="1"/>
  <c r="P190" i="38" s="1"/>
  <c r="P106" i="38" s="1"/>
  <c r="D1110" i="7"/>
  <c r="Y201" i="38"/>
  <c r="Y199" i="38" s="1"/>
  <c r="Y190" i="38" s="1"/>
  <c r="W201" i="38"/>
  <c r="W199" i="38" s="1"/>
  <c r="W190" i="38" s="1"/>
  <c r="W106" i="38" s="1"/>
  <c r="N315" i="38"/>
  <c r="N312" i="38" s="1"/>
  <c r="D533" i="7"/>
  <c r="D28" i="7"/>
  <c r="D118" i="7"/>
  <c r="P9" i="28" s="1"/>
  <c r="K200" i="38"/>
  <c r="K199" i="38" s="1"/>
  <c r="D200" i="38"/>
  <c r="F200" i="38" s="1"/>
  <c r="J200" i="38" s="1"/>
  <c r="AA200" i="38"/>
  <c r="AC200" i="38" s="1"/>
  <c r="M201" i="38"/>
  <c r="M199" i="38" s="1"/>
  <c r="M190" i="38" s="1"/>
  <c r="D425" i="7"/>
  <c r="P34" i="22" s="1"/>
  <c r="J34" i="22" s="1"/>
  <c r="D551" i="7"/>
  <c r="P11" i="29" s="1"/>
  <c r="D154" i="7"/>
  <c r="P11" i="28" s="1"/>
  <c r="D857" i="7"/>
  <c r="P13" i="45" s="1"/>
  <c r="D443" i="7"/>
  <c r="P39" i="22" s="1"/>
  <c r="N39" i="22" s="1"/>
  <c r="S315" i="38"/>
  <c r="S312" i="38" s="1"/>
  <c r="D1074" i="7"/>
  <c r="D677" i="7"/>
  <c r="D1254" i="7"/>
  <c r="W499" i="38"/>
  <c r="D315" i="38"/>
  <c r="F315" i="38" s="1"/>
  <c r="H315" i="38" s="1"/>
  <c r="F166" i="38"/>
  <c r="H166" i="38" s="1"/>
  <c r="F195" i="38"/>
  <c r="H195" i="38" s="1"/>
  <c r="D479" i="7"/>
  <c r="P315" i="38"/>
  <c r="P312" i="38" s="1"/>
  <c r="P222" i="38" s="1"/>
  <c r="D839" i="7"/>
  <c r="P12" i="45" s="1"/>
  <c r="J12" i="45" s="1"/>
  <c r="Q315" i="38"/>
  <c r="Q312" i="38" s="1"/>
  <c r="D1002" i="7"/>
  <c r="R315" i="38"/>
  <c r="R312" i="38" s="1"/>
  <c r="X315" i="38"/>
  <c r="X312" i="38" s="1"/>
  <c r="W315" i="38"/>
  <c r="W312" i="38" s="1"/>
  <c r="W222" i="38" s="1"/>
  <c r="D1200" i="7"/>
  <c r="P33" i="24" s="1"/>
  <c r="L312" i="38"/>
  <c r="D497" i="7"/>
  <c r="P7" i="29" s="1"/>
  <c r="L7" i="29" s="1"/>
  <c r="O315" i="38"/>
  <c r="O312" i="38" s="1"/>
  <c r="D136" i="7"/>
  <c r="P10" i="28" s="1"/>
  <c r="J10" i="28" s="1"/>
  <c r="D191" i="7"/>
  <c r="D245" i="7"/>
  <c r="D263" i="7"/>
  <c r="D317" i="7"/>
  <c r="P17" i="21" s="1"/>
  <c r="H17" i="21" s="1"/>
  <c r="D389" i="7"/>
  <c r="P15" i="22" s="1"/>
  <c r="N15" i="22" s="1"/>
  <c r="D407" i="7"/>
  <c r="P26" i="22" s="1"/>
  <c r="L26" i="22" s="1"/>
  <c r="D713" i="7"/>
  <c r="D1308" i="7"/>
  <c r="P22" i="34" s="1"/>
  <c r="D158" i="38"/>
  <c r="D149" i="38" s="1"/>
  <c r="D173" i="7"/>
  <c r="D209" i="7"/>
  <c r="D371" i="7"/>
  <c r="P9" i="22" s="1"/>
  <c r="L9" i="22" s="1"/>
  <c r="D515" i="7"/>
  <c r="D1128" i="7"/>
  <c r="Y315" i="38"/>
  <c r="Y312" i="38" s="1"/>
  <c r="AD225" i="38"/>
  <c r="AG225" i="38" s="1"/>
  <c r="AP225" i="38" s="1"/>
  <c r="K225" i="38"/>
  <c r="K223" i="38" s="1"/>
  <c r="D225" i="38"/>
  <c r="F225" i="38" s="1"/>
  <c r="H225" i="38" s="1"/>
  <c r="H10" i="28"/>
  <c r="L10" i="28"/>
  <c r="L17" i="21"/>
  <c r="J17" i="21"/>
  <c r="J15" i="22"/>
  <c r="D929" i="7"/>
  <c r="P20" i="45" s="1"/>
  <c r="R201" i="38"/>
  <c r="R199" i="38" s="1"/>
  <c r="D1038" i="7"/>
  <c r="P11" i="33" s="1"/>
  <c r="Z149" i="38"/>
  <c r="AC158" i="38"/>
  <c r="AP158" i="38" s="1"/>
  <c r="H12" i="21"/>
  <c r="N12" i="21"/>
  <c r="J12" i="21"/>
  <c r="L12" i="21"/>
  <c r="J7" i="29"/>
  <c r="AA315" i="38"/>
  <c r="AC315" i="38" s="1"/>
  <c r="AP315" i="38" s="1"/>
  <c r="K315" i="38"/>
  <c r="K312" i="38" s="1"/>
  <c r="D82" i="7"/>
  <c r="D201" i="38"/>
  <c r="F201" i="38" s="1"/>
  <c r="J9" i="22"/>
  <c r="H9" i="22"/>
  <c r="H50" i="22" s="1"/>
  <c r="N9" i="22"/>
  <c r="N12" i="45"/>
  <c r="L12" i="45"/>
  <c r="AA201" i="38"/>
  <c r="Q201" i="38"/>
  <c r="Q199" i="38" s="1"/>
  <c r="Q190" i="38" s="1"/>
  <c r="Q106" i="38" s="1"/>
  <c r="D1290" i="7"/>
  <c r="P16" i="34" s="1"/>
  <c r="D569" i="7"/>
  <c r="D623" i="7"/>
  <c r="D1056" i="7"/>
  <c r="P12" i="33" s="1"/>
  <c r="D353" i="7"/>
  <c r="P28" i="21" s="1"/>
  <c r="J28" i="21" s="1"/>
  <c r="D605" i="7"/>
  <c r="P7" i="23" s="1"/>
  <c r="H7" i="23" s="1"/>
  <c r="P14" i="23"/>
  <c r="D731" i="7"/>
  <c r="D785" i="7"/>
  <c r="P6" i="45" s="1"/>
  <c r="D821" i="7"/>
  <c r="P8" i="45" s="1"/>
  <c r="D1092" i="7"/>
  <c r="P7" i="47" s="1"/>
  <c r="D1146" i="7"/>
  <c r="D1182" i="7"/>
  <c r="P21" i="24" s="1"/>
  <c r="D1164" i="7"/>
  <c r="P11" i="24" s="1"/>
  <c r="D461" i="7"/>
  <c r="P41" i="22" s="1"/>
  <c r="D803" i="7"/>
  <c r="P7" i="45" s="1"/>
  <c r="D911" i="7"/>
  <c r="P19" i="45" s="1"/>
  <c r="D966" i="7"/>
  <c r="P27" i="45" s="1"/>
  <c r="D984" i="7"/>
  <c r="P8" i="33" s="1"/>
  <c r="D1272" i="7"/>
  <c r="D281" i="7"/>
  <c r="P7" i="21" s="1"/>
  <c r="J11" i="29"/>
  <c r="D659" i="7"/>
  <c r="D749" i="7"/>
  <c r="D767" i="7"/>
  <c r="P21" i="23" s="1"/>
  <c r="D875" i="7"/>
  <c r="P14" i="45" s="1"/>
  <c r="D893" i="7"/>
  <c r="P15" i="45" s="1"/>
  <c r="D1020" i="7"/>
  <c r="P10" i="33" s="1"/>
  <c r="D1236" i="7"/>
  <c r="D1218" i="7"/>
  <c r="P9" i="31" s="1"/>
  <c r="P41" i="46"/>
  <c r="E223" i="38"/>
  <c r="F204" i="38"/>
  <c r="H204" i="38" s="1"/>
  <c r="F151" i="38"/>
  <c r="J151" i="38" s="1"/>
  <c r="F212" i="38"/>
  <c r="H212" i="38" s="1"/>
  <c r="F210" i="38"/>
  <c r="J210" i="38" s="1"/>
  <c r="F219" i="38"/>
  <c r="J219" i="38" s="1"/>
  <c r="F234" i="38"/>
  <c r="J234" i="38" s="1"/>
  <c r="F230" i="38"/>
  <c r="H230" i="38" s="1"/>
  <c r="F233" i="38"/>
  <c r="J233" i="38" s="1"/>
  <c r="F156" i="38"/>
  <c r="H156" i="38" s="1"/>
  <c r="F218" i="38"/>
  <c r="H218" i="38" s="1"/>
  <c r="F186" i="38"/>
  <c r="H186" i="38" s="1"/>
  <c r="F182" i="38"/>
  <c r="H182" i="38" s="1"/>
  <c r="D214" i="38"/>
  <c r="E133" i="38"/>
  <c r="D207" i="38"/>
  <c r="F181" i="38"/>
  <c r="J181" i="38" s="1"/>
  <c r="F556" i="38"/>
  <c r="H556" i="38" s="1"/>
  <c r="F49" i="38"/>
  <c r="H49" i="38" s="1"/>
  <c r="F75" i="38"/>
  <c r="H75" i="38" s="1"/>
  <c r="F178" i="38"/>
  <c r="J178" i="38" s="1"/>
  <c r="F168" i="38"/>
  <c r="H168" i="38" s="1"/>
  <c r="F139" i="38"/>
  <c r="J139" i="38" s="1"/>
  <c r="F109" i="38"/>
  <c r="J109" i="38" s="1"/>
  <c r="F102" i="38"/>
  <c r="J102" i="38" s="1"/>
  <c r="F59" i="38"/>
  <c r="J59" i="38" s="1"/>
  <c r="F121" i="38"/>
  <c r="J121" i="38" s="1"/>
  <c r="F148" i="38"/>
  <c r="H148" i="38" s="1"/>
  <c r="F154" i="38"/>
  <c r="J154" i="38" s="1"/>
  <c r="F145" i="38"/>
  <c r="J145" i="38" s="1"/>
  <c r="F157" i="38"/>
  <c r="J157" i="38" s="1"/>
  <c r="F184" i="38"/>
  <c r="H184" i="38" s="1"/>
  <c r="F22" i="38"/>
  <c r="H22" i="38" s="1"/>
  <c r="F18" i="38"/>
  <c r="J18" i="38" s="1"/>
  <c r="F78" i="38"/>
  <c r="J78" i="38" s="1"/>
  <c r="F54" i="38"/>
  <c r="H54" i="38" s="1"/>
  <c r="F91" i="38"/>
  <c r="J91" i="38" s="1"/>
  <c r="F404" i="38"/>
  <c r="H404" i="38" s="1"/>
  <c r="F146" i="38"/>
  <c r="H146" i="38" s="1"/>
  <c r="F19" i="38"/>
  <c r="H19" i="38" s="1"/>
  <c r="F77" i="38"/>
  <c r="J77" i="38" s="1"/>
  <c r="F34" i="38"/>
  <c r="H34" i="38" s="1"/>
  <c r="F110" i="38"/>
  <c r="J110" i="38" s="1"/>
  <c r="F124" i="38"/>
  <c r="H124" i="38" s="1"/>
  <c r="F147" i="38"/>
  <c r="J147" i="38" s="1"/>
  <c r="F143" i="38"/>
  <c r="J143" i="38" s="1"/>
  <c r="F135" i="38"/>
  <c r="H135" i="38" s="1"/>
  <c r="F155" i="38"/>
  <c r="H155" i="38" s="1"/>
  <c r="F153" i="38"/>
  <c r="H153" i="38" s="1"/>
  <c r="F188" i="38"/>
  <c r="J188" i="38" s="1"/>
  <c r="F180" i="38"/>
  <c r="J180" i="38" s="1"/>
  <c r="F174" i="38"/>
  <c r="H174" i="38" s="1"/>
  <c r="F193" i="38"/>
  <c r="J193" i="38" s="1"/>
  <c r="D133" i="38"/>
  <c r="E164" i="38"/>
  <c r="E191" i="38"/>
  <c r="E190" i="38" s="1"/>
  <c r="E207" i="38"/>
  <c r="E214" i="38"/>
  <c r="F113" i="38"/>
  <c r="H113" i="38" s="1"/>
  <c r="D560" i="38"/>
  <c r="D107" i="38"/>
  <c r="F42" i="38"/>
  <c r="H42" i="38" s="1"/>
  <c r="F553" i="38"/>
  <c r="H553" i="38" s="1"/>
  <c r="F562" i="38"/>
  <c r="H562" i="38" s="1"/>
  <c r="F564" i="38"/>
  <c r="H564" i="38" s="1"/>
  <c r="F81" i="38"/>
  <c r="H81" i="38" s="1"/>
  <c r="F55" i="38"/>
  <c r="H55" i="38" s="1"/>
  <c r="F92" i="38"/>
  <c r="J92" i="38" s="1"/>
  <c r="F187" i="38"/>
  <c r="H187" i="38" s="1"/>
  <c r="F348" i="38"/>
  <c r="J348" i="38" s="1"/>
  <c r="D47" i="38"/>
  <c r="U191" i="38"/>
  <c r="X243" i="38"/>
  <c r="N214" i="38"/>
  <c r="O191" i="38"/>
  <c r="M267" i="38"/>
  <c r="L526" i="38"/>
  <c r="K89" i="38"/>
  <c r="J28" i="45"/>
  <c r="H28" i="45"/>
  <c r="L28" i="45"/>
  <c r="O267" i="38"/>
  <c r="L267" i="38"/>
  <c r="L345" i="38"/>
  <c r="L149" i="38"/>
  <c r="R389" i="38"/>
  <c r="F523" i="8"/>
  <c r="G523" i="8" s="1"/>
  <c r="F524" i="8"/>
  <c r="G524" i="8" s="1"/>
  <c r="F511" i="8"/>
  <c r="G511" i="8" s="1"/>
  <c r="F512" i="8"/>
  <c r="G512" i="8" s="1"/>
  <c r="F499" i="8"/>
  <c r="G499" i="8" s="1"/>
  <c r="F500" i="8"/>
  <c r="G500" i="8" s="1"/>
  <c r="F521" i="8"/>
  <c r="G521" i="8" s="1"/>
  <c r="F520" i="8"/>
  <c r="G520" i="8" s="1"/>
  <c r="F509" i="8"/>
  <c r="G509" i="8" s="1"/>
  <c r="F508" i="8"/>
  <c r="G508" i="8" s="1"/>
  <c r="F497" i="8"/>
  <c r="G497" i="8" s="1"/>
  <c r="F496" i="8"/>
  <c r="G496" i="8" s="1"/>
  <c r="F529" i="8"/>
  <c r="G529" i="8" s="1"/>
  <c r="F530" i="8"/>
  <c r="G530" i="8" s="1"/>
  <c r="F517" i="8"/>
  <c r="G517" i="8" s="1"/>
  <c r="F518" i="8"/>
  <c r="G518" i="8" s="1"/>
  <c r="F505" i="8"/>
  <c r="G505" i="8" s="1"/>
  <c r="F506" i="8"/>
  <c r="G506" i="8" s="1"/>
  <c r="F493" i="8"/>
  <c r="G493" i="8" s="1"/>
  <c r="F494" i="8"/>
  <c r="G494" i="8" s="1"/>
  <c r="F527" i="8"/>
  <c r="G527" i="8" s="1"/>
  <c r="F526" i="8"/>
  <c r="G526" i="8" s="1"/>
  <c r="F515" i="8"/>
  <c r="G515" i="8" s="1"/>
  <c r="F514" i="8"/>
  <c r="G514" i="8" s="1"/>
  <c r="F503" i="8"/>
  <c r="G503" i="8" s="1"/>
  <c r="F502" i="8"/>
  <c r="G502" i="8" s="1"/>
  <c r="F491" i="8"/>
  <c r="G491" i="8" s="1"/>
  <c r="F490" i="8"/>
  <c r="G490" i="8" s="1"/>
  <c r="V15" i="38"/>
  <c r="R207" i="38"/>
  <c r="Y149" i="38"/>
  <c r="L107" i="38"/>
  <c r="M214" i="38"/>
  <c r="L389" i="38"/>
  <c r="S243" i="38"/>
  <c r="F437" i="8"/>
  <c r="G437" i="8" s="1"/>
  <c r="F438" i="8"/>
  <c r="G438" i="8" s="1"/>
  <c r="F431" i="8"/>
  <c r="G431" i="8" s="1"/>
  <c r="F432" i="8"/>
  <c r="G432" i="8" s="1"/>
  <c r="R15" i="38"/>
  <c r="F455" i="8"/>
  <c r="G455" i="8" s="1"/>
  <c r="F456" i="8"/>
  <c r="G456" i="8" s="1"/>
  <c r="F461" i="8"/>
  <c r="G461" i="8" s="1"/>
  <c r="F462" i="8"/>
  <c r="G462" i="8" s="1"/>
  <c r="F449" i="8"/>
  <c r="G449" i="8" s="1"/>
  <c r="F450" i="8"/>
  <c r="G450" i="8" s="1"/>
  <c r="F444" i="8"/>
  <c r="G444" i="8" s="1"/>
  <c r="F443" i="8"/>
  <c r="G443" i="8" s="1"/>
  <c r="F468" i="8"/>
  <c r="G468" i="8" s="1"/>
  <c r="F467" i="8"/>
  <c r="G467" i="8" s="1"/>
  <c r="F470" i="8"/>
  <c r="G470" i="8" s="1"/>
  <c r="F459" i="8"/>
  <c r="G459" i="8" s="1"/>
  <c r="F453" i="8"/>
  <c r="G453" i="8" s="1"/>
  <c r="F446" i="8"/>
  <c r="G446" i="8" s="1"/>
  <c r="F434" i="8"/>
  <c r="G434" i="8" s="1"/>
  <c r="F465" i="8"/>
  <c r="G465" i="8" s="1"/>
  <c r="F441" i="8"/>
  <c r="G441" i="8" s="1"/>
  <c r="F421" i="8"/>
  <c r="G421" i="8" s="1"/>
  <c r="F403" i="8"/>
  <c r="G403" i="8" s="1"/>
  <c r="F402" i="8"/>
  <c r="G402" i="8" s="1"/>
  <c r="F391" i="8"/>
  <c r="G391" i="8" s="1"/>
  <c r="F390" i="8"/>
  <c r="G390" i="8" s="1"/>
  <c r="F379" i="8"/>
  <c r="G379" i="8" s="1"/>
  <c r="F378" i="8"/>
  <c r="G378" i="8" s="1"/>
  <c r="F411" i="8"/>
  <c r="G411" i="8" s="1"/>
  <c r="F412" i="8"/>
  <c r="G412" i="8" s="1"/>
  <c r="F399" i="8"/>
  <c r="G399" i="8" s="1"/>
  <c r="F400" i="8"/>
  <c r="G400" i="8" s="1"/>
  <c r="F387" i="8"/>
  <c r="G387" i="8" s="1"/>
  <c r="F388" i="8"/>
  <c r="G388" i="8" s="1"/>
  <c r="F375" i="8"/>
  <c r="G375" i="8" s="1"/>
  <c r="F376" i="8"/>
  <c r="G376" i="8" s="1"/>
  <c r="F409" i="8"/>
  <c r="G409" i="8" s="1"/>
  <c r="F408" i="8"/>
  <c r="G408" i="8" s="1"/>
  <c r="F397" i="8"/>
  <c r="G397" i="8" s="1"/>
  <c r="F396" i="8"/>
  <c r="G396" i="8" s="1"/>
  <c r="F385" i="8"/>
  <c r="G385" i="8" s="1"/>
  <c r="F384" i="8"/>
  <c r="G384" i="8" s="1"/>
  <c r="F373" i="8"/>
  <c r="G373" i="8" s="1"/>
  <c r="F372" i="8"/>
  <c r="G372" i="8" s="1"/>
  <c r="F405" i="8"/>
  <c r="G405" i="8" s="1"/>
  <c r="F406" i="8"/>
  <c r="G406" i="8" s="1"/>
  <c r="F393" i="8"/>
  <c r="G393" i="8" s="1"/>
  <c r="F394" i="8"/>
  <c r="G394" i="8" s="1"/>
  <c r="F381" i="8"/>
  <c r="G381" i="8" s="1"/>
  <c r="F382" i="8"/>
  <c r="G382" i="8" s="1"/>
  <c r="L214" i="38"/>
  <c r="F414" i="8"/>
  <c r="G414" i="8" s="1"/>
  <c r="Z64" i="38" s="1"/>
  <c r="O89" i="38"/>
  <c r="N398" i="38"/>
  <c r="N397" i="38" s="1"/>
  <c r="X164" i="38"/>
  <c r="K328" i="38"/>
  <c r="S223" i="38"/>
  <c r="X83" i="38"/>
  <c r="U214" i="38"/>
  <c r="X345" i="38"/>
  <c r="F361" i="8"/>
  <c r="G361" i="8" s="1"/>
  <c r="Z28" i="38" s="1"/>
  <c r="U164" i="38"/>
  <c r="F335" i="8"/>
  <c r="G335" i="8" s="1"/>
  <c r="F334" i="8"/>
  <c r="G334" i="8" s="1"/>
  <c r="F349" i="8"/>
  <c r="G349" i="8" s="1"/>
  <c r="F350" i="8"/>
  <c r="G350" i="8" s="1"/>
  <c r="F337" i="8"/>
  <c r="G337" i="8" s="1"/>
  <c r="F338" i="8"/>
  <c r="G338" i="8" s="1"/>
  <c r="F325" i="8"/>
  <c r="G325" i="8" s="1"/>
  <c r="F326" i="8"/>
  <c r="G326" i="8" s="1"/>
  <c r="F313" i="8"/>
  <c r="G313" i="8" s="1"/>
  <c r="F314" i="8"/>
  <c r="G314" i="8" s="1"/>
  <c r="O15" i="38"/>
  <c r="F343" i="8"/>
  <c r="G343" i="8" s="1"/>
  <c r="F344" i="8"/>
  <c r="G344" i="8" s="1"/>
  <c r="F331" i="8"/>
  <c r="G331" i="8" s="1"/>
  <c r="F332" i="8"/>
  <c r="G332" i="8" s="1"/>
  <c r="F319" i="8"/>
  <c r="G319" i="8" s="1"/>
  <c r="F320" i="8"/>
  <c r="G320" i="8" s="1"/>
  <c r="F347" i="8"/>
  <c r="G347" i="8" s="1"/>
  <c r="F346" i="8"/>
  <c r="G346" i="8" s="1"/>
  <c r="F323" i="8"/>
  <c r="G323" i="8" s="1"/>
  <c r="F322" i="8"/>
  <c r="G322" i="8" s="1"/>
  <c r="F353" i="8"/>
  <c r="G353" i="8" s="1"/>
  <c r="F352" i="8"/>
  <c r="G352" i="8" s="1"/>
  <c r="F341" i="8"/>
  <c r="G341" i="8" s="1"/>
  <c r="F340" i="8"/>
  <c r="G340" i="8" s="1"/>
  <c r="F329" i="8"/>
  <c r="G329" i="8" s="1"/>
  <c r="F328" i="8"/>
  <c r="G328" i="8" s="1"/>
  <c r="F317" i="8"/>
  <c r="G317" i="8" s="1"/>
  <c r="F316" i="8"/>
  <c r="G316" i="8" s="1"/>
  <c r="F356" i="8"/>
  <c r="G356" i="8" s="1"/>
  <c r="O64" i="38" s="1"/>
  <c r="O47" i="38" s="1"/>
  <c r="X107" i="38"/>
  <c r="V96" i="38"/>
  <c r="M107" i="38"/>
  <c r="F278" i="8"/>
  <c r="G278" i="8" s="1"/>
  <c r="F279" i="8"/>
  <c r="G279" i="8" s="1"/>
  <c r="F255" i="8"/>
  <c r="G255" i="8" s="1"/>
  <c r="F254" i="8"/>
  <c r="G254" i="8" s="1"/>
  <c r="F290" i="8"/>
  <c r="G290" i="8" s="1"/>
  <c r="F291" i="8"/>
  <c r="G291" i="8" s="1"/>
  <c r="F266" i="8"/>
  <c r="G266" i="8" s="1"/>
  <c r="F267" i="8"/>
  <c r="G267" i="8" s="1"/>
  <c r="F272" i="8"/>
  <c r="G272" i="8" s="1"/>
  <c r="F273" i="8"/>
  <c r="G273" i="8" s="1"/>
  <c r="F284" i="8"/>
  <c r="G284" i="8" s="1"/>
  <c r="F285" i="8"/>
  <c r="G285" i="8" s="1"/>
  <c r="F261" i="8"/>
  <c r="G261" i="8" s="1"/>
  <c r="F260" i="8"/>
  <c r="G260" i="8" s="1"/>
  <c r="N47" i="38"/>
  <c r="L164" i="38"/>
  <c r="K164" i="38"/>
  <c r="K83" i="38"/>
  <c r="F294" i="8"/>
  <c r="G294" i="8" s="1"/>
  <c r="F281" i="8"/>
  <c r="G281" i="8" s="1"/>
  <c r="F275" i="8"/>
  <c r="G275" i="8" s="1"/>
  <c r="F264" i="8"/>
  <c r="G264" i="8" s="1"/>
  <c r="F269" i="8"/>
  <c r="G269" i="8" s="1"/>
  <c r="F257" i="8"/>
  <c r="G257" i="8" s="1"/>
  <c r="F288" i="8"/>
  <c r="G288" i="8" s="1"/>
  <c r="M64" i="38"/>
  <c r="M47" i="38" s="1"/>
  <c r="O199" i="38"/>
  <c r="K118" i="38"/>
  <c r="F234" i="8"/>
  <c r="G234" i="8" s="1"/>
  <c r="F235" i="8"/>
  <c r="G235" i="8" s="1"/>
  <c r="F228" i="8"/>
  <c r="G228" i="8" s="1"/>
  <c r="F229" i="8"/>
  <c r="G229" i="8" s="1"/>
  <c r="F222" i="8"/>
  <c r="G222" i="8" s="1"/>
  <c r="F223" i="8"/>
  <c r="G223" i="8" s="1"/>
  <c r="F216" i="8"/>
  <c r="G216" i="8" s="1"/>
  <c r="F217" i="8"/>
  <c r="G217" i="8" s="1"/>
  <c r="F210" i="8"/>
  <c r="G210" i="8" s="1"/>
  <c r="F211" i="8"/>
  <c r="G211" i="8" s="1"/>
  <c r="F204" i="8"/>
  <c r="G204" i="8" s="1"/>
  <c r="F205" i="8"/>
  <c r="G205" i="8" s="1"/>
  <c r="F198" i="8"/>
  <c r="G198" i="8" s="1"/>
  <c r="M15" i="38"/>
  <c r="F199" i="8"/>
  <c r="G199" i="8" s="1"/>
  <c r="U398" i="38"/>
  <c r="U397" i="38" s="1"/>
  <c r="V83" i="38"/>
  <c r="S164" i="38"/>
  <c r="Y267" i="38"/>
  <c r="O214" i="38"/>
  <c r="M243" i="38"/>
  <c r="V199" i="38"/>
  <c r="V190" i="38" s="1"/>
  <c r="F175" i="8"/>
  <c r="G175" i="8" s="1"/>
  <c r="F176" i="8"/>
  <c r="G176" i="8" s="1"/>
  <c r="F169" i="8"/>
  <c r="G169" i="8" s="1"/>
  <c r="F170" i="8"/>
  <c r="G170" i="8" s="1"/>
  <c r="F163" i="8"/>
  <c r="G163" i="8" s="1"/>
  <c r="F164" i="8"/>
  <c r="G164" i="8" s="1"/>
  <c r="F157" i="8"/>
  <c r="G157" i="8" s="1"/>
  <c r="F158" i="8"/>
  <c r="G158" i="8" s="1"/>
  <c r="F151" i="8"/>
  <c r="G151" i="8" s="1"/>
  <c r="F152" i="8"/>
  <c r="G152" i="8" s="1"/>
  <c r="F145" i="8"/>
  <c r="G145" i="8" s="1"/>
  <c r="F146" i="8"/>
  <c r="G146" i="8" s="1"/>
  <c r="F139" i="8"/>
  <c r="G139" i="8" s="1"/>
  <c r="F140" i="8"/>
  <c r="G140" i="8" s="1"/>
  <c r="Y499" i="38"/>
  <c r="L499" i="38"/>
  <c r="O328" i="38"/>
  <c r="L398" i="38"/>
  <c r="L397" i="38" s="1"/>
  <c r="U118" i="38"/>
  <c r="O223" i="38"/>
  <c r="Y89" i="38"/>
  <c r="U267" i="38"/>
  <c r="S398" i="38"/>
  <c r="S397" i="38" s="1"/>
  <c r="N164" i="38"/>
  <c r="F81" i="8"/>
  <c r="G81" i="8" s="1"/>
  <c r="F80" i="8"/>
  <c r="G80" i="8" s="1"/>
  <c r="F93" i="8"/>
  <c r="G93" i="8" s="1"/>
  <c r="F92" i="8"/>
  <c r="G92" i="8" s="1"/>
  <c r="F105" i="8"/>
  <c r="G105" i="8" s="1"/>
  <c r="F104" i="8"/>
  <c r="G104" i="8" s="1"/>
  <c r="F117" i="8"/>
  <c r="G117" i="8" s="1"/>
  <c r="F116" i="8"/>
  <c r="G116" i="8" s="1"/>
  <c r="F90" i="8"/>
  <c r="G90" i="8" s="1"/>
  <c r="F89" i="8"/>
  <c r="G89" i="8" s="1"/>
  <c r="F102" i="8"/>
  <c r="G102" i="8" s="1"/>
  <c r="F101" i="8"/>
  <c r="G101" i="8" s="1"/>
  <c r="D46" i="27"/>
  <c r="F114" i="8"/>
  <c r="G114" i="8" s="1"/>
  <c r="D50" i="27"/>
  <c r="F113" i="8"/>
  <c r="G113" i="8" s="1"/>
  <c r="F78" i="8"/>
  <c r="G78" i="8" s="1"/>
  <c r="F77" i="8"/>
  <c r="G77" i="8" s="1"/>
  <c r="F87" i="8"/>
  <c r="G87" i="8" s="1"/>
  <c r="F86" i="8"/>
  <c r="G86" i="8" s="1"/>
  <c r="F99" i="8"/>
  <c r="G99" i="8" s="1"/>
  <c r="D45" i="27"/>
  <c r="F98" i="8"/>
  <c r="G98" i="8" s="1"/>
  <c r="F111" i="8"/>
  <c r="G111" i="8" s="1"/>
  <c r="F110" i="8"/>
  <c r="G110" i="8" s="1"/>
  <c r="F84" i="8"/>
  <c r="G84" i="8" s="1"/>
  <c r="F83" i="8"/>
  <c r="G83" i="8" s="1"/>
  <c r="F96" i="8"/>
  <c r="G96" i="8" s="1"/>
  <c r="F95" i="8"/>
  <c r="G95" i="8" s="1"/>
  <c r="F108" i="8"/>
  <c r="G108" i="8" s="1"/>
  <c r="F107" i="8"/>
  <c r="G107" i="8" s="1"/>
  <c r="D48" i="27"/>
  <c r="AP239" i="38"/>
  <c r="V107" i="38"/>
  <c r="R133" i="38"/>
  <c r="AP413" i="38"/>
  <c r="AF190" i="38"/>
  <c r="V207" i="38"/>
  <c r="K398" i="38"/>
  <c r="K397" i="38" s="1"/>
  <c r="V118" i="38"/>
  <c r="Y164" i="38"/>
  <c r="U223" i="38"/>
  <c r="D68" i="27"/>
  <c r="C70" i="27"/>
  <c r="C77" i="27"/>
  <c r="C74" i="27"/>
  <c r="C76" i="27"/>
  <c r="D70" i="27"/>
  <c r="D69" i="27"/>
  <c r="C67" i="27"/>
  <c r="D73" i="27"/>
  <c r="C73" i="27"/>
  <c r="D67" i="27"/>
  <c r="D71" i="27"/>
  <c r="D42" i="27"/>
  <c r="C39" i="27"/>
  <c r="C46" i="27"/>
  <c r="C75" i="27"/>
  <c r="D74" i="27"/>
  <c r="D5" i="9"/>
  <c r="C6" i="27" s="1"/>
  <c r="D40" i="27"/>
  <c r="D77" i="27"/>
  <c r="D76" i="27"/>
  <c r="C68" i="27"/>
  <c r="D75" i="27"/>
  <c r="D43" i="27"/>
  <c r="C49" i="27"/>
  <c r="C72" i="27"/>
  <c r="D72" i="27"/>
  <c r="C69" i="27"/>
  <c r="U107" i="38"/>
  <c r="N133" i="38"/>
  <c r="AK214" i="38"/>
  <c r="AP386" i="38"/>
  <c r="M499" i="38"/>
  <c r="Y118" i="38"/>
  <c r="M83" i="38"/>
  <c r="O133" i="38"/>
  <c r="U243" i="38"/>
  <c r="M133" i="38"/>
  <c r="L223" i="38"/>
  <c r="S89" i="38"/>
  <c r="K96" i="38"/>
  <c r="R214" i="38"/>
  <c r="S267" i="38"/>
  <c r="O164" i="38"/>
  <c r="AP419" i="38"/>
  <c r="J9" i="45"/>
  <c r="N9" i="45"/>
  <c r="L328" i="38"/>
  <c r="M96" i="38"/>
  <c r="O243" i="38"/>
  <c r="R267" i="38"/>
  <c r="R260" i="38"/>
  <c r="U96" i="38"/>
  <c r="V89" i="38"/>
  <c r="N96" i="38"/>
  <c r="R107" i="38"/>
  <c r="AP362" i="38"/>
  <c r="O107" i="38"/>
  <c r="Y345" i="38"/>
  <c r="AP409" i="38"/>
  <c r="X118" i="38"/>
  <c r="AC191" i="38"/>
  <c r="AP100" i="38"/>
  <c r="AP108" i="38"/>
  <c r="R526" i="38"/>
  <c r="K133" i="38"/>
  <c r="AC467" i="38"/>
  <c r="T199" i="38"/>
  <c r="R164" i="38"/>
  <c r="AO459" i="38"/>
  <c r="AK541" i="38"/>
  <c r="AK527" i="38"/>
  <c r="AP405" i="38"/>
  <c r="AN190" i="38"/>
  <c r="AP441" i="38"/>
  <c r="N328" i="38"/>
  <c r="N327" i="38" s="1"/>
  <c r="U199" i="38"/>
  <c r="R223" i="38"/>
  <c r="O499" i="38"/>
  <c r="X149" i="38"/>
  <c r="L191" i="38"/>
  <c r="Y47" i="38"/>
  <c r="U149" i="38"/>
  <c r="Y107" i="38"/>
  <c r="L96" i="38"/>
  <c r="S47" i="38"/>
  <c r="M164" i="38"/>
  <c r="N267" i="38"/>
  <c r="K345" i="38"/>
  <c r="V149" i="38"/>
  <c r="N89" i="38"/>
  <c r="AP421" i="38"/>
  <c r="AG107" i="38"/>
  <c r="AP184" i="38"/>
  <c r="AI190" i="38"/>
  <c r="AP157" i="38"/>
  <c r="AP292" i="38"/>
  <c r="AP300" i="38"/>
  <c r="AP294" i="38"/>
  <c r="AK133" i="38"/>
  <c r="AK260" i="38"/>
  <c r="AP353" i="38"/>
  <c r="AN526" i="38"/>
  <c r="AE190" i="38"/>
  <c r="AE106" i="38" s="1"/>
  <c r="AP135" i="38"/>
  <c r="AP128" i="38"/>
  <c r="AP125" i="38"/>
  <c r="AP76" i="38"/>
  <c r="AP204" i="38"/>
  <c r="AP305" i="38"/>
  <c r="AP187" i="38"/>
  <c r="AP237" i="38"/>
  <c r="R328" i="38"/>
  <c r="U133" i="38"/>
  <c r="R149" i="38"/>
  <c r="K191" i="38"/>
  <c r="S133" i="38"/>
  <c r="R96" i="38"/>
  <c r="V133" i="38"/>
  <c r="M89" i="38"/>
  <c r="S107" i="38"/>
  <c r="O83" i="38"/>
  <c r="AP277" i="38"/>
  <c r="AI499" i="38"/>
  <c r="AK499" i="38" s="1"/>
  <c r="AP178" i="38"/>
  <c r="AP146" i="38"/>
  <c r="AC133" i="38"/>
  <c r="AC107" i="38"/>
  <c r="AP65" i="38"/>
  <c r="AP227" i="38"/>
  <c r="AP219" i="38"/>
  <c r="AP210" i="38"/>
  <c r="AP169" i="38"/>
  <c r="AP310" i="38"/>
  <c r="N223" i="38"/>
  <c r="AP298" i="38"/>
  <c r="AP284" i="38"/>
  <c r="AP270" i="38"/>
  <c r="AG499" i="38"/>
  <c r="AP75" i="38"/>
  <c r="AP440" i="38"/>
  <c r="AP355" i="38"/>
  <c r="AO164" i="38"/>
  <c r="AP436" i="38"/>
  <c r="N118" i="38"/>
  <c r="AP269" i="38"/>
  <c r="K499" i="38"/>
  <c r="AB526" i="38"/>
  <c r="AP181" i="38"/>
  <c r="AP120" i="38"/>
  <c r="AP53" i="38"/>
  <c r="AP161" i="38"/>
  <c r="AP143" i="38"/>
  <c r="AP121" i="38"/>
  <c r="AP95" i="38"/>
  <c r="AP341" i="38"/>
  <c r="AP301" i="38"/>
  <c r="AP251" i="38"/>
  <c r="AP238" i="38"/>
  <c r="AP217" i="38"/>
  <c r="AP216" i="38"/>
  <c r="AP215" i="38"/>
  <c r="AP209" i="38"/>
  <c r="AP202" i="38"/>
  <c r="AP185" i="38"/>
  <c r="AP173" i="38"/>
  <c r="AP170" i="38"/>
  <c r="AP168" i="38"/>
  <c r="AP152" i="38"/>
  <c r="AP140" i="38"/>
  <c r="AP139" i="38"/>
  <c r="AP273" i="38"/>
  <c r="AP171" i="38"/>
  <c r="AP19" i="38"/>
  <c r="AG149" i="38"/>
  <c r="AP370" i="38"/>
  <c r="U499" i="38"/>
  <c r="S499" i="38"/>
  <c r="L133" i="38"/>
  <c r="N499" i="38"/>
  <c r="M328" i="38"/>
  <c r="M327" i="38" s="1"/>
  <c r="AP429" i="38"/>
  <c r="AP437" i="38"/>
  <c r="AP309" i="38"/>
  <c r="AP245" i="38"/>
  <c r="AP226" i="38"/>
  <c r="N526" i="38"/>
  <c r="AP417" i="38"/>
  <c r="AP404" i="38"/>
  <c r="V398" i="38"/>
  <c r="V397" i="38" s="1"/>
  <c r="L83" i="38"/>
  <c r="K243" i="38"/>
  <c r="U47" i="38"/>
  <c r="Y243" i="38"/>
  <c r="O345" i="38"/>
  <c r="R83" i="38"/>
  <c r="V389" i="38"/>
  <c r="M398" i="38"/>
  <c r="M397" i="38" s="1"/>
  <c r="X96" i="38"/>
  <c r="N83" i="38"/>
  <c r="K107" i="38"/>
  <c r="F365" i="38"/>
  <c r="J365" i="38" s="1"/>
  <c r="F448" i="38"/>
  <c r="H448" i="38" s="1"/>
  <c r="F434" i="38"/>
  <c r="H434" i="38" s="1"/>
  <c r="F438" i="38"/>
  <c r="H438" i="38" s="1"/>
  <c r="F442" i="38"/>
  <c r="H442" i="38" s="1"/>
  <c r="F411" i="38"/>
  <c r="H411" i="38" s="1"/>
  <c r="F478" i="38"/>
  <c r="J478" i="38" s="1"/>
  <c r="F510" i="38"/>
  <c r="J510" i="38" s="1"/>
  <c r="F520" i="38"/>
  <c r="J520" i="38" s="1"/>
  <c r="F517" i="38"/>
  <c r="J517" i="38" s="1"/>
  <c r="F530" i="38"/>
  <c r="J530" i="38" s="1"/>
  <c r="F536" i="38"/>
  <c r="H536" i="38" s="1"/>
  <c r="F543" i="38"/>
  <c r="H543" i="38" s="1"/>
  <c r="F545" i="38"/>
  <c r="H545" i="38" s="1"/>
  <c r="F551" i="38"/>
  <c r="J551" i="38" s="1"/>
  <c r="F74" i="38"/>
  <c r="J74" i="38" s="1"/>
  <c r="F72" i="38"/>
  <c r="J72" i="38" s="1"/>
  <c r="F68" i="38"/>
  <c r="H68" i="38" s="1"/>
  <c r="F64" i="38"/>
  <c r="H64" i="38" s="1"/>
  <c r="F62" i="38"/>
  <c r="H62" i="38" s="1"/>
  <c r="F60" i="38"/>
  <c r="H60" i="38" s="1"/>
  <c r="F58" i="38"/>
  <c r="H58" i="38" s="1"/>
  <c r="F56" i="38"/>
  <c r="J56" i="38" s="1"/>
  <c r="F52" i="38"/>
  <c r="H52" i="38" s="1"/>
  <c r="F50" i="38"/>
  <c r="J50" i="38" s="1"/>
  <c r="F88" i="38"/>
  <c r="J88" i="38" s="1"/>
  <c r="F86" i="38"/>
  <c r="H86" i="38" s="1"/>
  <c r="F95" i="38"/>
  <c r="J95" i="38" s="1"/>
  <c r="F93" i="38"/>
  <c r="H93" i="38" s="1"/>
  <c r="F104" i="38"/>
  <c r="H104" i="38" s="1"/>
  <c r="F100" i="38"/>
  <c r="H100" i="38" s="1"/>
  <c r="F98" i="38"/>
  <c r="H98" i="38" s="1"/>
  <c r="F116" i="38"/>
  <c r="F114" i="38"/>
  <c r="F112" i="38"/>
  <c r="H112" i="38" s="1"/>
  <c r="F132" i="38"/>
  <c r="H132" i="38" s="1"/>
  <c r="F130" i="38"/>
  <c r="J130" i="38" s="1"/>
  <c r="F128" i="38"/>
  <c r="J128" i="38" s="1"/>
  <c r="F126" i="38"/>
  <c r="H126" i="38" s="1"/>
  <c r="F122" i="38"/>
  <c r="H122" i="38" s="1"/>
  <c r="F120" i="38"/>
  <c r="H120" i="38" s="1"/>
  <c r="AP111" i="38"/>
  <c r="AP236" i="38"/>
  <c r="AP155" i="38"/>
  <c r="AG541" i="38"/>
  <c r="AD526" i="38"/>
  <c r="AG526" i="38" s="1"/>
  <c r="AP352" i="38"/>
  <c r="AP126" i="38"/>
  <c r="AP114" i="38"/>
  <c r="AP78" i="38"/>
  <c r="AP94" i="38"/>
  <c r="AP98" i="38"/>
  <c r="AO214" i="38"/>
  <c r="AP16" i="38"/>
  <c r="AP340" i="38"/>
  <c r="AP336" i="38"/>
  <c r="AP286" i="38"/>
  <c r="AP194" i="38"/>
  <c r="AP74" i="38"/>
  <c r="AG164" i="38"/>
  <c r="AP442" i="38"/>
  <c r="AP438" i="38"/>
  <c r="AP449" i="38"/>
  <c r="AP197" i="38"/>
  <c r="AG500" i="38"/>
  <c r="AP431" i="38"/>
  <c r="AP448" i="38"/>
  <c r="AP393" i="38"/>
  <c r="AP373" i="38"/>
  <c r="AP283" i="38"/>
  <c r="AP452" i="38"/>
  <c r="AP364" i="38"/>
  <c r="AP334" i="38"/>
  <c r="AP256" i="38"/>
  <c r="AP240" i="38"/>
  <c r="AK312" i="38"/>
  <c r="V499" i="38"/>
  <c r="AP266" i="38"/>
  <c r="AP177" i="38"/>
  <c r="AP145" i="38"/>
  <c r="AP67" i="38"/>
  <c r="AO199" i="38"/>
  <c r="AO83" i="38"/>
  <c r="AP303" i="38"/>
  <c r="T459" i="38"/>
  <c r="T207" i="38"/>
  <c r="W397" i="38"/>
  <c r="P327" i="38"/>
  <c r="K560" i="38"/>
  <c r="S118" i="38"/>
  <c r="U328" i="38"/>
  <c r="U327" i="38" s="1"/>
  <c r="M149" i="38"/>
  <c r="S96" i="38"/>
  <c r="R89" i="38"/>
  <c r="O96" i="38"/>
  <c r="AP411" i="38"/>
  <c r="K149" i="38"/>
  <c r="S83" i="38"/>
  <c r="X47" i="38"/>
  <c r="U89" i="38"/>
  <c r="Y133" i="38"/>
  <c r="Y83" i="38"/>
  <c r="X133" i="38"/>
  <c r="F386" i="38"/>
  <c r="H386" i="38" s="1"/>
  <c r="F406" i="38"/>
  <c r="J406" i="38" s="1"/>
  <c r="F563" i="38"/>
  <c r="J563" i="38" s="1"/>
  <c r="F35" i="38"/>
  <c r="J35" i="38" s="1"/>
  <c r="F26" i="38"/>
  <c r="H26" i="38" s="1"/>
  <c r="F24" i="38"/>
  <c r="H24" i="38" s="1"/>
  <c r="F20" i="38"/>
  <c r="J20" i="38" s="1"/>
  <c r="F16" i="38"/>
  <c r="F82" i="38"/>
  <c r="J82" i="38" s="1"/>
  <c r="F141" i="38"/>
  <c r="H141" i="38" s="1"/>
  <c r="F137" i="38"/>
  <c r="J137" i="38" s="1"/>
  <c r="F160" i="38"/>
  <c r="H160" i="38" s="1"/>
  <c r="F152" i="38"/>
  <c r="J152" i="38" s="1"/>
  <c r="F183" i="38"/>
  <c r="J183" i="38" s="1"/>
  <c r="F175" i="38"/>
  <c r="H175" i="38" s="1"/>
  <c r="F173" i="38"/>
  <c r="F171" i="38"/>
  <c r="J171" i="38" s="1"/>
  <c r="F169" i="38"/>
  <c r="F167" i="38"/>
  <c r="H167" i="38" s="1"/>
  <c r="F198" i="38"/>
  <c r="J198" i="38" s="1"/>
  <c r="F194" i="38"/>
  <c r="J194" i="38" s="1"/>
  <c r="F206" i="38"/>
  <c r="J206" i="38" s="1"/>
  <c r="F202" i="38"/>
  <c r="H202" i="38" s="1"/>
  <c r="F213" i="38"/>
  <c r="H213" i="38" s="1"/>
  <c r="F211" i="38"/>
  <c r="J211" i="38" s="1"/>
  <c r="F209" i="38"/>
  <c r="J209" i="38" s="1"/>
  <c r="F220" i="38"/>
  <c r="J220" i="38" s="1"/>
  <c r="F216" i="38"/>
  <c r="J216" i="38" s="1"/>
  <c r="F229" i="38"/>
  <c r="J229" i="38" s="1"/>
  <c r="F227" i="38"/>
  <c r="H227" i="38" s="1"/>
  <c r="AM222" i="38"/>
  <c r="AP414" i="38"/>
  <c r="AP363" i="38"/>
  <c r="AP349" i="38"/>
  <c r="AP325" i="38"/>
  <c r="AB190" i="38"/>
  <c r="AB106" i="38" s="1"/>
  <c r="X499" i="38"/>
  <c r="AO235" i="38"/>
  <c r="AP141" i="38"/>
  <c r="AF397" i="38"/>
  <c r="AL397" i="38"/>
  <c r="AP396" i="38"/>
  <c r="AP359" i="38"/>
  <c r="AG312" i="38"/>
  <c r="AP271" i="38"/>
  <c r="AP233" i="38"/>
  <c r="AP192" i="38"/>
  <c r="AP384" i="38"/>
  <c r="T260" i="38"/>
  <c r="X199" i="38"/>
  <c r="X190" i="38" s="1"/>
  <c r="X89" i="38"/>
  <c r="O118" i="38"/>
  <c r="S149" i="38"/>
  <c r="O398" i="38"/>
  <c r="O397" i="38" s="1"/>
  <c r="V267" i="38"/>
  <c r="N107" i="38"/>
  <c r="D5" i="12"/>
  <c r="C8" i="27" s="1"/>
  <c r="C51" i="27"/>
  <c r="AP45" i="38"/>
  <c r="AP250" i="38"/>
  <c r="AP447" i="38"/>
  <c r="AP59" i="38"/>
  <c r="AP24" i="38"/>
  <c r="AO207" i="38"/>
  <c r="AP182" i="38"/>
  <c r="AP142" i="38"/>
  <c r="AP105" i="38"/>
  <c r="AP101" i="38"/>
  <c r="AK207" i="38"/>
  <c r="AP231" i="38"/>
  <c r="AP254" i="38"/>
  <c r="AP144" i="38"/>
  <c r="AD397" i="38"/>
  <c r="AH190" i="38"/>
  <c r="AH106" i="38" s="1"/>
  <c r="AK191" i="38"/>
  <c r="K526" i="38"/>
  <c r="AP387" i="38"/>
  <c r="AP360" i="38"/>
  <c r="AP358" i="38"/>
  <c r="AP218" i="38"/>
  <c r="AP77" i="38"/>
  <c r="R499" i="38"/>
  <c r="AK199" i="38"/>
  <c r="AJ190" i="38"/>
  <c r="AG118" i="38"/>
  <c r="AP130" i="38"/>
  <c r="AP112" i="38"/>
  <c r="AP124" i="38"/>
  <c r="AL190" i="38"/>
  <c r="AO191" i="38"/>
  <c r="AP306" i="38"/>
  <c r="AP167" i="38"/>
  <c r="AP86" i="38"/>
  <c r="AP60" i="38"/>
  <c r="AP264" i="38"/>
  <c r="AP257" i="38"/>
  <c r="AP211" i="38"/>
  <c r="AP208" i="38"/>
  <c r="AP203" i="38"/>
  <c r="AP172" i="38"/>
  <c r="AP93" i="38"/>
  <c r="AP229" i="38"/>
  <c r="AP154" i="38"/>
  <c r="AP49" i="38"/>
  <c r="AF327" i="38"/>
  <c r="AP92" i="38"/>
  <c r="AP299" i="38"/>
  <c r="AO345" i="38"/>
  <c r="AP375" i="38"/>
  <c r="AP365" i="38"/>
  <c r="AP321" i="38"/>
  <c r="AP324" i="38"/>
  <c r="AP317" i="38"/>
  <c r="AP263" i="38"/>
  <c r="AK235" i="38"/>
  <c r="AP290" i="38"/>
  <c r="AP261" i="38"/>
  <c r="AP183" i="38"/>
  <c r="AP160" i="38"/>
  <c r="AP195" i="38"/>
  <c r="AP174" i="38"/>
  <c r="AP156" i="38"/>
  <c r="AP136" i="38"/>
  <c r="AP147" i="38"/>
  <c r="AP127" i="38"/>
  <c r="AP129" i="38"/>
  <c r="AP113" i="38"/>
  <c r="AP116" i="38"/>
  <c r="AP97" i="38"/>
  <c r="AP102" i="38"/>
  <c r="AP87" i="38"/>
  <c r="AP70" i="38"/>
  <c r="AP33" i="38"/>
  <c r="AP123" i="38"/>
  <c r="AP109" i="38"/>
  <c r="AP91" i="38"/>
  <c r="AK96" i="38"/>
  <c r="AP66" i="38"/>
  <c r="AP56" i="38"/>
  <c r="AP179" i="38"/>
  <c r="AP188" i="38"/>
  <c r="AP55" i="38"/>
  <c r="AI222" i="38"/>
  <c r="AP323" i="38"/>
  <c r="AP293" i="38"/>
  <c r="AP278" i="38"/>
  <c r="AP388" i="38"/>
  <c r="AP279" i="38"/>
  <c r="AF222" i="38"/>
  <c r="AG235" i="38"/>
  <c r="AP84" i="38"/>
  <c r="AG207" i="38"/>
  <c r="L118" i="38"/>
  <c r="X328" i="38"/>
  <c r="O526" i="38"/>
  <c r="AP450" i="38"/>
  <c r="AP394" i="38"/>
  <c r="AC383" i="38"/>
  <c r="AP361" i="38"/>
  <c r="AP378" i="38"/>
  <c r="AP376" i="38"/>
  <c r="AP372" i="38"/>
  <c r="AP369" i="38"/>
  <c r="AP368" i="38"/>
  <c r="AP366" i="38"/>
  <c r="AP382" i="38"/>
  <c r="AP380" i="38"/>
  <c r="AP342" i="38"/>
  <c r="AP337" i="38"/>
  <c r="AP316" i="38"/>
  <c r="AP320" i="38"/>
  <c r="AP326" i="38"/>
  <c r="AP296" i="38"/>
  <c r="AP314" i="38"/>
  <c r="AP295" i="38"/>
  <c r="AP285" i="38"/>
  <c r="AP281" i="38"/>
  <c r="AP276" i="38"/>
  <c r="AP311" i="38"/>
  <c r="AP304" i="38"/>
  <c r="AP265" i="38"/>
  <c r="AP297" i="38"/>
  <c r="AP287" i="38"/>
  <c r="AP262" i="38"/>
  <c r="AP252" i="38"/>
  <c r="AP230" i="38"/>
  <c r="AP205" i="38"/>
  <c r="AO267" i="38"/>
  <c r="AC89" i="38"/>
  <c r="AG96" i="38"/>
  <c r="AP73" i="38"/>
  <c r="AP81" i="38"/>
  <c r="AP63" i="38"/>
  <c r="AP443" i="38"/>
  <c r="AP434" i="38"/>
  <c r="AP455" i="38"/>
  <c r="AP356" i="38"/>
  <c r="AP371" i="38"/>
  <c r="AP288" i="38"/>
  <c r="AP308" i="38"/>
  <c r="AP258" i="38"/>
  <c r="AP241" i="38"/>
  <c r="AP153" i="38"/>
  <c r="AP333" i="38"/>
  <c r="T328" i="38"/>
  <c r="T191" i="38"/>
  <c r="T118" i="38"/>
  <c r="W327" i="38"/>
  <c r="V328" i="38"/>
  <c r="Z15" i="38"/>
  <c r="AO243" i="38"/>
  <c r="AK164" i="38"/>
  <c r="AP110" i="38"/>
  <c r="AC207" i="38"/>
  <c r="AC214" i="38"/>
  <c r="AP433" i="38"/>
  <c r="AP319" i="38"/>
  <c r="AP159" i="38"/>
  <c r="AP454" i="38"/>
  <c r="AP377" i="38"/>
  <c r="AP444" i="38"/>
  <c r="AP451" i="38"/>
  <c r="AP379" i="38"/>
  <c r="AP367" i="38"/>
  <c r="T500" i="38"/>
  <c r="T214" i="38"/>
  <c r="T383" i="38"/>
  <c r="Y398" i="38"/>
  <c r="Y397" i="38" s="1"/>
  <c r="O149" i="38"/>
  <c r="S328" i="38"/>
  <c r="S327" i="38" s="1"/>
  <c r="V164" i="38"/>
  <c r="R118" i="38"/>
  <c r="N149" i="38"/>
  <c r="R398" i="38"/>
  <c r="R397" i="38" s="1"/>
  <c r="L47" i="38"/>
  <c r="Y96" i="38"/>
  <c r="L199" i="38"/>
  <c r="V223" i="38"/>
  <c r="F67" i="8"/>
  <c r="G67" i="8" s="1"/>
  <c r="AL499" i="38"/>
  <c r="F488" i="38"/>
  <c r="H488" i="38" s="1"/>
  <c r="AK243" i="38"/>
  <c r="T83" i="38"/>
  <c r="AP391" i="38"/>
  <c r="AP354" i="38"/>
  <c r="AP446" i="38"/>
  <c r="AP392" i="38"/>
  <c r="AO383" i="38"/>
  <c r="AC235" i="38"/>
  <c r="AP186" i="38"/>
  <c r="AP193" i="38"/>
  <c r="AP307" i="38"/>
  <c r="AP220" i="38"/>
  <c r="AO398" i="38"/>
  <c r="AP137" i="38"/>
  <c r="AP175" i="38"/>
  <c r="AP115" i="38"/>
  <c r="AP99" i="38"/>
  <c r="AP432" i="38"/>
  <c r="AP430" i="38"/>
  <c r="AP357" i="38"/>
  <c r="AP374" i="38"/>
  <c r="AP381" i="38"/>
  <c r="AP331" i="38"/>
  <c r="AP332" i="38"/>
  <c r="AP318" i="38"/>
  <c r="AP289" i="38"/>
  <c r="AP280" i="38"/>
  <c r="AP347" i="38"/>
  <c r="AP272" i="38"/>
  <c r="AP247" i="38"/>
  <c r="AP228" i="38"/>
  <c r="AP189" i="38"/>
  <c r="AP232" i="38"/>
  <c r="AO312" i="38"/>
  <c r="AN222" i="38"/>
  <c r="AC118" i="38"/>
  <c r="AN12" i="38"/>
  <c r="AO47" i="38"/>
  <c r="AP302" i="38"/>
  <c r="AP253" i="38"/>
  <c r="AP249" i="38"/>
  <c r="AP246" i="38"/>
  <c r="AP255" i="38"/>
  <c r="AC260" i="38"/>
  <c r="AP196" i="38"/>
  <c r="AP176" i="38"/>
  <c r="AP166" i="38"/>
  <c r="AP138" i="38"/>
  <c r="AP122" i="38"/>
  <c r="AP104" i="38"/>
  <c r="AO260" i="38"/>
  <c r="AP31" i="38"/>
  <c r="AG260" i="38"/>
  <c r="AG383" i="38"/>
  <c r="AG214" i="38"/>
  <c r="AG83" i="38"/>
  <c r="AP439" i="38"/>
  <c r="AP407" i="38"/>
  <c r="T89" i="38"/>
  <c r="AP26" i="38"/>
  <c r="AP259" i="38"/>
  <c r="AP180" i="38"/>
  <c r="AP151" i="38"/>
  <c r="AK526" i="38"/>
  <c r="AP48" i="38"/>
  <c r="AG243" i="38"/>
  <c r="AP275" i="38"/>
  <c r="AP212" i="38"/>
  <c r="AP445" i="38"/>
  <c r="AP351" i="38"/>
  <c r="AP291" i="38"/>
  <c r="AP274" i="38"/>
  <c r="AM499" i="38"/>
  <c r="AO500" i="38"/>
  <c r="AP343" i="38"/>
  <c r="AP282" i="38"/>
  <c r="AP242" i="38"/>
  <c r="X397" i="38"/>
  <c r="Y328" i="38"/>
  <c r="M118" i="38"/>
  <c r="F22" i="8"/>
  <c r="G22" i="8" s="1"/>
  <c r="K15" i="38"/>
  <c r="F21" i="8"/>
  <c r="G21" i="8" s="1"/>
  <c r="AB15" i="38"/>
  <c r="F34" i="8"/>
  <c r="G34" i="8" s="1"/>
  <c r="F33" i="8"/>
  <c r="G33" i="8" s="1"/>
  <c r="F48" i="8"/>
  <c r="G48" i="8" s="1"/>
  <c r="F49" i="8"/>
  <c r="G49" i="8" s="1"/>
  <c r="F58" i="8"/>
  <c r="G58" i="8" s="1"/>
  <c r="F57" i="8"/>
  <c r="G57" i="8" s="1"/>
  <c r="F25" i="8"/>
  <c r="G25" i="8" s="1"/>
  <c r="F24" i="8"/>
  <c r="G24" i="8" s="1"/>
  <c r="F52" i="8"/>
  <c r="G52" i="8" s="1"/>
  <c r="F51" i="8"/>
  <c r="G51" i="8" s="1"/>
  <c r="R243" i="38"/>
  <c r="K64" i="38"/>
  <c r="K47" i="38" s="1"/>
  <c r="AB64" i="38"/>
  <c r="AB47" i="38" s="1"/>
  <c r="F54" i="8"/>
  <c r="G54" i="8" s="1"/>
  <c r="F454" i="38"/>
  <c r="H454" i="38" s="1"/>
  <c r="F441" i="38"/>
  <c r="H441" i="38" s="1"/>
  <c r="F38" i="38"/>
  <c r="J38" i="38" s="1"/>
  <c r="F73" i="38"/>
  <c r="J73" i="38" s="1"/>
  <c r="D328" i="38"/>
  <c r="F390" i="38"/>
  <c r="J390" i="38" s="1"/>
  <c r="F330" i="38"/>
  <c r="H330" i="38" s="1"/>
  <c r="F338" i="38"/>
  <c r="H338" i="38" s="1"/>
  <c r="D485" i="38"/>
  <c r="D541" i="38"/>
  <c r="F541" i="38" s="1"/>
  <c r="J541" i="38" s="1"/>
  <c r="E47" i="38"/>
  <c r="E96" i="38"/>
  <c r="D398" i="38"/>
  <c r="F346" i="38"/>
  <c r="J346" i="38" s="1"/>
  <c r="F395" i="38"/>
  <c r="H395" i="38" s="1"/>
  <c r="F335" i="38"/>
  <c r="H335" i="38" s="1"/>
  <c r="F344" i="38"/>
  <c r="H344" i="38" s="1"/>
  <c r="F457" i="38"/>
  <c r="J457" i="38" s="1"/>
  <c r="F466" i="38"/>
  <c r="H466" i="38" s="1"/>
  <c r="F364" i="38"/>
  <c r="J364" i="38" s="1"/>
  <c r="F360" i="38"/>
  <c r="H360" i="38" s="1"/>
  <c r="F435" i="38"/>
  <c r="J435" i="38" s="1"/>
  <c r="F421" i="38"/>
  <c r="H421" i="38" s="1"/>
  <c r="F456" i="38"/>
  <c r="J456" i="38" s="1"/>
  <c r="F486" i="38"/>
  <c r="H486" i="38" s="1"/>
  <c r="F497" i="38"/>
  <c r="J497" i="38" s="1"/>
  <c r="F492" i="38"/>
  <c r="H492" i="38" s="1"/>
  <c r="F503" i="38"/>
  <c r="J503" i="38" s="1"/>
  <c r="F525" i="38"/>
  <c r="H525" i="38" s="1"/>
  <c r="F524" i="38"/>
  <c r="J524" i="38" s="1"/>
  <c r="F516" i="38"/>
  <c r="J516" i="38" s="1"/>
  <c r="F535" i="38"/>
  <c r="H535" i="38" s="1"/>
  <c r="F25" i="38"/>
  <c r="J25" i="38" s="1"/>
  <c r="F23" i="38"/>
  <c r="H23" i="38" s="1"/>
  <c r="F65" i="38"/>
  <c r="J65" i="38" s="1"/>
  <c r="F61" i="38"/>
  <c r="J61" i="38" s="1"/>
  <c r="F94" i="38"/>
  <c r="J94" i="38" s="1"/>
  <c r="F103" i="38"/>
  <c r="J103" i="38" s="1"/>
  <c r="F117" i="38"/>
  <c r="F111" i="38"/>
  <c r="H111" i="38" s="1"/>
  <c r="F144" i="38"/>
  <c r="J144" i="38" s="1"/>
  <c r="F140" i="38"/>
  <c r="E560" i="38"/>
  <c r="F150" i="38"/>
  <c r="H150" i="38" s="1"/>
  <c r="E107" i="38"/>
  <c r="F498" i="38"/>
  <c r="H498" i="38" s="1"/>
  <c r="F46" i="38"/>
  <c r="F44" i="38"/>
  <c r="F40" i="38"/>
  <c r="F36" i="38"/>
  <c r="F32" i="38"/>
  <c r="F30" i="38"/>
  <c r="F176" i="38"/>
  <c r="F172" i="38"/>
  <c r="F170" i="38"/>
  <c r="F197" i="38"/>
  <c r="F205" i="38"/>
  <c r="F203" i="38"/>
  <c r="F217" i="38"/>
  <c r="F232" i="38"/>
  <c r="F228" i="38"/>
  <c r="F192" i="38"/>
  <c r="H192" i="38" s="1"/>
  <c r="F256" i="38"/>
  <c r="H256" i="38" s="1"/>
  <c r="F258" i="38"/>
  <c r="J258" i="38" s="1"/>
  <c r="F247" i="38"/>
  <c r="J247" i="38" s="1"/>
  <c r="F316" i="38"/>
  <c r="H316" i="38" s="1"/>
  <c r="F351" i="38"/>
  <c r="J351" i="38" s="1"/>
  <c r="F358" i="38"/>
  <c r="J358" i="38" s="1"/>
  <c r="F362" i="38"/>
  <c r="H362" i="38" s="1"/>
  <c r="F387" i="38"/>
  <c r="H387" i="38" s="1"/>
  <c r="F410" i="38"/>
  <c r="H410" i="38" s="1"/>
  <c r="F414" i="38"/>
  <c r="H414" i="38" s="1"/>
  <c r="E459" i="38"/>
  <c r="E527" i="38"/>
  <c r="E526" i="38" s="1"/>
  <c r="F565" i="38"/>
  <c r="J565" i="38" s="1"/>
  <c r="F45" i="38"/>
  <c r="J45" i="38" s="1"/>
  <c r="F43" i="38"/>
  <c r="H43" i="38" s="1"/>
  <c r="F41" i="38"/>
  <c r="H41" i="38" s="1"/>
  <c r="F37" i="38"/>
  <c r="J37" i="38" s="1"/>
  <c r="F29" i="38"/>
  <c r="J29" i="38" s="1"/>
  <c r="D83" i="38"/>
  <c r="E509" i="38"/>
  <c r="E500" i="38"/>
  <c r="F241" i="38"/>
  <c r="J241" i="38" s="1"/>
  <c r="F239" i="38"/>
  <c r="J239" i="38" s="1"/>
  <c r="F242" i="38"/>
  <c r="F237" i="38"/>
  <c r="F254" i="38"/>
  <c r="J254" i="38" s="1"/>
  <c r="F418" i="38"/>
  <c r="J418" i="38" s="1"/>
  <c r="D500" i="38"/>
  <c r="F39" i="38"/>
  <c r="F165" i="38"/>
  <c r="J165" i="38" s="1"/>
  <c r="D389" i="38"/>
  <c r="F458" i="38"/>
  <c r="J458" i="38" s="1"/>
  <c r="H341" i="38"/>
  <c r="F249" i="38"/>
  <c r="H249" i="38" s="1"/>
  <c r="F251" i="38"/>
  <c r="J251" i="38" s="1"/>
  <c r="F253" i="38"/>
  <c r="H253" i="38" s="1"/>
  <c r="F265" i="38"/>
  <c r="F261" i="38"/>
  <c r="H261" i="38" s="1"/>
  <c r="F263" i="38"/>
  <c r="J263" i="38" s="1"/>
  <c r="F301" i="38"/>
  <c r="F303" i="38"/>
  <c r="F305" i="38"/>
  <c r="J305" i="38" s="1"/>
  <c r="F307" i="38"/>
  <c r="H307" i="38" s="1"/>
  <c r="F309" i="38"/>
  <c r="H309" i="38" s="1"/>
  <c r="F311" i="38"/>
  <c r="J311" i="38" s="1"/>
  <c r="F270" i="38"/>
  <c r="J270" i="38" s="1"/>
  <c r="F272" i="38"/>
  <c r="H272" i="38" s="1"/>
  <c r="F274" i="38"/>
  <c r="J274" i="38" s="1"/>
  <c r="F276" i="38"/>
  <c r="F278" i="38"/>
  <c r="H278" i="38" s="1"/>
  <c r="F280" i="38"/>
  <c r="J280" i="38" s="1"/>
  <c r="F282" i="38"/>
  <c r="H282" i="38" s="1"/>
  <c r="F284" i="38"/>
  <c r="J284" i="38" s="1"/>
  <c r="F286" i="38"/>
  <c r="H286" i="38" s="1"/>
  <c r="F288" i="38"/>
  <c r="J288" i="38" s="1"/>
  <c r="F290" i="38"/>
  <c r="F292" i="38"/>
  <c r="J292" i="38" s="1"/>
  <c r="F294" i="38"/>
  <c r="F296" i="38"/>
  <c r="H296" i="38" s="1"/>
  <c r="F298" i="38"/>
  <c r="J298" i="38" s="1"/>
  <c r="F300" i="38"/>
  <c r="H300" i="38" s="1"/>
  <c r="F324" i="38"/>
  <c r="J324" i="38" s="1"/>
  <c r="F320" i="38"/>
  <c r="J320" i="38" s="1"/>
  <c r="F323" i="38"/>
  <c r="H323" i="38" s="1"/>
  <c r="F318" i="38"/>
  <c r="F332" i="38"/>
  <c r="F331" i="38"/>
  <c r="H331" i="38" s="1"/>
  <c r="F336" i="38"/>
  <c r="F340" i="38"/>
  <c r="F342" i="38"/>
  <c r="F380" i="38"/>
  <c r="H380" i="38" s="1"/>
  <c r="F382" i="38"/>
  <c r="J382" i="38" s="1"/>
  <c r="F368" i="38"/>
  <c r="F370" i="38"/>
  <c r="F372" i="38"/>
  <c r="F189" i="38"/>
  <c r="H189" i="38" s="1"/>
  <c r="F185" i="38"/>
  <c r="J185" i="38" s="1"/>
  <c r="F179" i="38"/>
  <c r="F33" i="38"/>
  <c r="H33" i="38" s="1"/>
  <c r="F31" i="38"/>
  <c r="J31" i="38" s="1"/>
  <c r="F374" i="38"/>
  <c r="F376" i="38"/>
  <c r="J376" i="38" s="1"/>
  <c r="F378" i="38"/>
  <c r="F392" i="38"/>
  <c r="F394" i="38"/>
  <c r="F445" i="38"/>
  <c r="J445" i="38" s="1"/>
  <c r="F447" i="38"/>
  <c r="F449" i="38"/>
  <c r="F451" i="38"/>
  <c r="F429" i="38"/>
  <c r="J429" i="38" s="1"/>
  <c r="F431" i="38"/>
  <c r="F433" i="38"/>
  <c r="F437" i="38"/>
  <c r="H437" i="38" s="1"/>
  <c r="F439" i="38"/>
  <c r="F443" i="38"/>
  <c r="H443" i="38" s="1"/>
  <c r="F405" i="38"/>
  <c r="F409" i="38"/>
  <c r="J409" i="38" s="1"/>
  <c r="F413" i="38"/>
  <c r="J413" i="38" s="1"/>
  <c r="F417" i="38"/>
  <c r="F425" i="38"/>
  <c r="F427" i="38"/>
  <c r="J427" i="38" s="1"/>
  <c r="F400" i="38"/>
  <c r="F402" i="38"/>
  <c r="J402" i="38" s="1"/>
  <c r="F463" i="38"/>
  <c r="J463" i="38" s="1"/>
  <c r="F460" i="38"/>
  <c r="J460" i="38" s="1"/>
  <c r="F462" i="38"/>
  <c r="F468" i="38"/>
  <c r="J468" i="38" s="1"/>
  <c r="F484" i="38"/>
  <c r="H484" i="38" s="1"/>
  <c r="F483" i="38"/>
  <c r="F479" i="38"/>
  <c r="H479" i="38" s="1"/>
  <c r="F481" i="38"/>
  <c r="F471" i="38"/>
  <c r="F473" i="38"/>
  <c r="H473" i="38" s="1"/>
  <c r="F475" i="38"/>
  <c r="J475" i="38" s="1"/>
  <c r="F477" i="38"/>
  <c r="F496" i="38"/>
  <c r="F494" i="38"/>
  <c r="F508" i="38"/>
  <c r="F506" i="38"/>
  <c r="H506" i="38" s="1"/>
  <c r="F519" i="38"/>
  <c r="J519" i="38" s="1"/>
  <c r="F522" i="38"/>
  <c r="F512" i="38"/>
  <c r="F514" i="38"/>
  <c r="H514" i="38" s="1"/>
  <c r="F518" i="38"/>
  <c r="F529" i="38"/>
  <c r="F531" i="38"/>
  <c r="J531" i="38" s="1"/>
  <c r="F533" i="38"/>
  <c r="J533" i="38" s="1"/>
  <c r="F539" i="38"/>
  <c r="J539" i="38" s="1"/>
  <c r="F537" i="38"/>
  <c r="F544" i="38"/>
  <c r="F546" i="38"/>
  <c r="F548" i="38"/>
  <c r="F550" i="38"/>
  <c r="F552" i="38"/>
  <c r="F554" i="38"/>
  <c r="F558" i="38"/>
  <c r="F27" i="38"/>
  <c r="F21" i="38"/>
  <c r="F17" i="38"/>
  <c r="F15" i="38"/>
  <c r="F79" i="38"/>
  <c r="F71" i="38"/>
  <c r="F69" i="38"/>
  <c r="F67" i="38"/>
  <c r="F63" i="38"/>
  <c r="F57" i="38"/>
  <c r="J57" i="38" s="1"/>
  <c r="F53" i="38"/>
  <c r="F51" i="38"/>
  <c r="F87" i="38"/>
  <c r="F85" i="38"/>
  <c r="F105" i="38"/>
  <c r="F101" i="38"/>
  <c r="F99" i="38"/>
  <c r="F115" i="38"/>
  <c r="F131" i="38"/>
  <c r="F129" i="38"/>
  <c r="F127" i="38"/>
  <c r="F125" i="38"/>
  <c r="F123" i="38"/>
  <c r="F142" i="38"/>
  <c r="F138" i="38"/>
  <c r="F136" i="38"/>
  <c r="F163" i="38"/>
  <c r="F161" i="38"/>
  <c r="F159" i="38"/>
  <c r="D509" i="38"/>
  <c r="D467" i="38"/>
  <c r="F134" i="38"/>
  <c r="F366" i="38"/>
  <c r="E89" i="38"/>
  <c r="F224" i="38"/>
  <c r="H224" i="38" s="1"/>
  <c r="J177" i="38"/>
  <c r="D489" i="38"/>
  <c r="E235" i="38"/>
  <c r="F48" i="38"/>
  <c r="H231" i="38"/>
  <c r="F244" i="38"/>
  <c r="F313" i="38"/>
  <c r="F339" i="38"/>
  <c r="F399" i="38"/>
  <c r="H399" i="38" s="1"/>
  <c r="F469" i="38"/>
  <c r="F403" i="38"/>
  <c r="F208" i="38"/>
  <c r="F245" i="38"/>
  <c r="H245" i="38" s="1"/>
  <c r="F353" i="38"/>
  <c r="J353" i="38" s="1"/>
  <c r="F355" i="38"/>
  <c r="F422" i="38"/>
  <c r="F561" i="38"/>
  <c r="E118" i="38"/>
  <c r="F268" i="38"/>
  <c r="F329" i="38"/>
  <c r="F501" i="38"/>
  <c r="F528" i="38"/>
  <c r="F542" i="38"/>
  <c r="F240" i="38"/>
  <c r="J240" i="38" s="1"/>
  <c r="F238" i="38"/>
  <c r="J238" i="38" s="1"/>
  <c r="F255" i="38"/>
  <c r="H255" i="38" s="1"/>
  <c r="F257" i="38"/>
  <c r="H257" i="38" s="1"/>
  <c r="F259" i="38"/>
  <c r="F246" i="38"/>
  <c r="H246" i="38" s="1"/>
  <c r="E243" i="38"/>
  <c r="F252" i="38"/>
  <c r="F264" i="38"/>
  <c r="J264" i="38" s="1"/>
  <c r="F266" i="38"/>
  <c r="F302" i="38"/>
  <c r="H302" i="38" s="1"/>
  <c r="F304" i="38"/>
  <c r="H304" i="38" s="1"/>
  <c r="F308" i="38"/>
  <c r="J308" i="38" s="1"/>
  <c r="F310" i="38"/>
  <c r="H310" i="38" s="1"/>
  <c r="F271" i="38"/>
  <c r="H271" i="38" s="1"/>
  <c r="F273" i="38"/>
  <c r="J273" i="38" s="1"/>
  <c r="F277" i="38"/>
  <c r="J277" i="38" s="1"/>
  <c r="F279" i="38"/>
  <c r="J279" i="38" s="1"/>
  <c r="F281" i="38"/>
  <c r="F283" i="38"/>
  <c r="J283" i="38" s="1"/>
  <c r="F285" i="38"/>
  <c r="F287" i="38"/>
  <c r="H287" i="38" s="1"/>
  <c r="F289" i="38"/>
  <c r="H289" i="38" s="1"/>
  <c r="F291" i="38"/>
  <c r="J291" i="38" s="1"/>
  <c r="F293" i="38"/>
  <c r="J293" i="38" s="1"/>
  <c r="F297" i="38"/>
  <c r="H297" i="38" s="1"/>
  <c r="F299" i="38"/>
  <c r="H299" i="38" s="1"/>
  <c r="F326" i="38"/>
  <c r="J326" i="38" s="1"/>
  <c r="F325" i="38"/>
  <c r="H325" i="38" s="1"/>
  <c r="F321" i="38"/>
  <c r="J321" i="38" s="1"/>
  <c r="F314" i="38"/>
  <c r="H314" i="38" s="1"/>
  <c r="F317" i="38"/>
  <c r="J317" i="38" s="1"/>
  <c r="F319" i="38"/>
  <c r="H319" i="38" s="1"/>
  <c r="F333" i="38"/>
  <c r="H333" i="38" s="1"/>
  <c r="F334" i="38"/>
  <c r="J334" i="38" s="1"/>
  <c r="F343" i="38"/>
  <c r="H343" i="38" s="1"/>
  <c r="F363" i="38"/>
  <c r="J363" i="38" s="1"/>
  <c r="F367" i="38"/>
  <c r="J367" i="38" s="1"/>
  <c r="F369" i="38"/>
  <c r="H369" i="38" s="1"/>
  <c r="F371" i="38"/>
  <c r="F373" i="38"/>
  <c r="J373" i="38" s="1"/>
  <c r="F375" i="38"/>
  <c r="H375" i="38" s="1"/>
  <c r="F377" i="38"/>
  <c r="J377" i="38" s="1"/>
  <c r="F352" i="38"/>
  <c r="J352" i="38" s="1"/>
  <c r="F354" i="38"/>
  <c r="J354" i="38" s="1"/>
  <c r="F356" i="38"/>
  <c r="J356" i="38" s="1"/>
  <c r="F359" i="38"/>
  <c r="H359" i="38" s="1"/>
  <c r="F361" i="38"/>
  <c r="J361" i="38" s="1"/>
  <c r="F388" i="38"/>
  <c r="H388" i="38" s="1"/>
  <c r="F385" i="38"/>
  <c r="J385" i="38" s="1"/>
  <c r="F393" i="38"/>
  <c r="F396" i="38"/>
  <c r="H396" i="38" s="1"/>
  <c r="F455" i="38"/>
  <c r="H455" i="38" s="1"/>
  <c r="F446" i="38"/>
  <c r="J446" i="38" s="1"/>
  <c r="F450" i="38"/>
  <c r="H450" i="38" s="1"/>
  <c r="F452" i="38"/>
  <c r="H452" i="38" s="1"/>
  <c r="F432" i="38"/>
  <c r="F436" i="38"/>
  <c r="F440" i="38"/>
  <c r="F444" i="38"/>
  <c r="J444" i="38" s="1"/>
  <c r="F407" i="38"/>
  <c r="F408" i="38"/>
  <c r="F412" i="38"/>
  <c r="F415" i="38"/>
  <c r="F416" i="38"/>
  <c r="J416" i="38" s="1"/>
  <c r="F419" i="38"/>
  <c r="F420" i="38"/>
  <c r="H420" i="38" s="1"/>
  <c r="F423" i="38"/>
  <c r="F424" i="38"/>
  <c r="J424" i="38" s="1"/>
  <c r="F426" i="38"/>
  <c r="H426" i="38" s="1"/>
  <c r="F428" i="38"/>
  <c r="F401" i="38"/>
  <c r="H401" i="38" s="1"/>
  <c r="F453" i="38"/>
  <c r="J453" i="38" s="1"/>
  <c r="F465" i="38"/>
  <c r="F464" i="38"/>
  <c r="F461" i="38"/>
  <c r="J461" i="38" s="1"/>
  <c r="F482" i="38"/>
  <c r="J482" i="38" s="1"/>
  <c r="F480" i="38"/>
  <c r="F470" i="38"/>
  <c r="F472" i="38"/>
  <c r="F474" i="38"/>
  <c r="J474" i="38" s="1"/>
  <c r="F476" i="38"/>
  <c r="F495" i="38"/>
  <c r="F493" i="38"/>
  <c r="F491" i="38"/>
  <c r="F502" i="38"/>
  <c r="J502" i="38" s="1"/>
  <c r="F504" i="38"/>
  <c r="F507" i="38"/>
  <c r="F505" i="38"/>
  <c r="F523" i="38"/>
  <c r="F521" i="38"/>
  <c r="F511" i="38"/>
  <c r="H511" i="38" s="1"/>
  <c r="F513" i="38"/>
  <c r="F515" i="38"/>
  <c r="F534" i="38"/>
  <c r="F532" i="38"/>
  <c r="F540" i="38"/>
  <c r="F538" i="38"/>
  <c r="F547" i="38"/>
  <c r="F549" i="38"/>
  <c r="F555" i="38"/>
  <c r="F557" i="38"/>
  <c r="F559" i="38"/>
  <c r="F80" i="38"/>
  <c r="F76" i="38"/>
  <c r="F70" i="38"/>
  <c r="F66" i="38"/>
  <c r="E260" i="38"/>
  <c r="F350" i="38"/>
  <c r="D345" i="38"/>
  <c r="F215" i="38"/>
  <c r="D235" i="38"/>
  <c r="F236" i="38"/>
  <c r="F391" i="38"/>
  <c r="E389" i="38"/>
  <c r="F430" i="38"/>
  <c r="E398" i="38"/>
  <c r="F384" i="38"/>
  <c r="D383" i="38"/>
  <c r="E267" i="38"/>
  <c r="F347" i="38"/>
  <c r="J226" i="38"/>
  <c r="F108" i="38"/>
  <c r="D267" i="38"/>
  <c r="D13" i="38"/>
  <c r="F14" i="38"/>
  <c r="F90" i="38"/>
  <c r="D89" i="38"/>
  <c r="E83" i="38"/>
  <c r="F84" i="38"/>
  <c r="F250" i="38"/>
  <c r="F262" i="38"/>
  <c r="F306" i="38"/>
  <c r="F269" i="38"/>
  <c r="F275" i="38"/>
  <c r="F337" i="38"/>
  <c r="F379" i="38"/>
  <c r="F381" i="38"/>
  <c r="F487" i="38"/>
  <c r="E485" i="38"/>
  <c r="D260" i="38"/>
  <c r="E383" i="38"/>
  <c r="E328" i="38"/>
  <c r="E467" i="38"/>
  <c r="F97" i="38"/>
  <c r="D96" i="38"/>
  <c r="F119" i="38"/>
  <c r="F295" i="38"/>
  <c r="F490" i="38"/>
  <c r="E489" i="38"/>
  <c r="D459" i="38"/>
  <c r="D118" i="38"/>
  <c r="D164" i="38"/>
  <c r="D527" i="38"/>
  <c r="C89" i="27"/>
  <c r="C90" i="27"/>
  <c r="C45" i="27"/>
  <c r="D52" i="27"/>
  <c r="D51" i="27"/>
  <c r="C41" i="27"/>
  <c r="D92" i="27"/>
  <c r="D91" i="27"/>
  <c r="C84" i="27"/>
  <c r="D39" i="27"/>
  <c r="D100" i="27"/>
  <c r="C92" i="27"/>
  <c r="C96" i="27"/>
  <c r="D96" i="27"/>
  <c r="D98" i="27"/>
  <c r="D89" i="27"/>
  <c r="C44" i="27"/>
  <c r="D41" i="27"/>
  <c r="C43" i="27"/>
  <c r="D97" i="27"/>
  <c r="C50" i="27"/>
  <c r="C85" i="27"/>
  <c r="D44" i="27"/>
  <c r="D54" i="27"/>
  <c r="C88" i="27"/>
  <c r="D5" i="10"/>
  <c r="C7" i="27" s="1"/>
  <c r="D49" i="27"/>
  <c r="D47" i="27"/>
  <c r="C53" i="27"/>
  <c r="D38" i="27"/>
  <c r="C91" i="27"/>
  <c r="C100" i="27"/>
  <c r="C40" i="27"/>
  <c r="AJ12" i="38" l="1"/>
  <c r="AP330" i="38"/>
  <c r="AP206" i="38"/>
  <c r="L13" i="38"/>
  <c r="AB397" i="38"/>
  <c r="AP42" i="38"/>
  <c r="J166" i="38"/>
  <c r="AC526" i="38"/>
  <c r="AN106" i="38"/>
  <c r="Y13" i="38"/>
  <c r="AM397" i="38"/>
  <c r="AO526" i="38"/>
  <c r="AO107" i="38"/>
  <c r="AP165" i="38"/>
  <c r="AP37" i="38"/>
  <c r="AN327" i="38"/>
  <c r="T467" i="38"/>
  <c r="T133" i="38"/>
  <c r="Q500" i="38"/>
  <c r="AP72" i="38"/>
  <c r="AP69" i="38"/>
  <c r="Q345" i="38"/>
  <c r="E28" i="38"/>
  <c r="F28" i="38" s="1"/>
  <c r="H28" i="38" s="1"/>
  <c r="I566" i="38"/>
  <c r="Q328" i="38"/>
  <c r="Q398" i="38"/>
  <c r="Q397" i="38" s="1"/>
  <c r="AD12" i="38"/>
  <c r="AP489" i="38"/>
  <c r="AP90" i="38"/>
  <c r="P19" i="23"/>
  <c r="Q267" i="38"/>
  <c r="Q222" i="38" s="1"/>
  <c r="AP313" i="38"/>
  <c r="AO13" i="38"/>
  <c r="AP36" i="38"/>
  <c r="AP528" i="38"/>
  <c r="AK149" i="38"/>
  <c r="AK328" i="38"/>
  <c r="AG328" i="38"/>
  <c r="AP22" i="38"/>
  <c r="AG389" i="38"/>
  <c r="AM106" i="38"/>
  <c r="AJ327" i="38"/>
  <c r="AP18" i="38"/>
  <c r="T345" i="38"/>
  <c r="S13" i="38"/>
  <c r="N13" i="38"/>
  <c r="T509" i="38"/>
  <c r="T149" i="38"/>
  <c r="T389" i="38"/>
  <c r="T223" i="38"/>
  <c r="F322" i="38"/>
  <c r="H322" i="38" s="1"/>
  <c r="T527" i="38"/>
  <c r="T526" i="38" s="1"/>
  <c r="AH383" i="38"/>
  <c r="AK383" i="38" s="1"/>
  <c r="T164" i="38"/>
  <c r="AD327" i="38"/>
  <c r="AP527" i="38"/>
  <c r="AJ106" i="38"/>
  <c r="R190" i="38"/>
  <c r="R106" i="38" s="1"/>
  <c r="AP39" i="38"/>
  <c r="P28" i="34"/>
  <c r="I22" i="27" s="1"/>
  <c r="N41" i="46"/>
  <c r="N51" i="46" s="1"/>
  <c r="P51" i="46"/>
  <c r="N26" i="22"/>
  <c r="AP68" i="38"/>
  <c r="AP58" i="38"/>
  <c r="T243" i="38"/>
  <c r="AP498" i="38"/>
  <c r="AP35" i="38"/>
  <c r="H233" i="38"/>
  <c r="D243" i="38"/>
  <c r="F243" i="38" s="1"/>
  <c r="H243" i="38" s="1"/>
  <c r="J195" i="38"/>
  <c r="E149" i="38"/>
  <c r="AP403" i="38"/>
  <c r="AP509" i="38"/>
  <c r="AK345" i="38"/>
  <c r="T13" i="38"/>
  <c r="AH327" i="38"/>
  <c r="AE327" i="38"/>
  <c r="AP224" i="38"/>
  <c r="AP268" i="38"/>
  <c r="AJ222" i="38"/>
  <c r="AP542" i="38"/>
  <c r="AP399" i="38"/>
  <c r="AP17" i="38"/>
  <c r="AM12" i="38"/>
  <c r="AL12" i="38"/>
  <c r="AO12" i="38" s="1"/>
  <c r="AP62" i="38"/>
  <c r="AP82" i="38"/>
  <c r="AP335" i="38"/>
  <c r="AO223" i="38"/>
  <c r="AP132" i="38"/>
  <c r="AP61" i="38"/>
  <c r="AB327" i="38"/>
  <c r="AG13" i="38"/>
  <c r="T312" i="38"/>
  <c r="T47" i="38"/>
  <c r="T96" i="38"/>
  <c r="X13" i="38"/>
  <c r="X12" i="38" s="1"/>
  <c r="T398" i="38"/>
  <c r="T107" i="38"/>
  <c r="T267" i="38"/>
  <c r="U13" i="38"/>
  <c r="U12" i="38" s="1"/>
  <c r="AB222" i="38"/>
  <c r="AP488" i="38"/>
  <c r="AO328" i="38"/>
  <c r="Z222" i="38"/>
  <c r="AP131" i="38"/>
  <c r="AG47" i="38"/>
  <c r="AP244" i="38"/>
  <c r="D191" i="38"/>
  <c r="F191" i="38" s="1"/>
  <c r="E345" i="38"/>
  <c r="F345" i="38" s="1"/>
  <c r="AK223" i="38"/>
  <c r="AF12" i="38"/>
  <c r="AF106" i="38"/>
  <c r="AF566" i="38" s="1"/>
  <c r="H188" i="38"/>
  <c r="H221" i="38"/>
  <c r="AI106" i="38"/>
  <c r="AP467" i="38"/>
  <c r="AA243" i="38"/>
  <c r="AC243" i="38" s="1"/>
  <c r="W13" i="38"/>
  <c r="W12" i="38" s="1"/>
  <c r="W566" i="38" s="1"/>
  <c r="D223" i="38"/>
  <c r="H77" i="38"/>
  <c r="T485" i="38"/>
  <c r="J562" i="38"/>
  <c r="P13" i="38"/>
  <c r="P12" i="38" s="1"/>
  <c r="Q527" i="38"/>
  <c r="Q526" i="38" s="1"/>
  <c r="Q13" i="38"/>
  <c r="Q12" i="38" s="1"/>
  <c r="H102" i="38"/>
  <c r="J230" i="38"/>
  <c r="D128" i="8"/>
  <c r="P36" i="21" s="1"/>
  <c r="P46" i="21" s="1"/>
  <c r="I5" i="27" s="1"/>
  <c r="P11" i="31"/>
  <c r="L39" i="22"/>
  <c r="J39" i="22"/>
  <c r="N7" i="29"/>
  <c r="AP103" i="38"/>
  <c r="AP23" i="38"/>
  <c r="AP163" i="38"/>
  <c r="Z397" i="38"/>
  <c r="AC397" i="38" s="1"/>
  <c r="AP213" i="38"/>
  <c r="AP221" i="38"/>
  <c r="AE222" i="38"/>
  <c r="AP119" i="38"/>
  <c r="AI12" i="38"/>
  <c r="AP51" i="38"/>
  <c r="AP134" i="38"/>
  <c r="AD190" i="38"/>
  <c r="AD106" i="38" s="1"/>
  <c r="AG106" i="38" s="1"/>
  <c r="AP338" i="38"/>
  <c r="AP339" i="38"/>
  <c r="AP88" i="38"/>
  <c r="P467" i="38"/>
  <c r="P509" i="38"/>
  <c r="P499" i="38" s="1"/>
  <c r="AC322" i="38"/>
  <c r="AP322" i="38" s="1"/>
  <c r="P560" i="38"/>
  <c r="AP501" i="38"/>
  <c r="AP485" i="38"/>
  <c r="AO89" i="38"/>
  <c r="AP89" i="38" s="1"/>
  <c r="O190" i="38"/>
  <c r="P33" i="45"/>
  <c r="I10" i="27" s="1"/>
  <c r="P19" i="28"/>
  <c r="P527" i="38"/>
  <c r="P526" i="38" s="1"/>
  <c r="P489" i="38"/>
  <c r="Q509" i="38"/>
  <c r="H59" i="38"/>
  <c r="Z29" i="38"/>
  <c r="Z13" i="38" s="1"/>
  <c r="J212" i="38"/>
  <c r="H139" i="38"/>
  <c r="J404" i="38"/>
  <c r="J49" i="38"/>
  <c r="X327" i="38"/>
  <c r="V29" i="38"/>
  <c r="X222" i="38"/>
  <c r="H154" i="38"/>
  <c r="F207" i="38"/>
  <c r="H207" i="38" s="1"/>
  <c r="AP466" i="38"/>
  <c r="AP198" i="38"/>
  <c r="AP200" i="38"/>
  <c r="AC345" i="38"/>
  <c r="AP14" i="38"/>
  <c r="AM327" i="38"/>
  <c r="AP395" i="38"/>
  <c r="Z327" i="38"/>
  <c r="AC223" i="38"/>
  <c r="AP162" i="38"/>
  <c r="AP150" i="38"/>
  <c r="AP25" i="38"/>
  <c r="AP458" i="38"/>
  <c r="AC389" i="38"/>
  <c r="AA327" i="38"/>
  <c r="AC327" i="38" s="1"/>
  <c r="AC149" i="38"/>
  <c r="AE12" i="38"/>
  <c r="AG12" i="38" s="1"/>
  <c r="AP44" i="38"/>
  <c r="AP469" i="38"/>
  <c r="AP117" i="38"/>
  <c r="AP85" i="38"/>
  <c r="AP54" i="38"/>
  <c r="AP21" i="38"/>
  <c r="AP329" i="38"/>
  <c r="AP390" i="38"/>
  <c r="AP346" i="38"/>
  <c r="AH397" i="38"/>
  <c r="AP20" i="38"/>
  <c r="AP457" i="38"/>
  <c r="AK389" i="38"/>
  <c r="AP234" i="38"/>
  <c r="AP46" i="38"/>
  <c r="AL327" i="38"/>
  <c r="AO327" i="38" s="1"/>
  <c r="AK13" i="38"/>
  <c r="AA28" i="38"/>
  <c r="AA13" i="38" s="1"/>
  <c r="AC398" i="38"/>
  <c r="H178" i="38"/>
  <c r="J42" i="38"/>
  <c r="AC328" i="38"/>
  <c r="AP328" i="38" s="1"/>
  <c r="H95" i="38"/>
  <c r="H510" i="38"/>
  <c r="J488" i="38"/>
  <c r="H210" i="38"/>
  <c r="AD223" i="38"/>
  <c r="AG223" i="38" s="1"/>
  <c r="AK398" i="38"/>
  <c r="AP398" i="38" s="1"/>
  <c r="O327" i="38"/>
  <c r="R327" i="38"/>
  <c r="M222" i="38"/>
  <c r="AE397" i="38"/>
  <c r="AG397" i="38" s="1"/>
  <c r="K28" i="38"/>
  <c r="D69" i="8"/>
  <c r="P18" i="28" s="1"/>
  <c r="L18" i="28" s="1"/>
  <c r="D246" i="8"/>
  <c r="P10" i="29" s="1"/>
  <c r="Y327" i="38"/>
  <c r="M29" i="38"/>
  <c r="M28" i="38"/>
  <c r="D423" i="8"/>
  <c r="P9" i="33" s="1"/>
  <c r="D187" i="8"/>
  <c r="P46" i="22" s="1"/>
  <c r="P50" i="22" s="1"/>
  <c r="I6" i="27" s="1"/>
  <c r="D364" i="8"/>
  <c r="P30" i="30" s="1"/>
  <c r="L30" i="30" s="1"/>
  <c r="V28" i="38"/>
  <c r="AC500" i="38"/>
  <c r="Z499" i="38"/>
  <c r="AC499" i="38" s="1"/>
  <c r="AO541" i="38"/>
  <c r="AP541" i="38" s="1"/>
  <c r="AA312" i="38"/>
  <c r="AA222" i="38" s="1"/>
  <c r="H348" i="38"/>
  <c r="D199" i="38"/>
  <c r="D190" i="38" s="1"/>
  <c r="F190" i="38" s="1"/>
  <c r="J190" i="38" s="1"/>
  <c r="D312" i="38"/>
  <c r="F312" i="38" s="1"/>
  <c r="J312" i="38" s="1"/>
  <c r="H234" i="38"/>
  <c r="F158" i="38"/>
  <c r="H158" i="38" s="1"/>
  <c r="H121" i="38"/>
  <c r="H219" i="38"/>
  <c r="J156" i="38"/>
  <c r="N17" i="21"/>
  <c r="N46" i="21" s="1"/>
  <c r="N10" i="28"/>
  <c r="F149" i="38"/>
  <c r="H149" i="38" s="1"/>
  <c r="N222" i="38"/>
  <c r="H46" i="21"/>
  <c r="J182" i="38"/>
  <c r="P21" i="31"/>
  <c r="I20" i="27" s="1"/>
  <c r="U222" i="38"/>
  <c r="D5" i="7"/>
  <c r="C4" i="27" s="1"/>
  <c r="H9" i="28"/>
  <c r="N9" i="28"/>
  <c r="J9" i="28"/>
  <c r="L9" i="28"/>
  <c r="N13" i="45"/>
  <c r="L13" i="45"/>
  <c r="S222" i="38"/>
  <c r="L222" i="38"/>
  <c r="L11" i="28"/>
  <c r="N11" i="28"/>
  <c r="L41" i="46"/>
  <c r="L51" i="46" s="1"/>
  <c r="H12" i="45"/>
  <c r="N19" i="28"/>
  <c r="J218" i="38"/>
  <c r="H18" i="38"/>
  <c r="J187" i="38"/>
  <c r="J204" i="38"/>
  <c r="Y222" i="38"/>
  <c r="U190" i="38"/>
  <c r="U106" i="38" s="1"/>
  <c r="L327" i="38"/>
  <c r="H41" i="46"/>
  <c r="H51" i="46" s="1"/>
  <c r="J564" i="38"/>
  <c r="P9" i="47"/>
  <c r="P19" i="47" s="1"/>
  <c r="I12" i="27" s="1"/>
  <c r="P16" i="23"/>
  <c r="J13" i="45"/>
  <c r="J26" i="22"/>
  <c r="H19" i="28"/>
  <c r="N11" i="29"/>
  <c r="L11" i="29"/>
  <c r="J41" i="46"/>
  <c r="J51" i="46" s="1"/>
  <c r="L14" i="23"/>
  <c r="J14" i="23"/>
  <c r="N14" i="23"/>
  <c r="H14" i="23"/>
  <c r="H206" i="38"/>
  <c r="J543" i="38"/>
  <c r="O222" i="38"/>
  <c r="H151" i="38"/>
  <c r="L10" i="33"/>
  <c r="J10" i="33"/>
  <c r="N10" i="33"/>
  <c r="H10" i="33"/>
  <c r="J7" i="21"/>
  <c r="N7" i="21"/>
  <c r="L7" i="21"/>
  <c r="H7" i="21"/>
  <c r="J19" i="45"/>
  <c r="H19" i="45"/>
  <c r="N19" i="45"/>
  <c r="L19" i="45"/>
  <c r="L12" i="33"/>
  <c r="J12" i="33"/>
  <c r="N12" i="33"/>
  <c r="H12" i="33"/>
  <c r="L46" i="21"/>
  <c r="N15" i="45"/>
  <c r="J15" i="45"/>
  <c r="H15" i="45"/>
  <c r="L15" i="45"/>
  <c r="L7" i="45"/>
  <c r="N7" i="45"/>
  <c r="J7" i="45"/>
  <c r="H7" i="45"/>
  <c r="P39" i="24"/>
  <c r="I18" i="27" s="1"/>
  <c r="L8" i="45"/>
  <c r="J8" i="45"/>
  <c r="N8" i="45"/>
  <c r="H8" i="45"/>
  <c r="P13" i="23"/>
  <c r="J46" i="21"/>
  <c r="H14" i="45"/>
  <c r="N14" i="45"/>
  <c r="J8" i="33"/>
  <c r="N8" i="33"/>
  <c r="L8" i="33"/>
  <c r="L41" i="22"/>
  <c r="J41" i="22"/>
  <c r="L6" i="45"/>
  <c r="J6" i="45"/>
  <c r="N6" i="45"/>
  <c r="H6" i="45"/>
  <c r="AC201" i="38"/>
  <c r="AP201" i="38" s="1"/>
  <c r="AA199" i="38"/>
  <c r="J11" i="33"/>
  <c r="H11" i="33"/>
  <c r="N11" i="33"/>
  <c r="L11" i="33"/>
  <c r="J19" i="23"/>
  <c r="L21" i="23"/>
  <c r="J21" i="23"/>
  <c r="H21" i="23"/>
  <c r="N21" i="23"/>
  <c r="L27" i="45"/>
  <c r="J27" i="45"/>
  <c r="N27" i="45"/>
  <c r="H27" i="45"/>
  <c r="N50" i="22"/>
  <c r="H181" i="38"/>
  <c r="J52" i="38"/>
  <c r="J556" i="38"/>
  <c r="H92" i="38"/>
  <c r="H91" i="38"/>
  <c r="J168" i="38"/>
  <c r="H193" i="38"/>
  <c r="J186" i="38"/>
  <c r="J22" i="38"/>
  <c r="J167" i="38"/>
  <c r="J153" i="38"/>
  <c r="F133" i="38"/>
  <c r="H133" i="38" s="1"/>
  <c r="H229" i="38"/>
  <c r="F47" i="38"/>
  <c r="H47" i="38" s="1"/>
  <c r="J184" i="38"/>
  <c r="J122" i="38"/>
  <c r="J174" i="38"/>
  <c r="J536" i="38"/>
  <c r="F214" i="38"/>
  <c r="H214" i="38" s="1"/>
  <c r="H180" i="38"/>
  <c r="F107" i="38"/>
  <c r="H107" i="38" s="1"/>
  <c r="F164" i="38"/>
  <c r="H164" i="38" s="1"/>
  <c r="H157" i="38"/>
  <c r="J81" i="38"/>
  <c r="J64" i="38"/>
  <c r="H109" i="38"/>
  <c r="H152" i="38"/>
  <c r="J75" i="38"/>
  <c r="J34" i="38"/>
  <c r="H143" i="38"/>
  <c r="H50" i="38"/>
  <c r="J227" i="38"/>
  <c r="J62" i="38"/>
  <c r="H145" i="38"/>
  <c r="H35" i="38"/>
  <c r="H147" i="38"/>
  <c r="J113" i="38"/>
  <c r="J135" i="38"/>
  <c r="J146" i="38"/>
  <c r="H78" i="38"/>
  <c r="H110" i="38"/>
  <c r="J19" i="38"/>
  <c r="J54" i="38"/>
  <c r="J553" i="38"/>
  <c r="J155" i="38"/>
  <c r="F560" i="38"/>
  <c r="J560" i="38" s="1"/>
  <c r="J124" i="38"/>
  <c r="J55" i="38"/>
  <c r="J213" i="38"/>
  <c r="J148" i="38"/>
  <c r="J141" i="38"/>
  <c r="D482" i="8"/>
  <c r="P8" i="44" s="1"/>
  <c r="H128" i="38"/>
  <c r="H171" i="38"/>
  <c r="H216" i="38"/>
  <c r="K327" i="38"/>
  <c r="P20" i="33"/>
  <c r="I11" i="27" s="1"/>
  <c r="L9" i="33"/>
  <c r="J9" i="33"/>
  <c r="H9" i="33"/>
  <c r="R28" i="38"/>
  <c r="J225" i="38"/>
  <c r="R29" i="38"/>
  <c r="J104" i="38"/>
  <c r="H517" i="38"/>
  <c r="H220" i="38"/>
  <c r="J448" i="38"/>
  <c r="H88" i="38"/>
  <c r="J58" i="38"/>
  <c r="J68" i="38"/>
  <c r="J545" i="38"/>
  <c r="J175" i="38"/>
  <c r="H56" i="38"/>
  <c r="H82" i="38"/>
  <c r="H20" i="38"/>
  <c r="J411" i="38"/>
  <c r="H209" i="38"/>
  <c r="H198" i="38"/>
  <c r="J26" i="38"/>
  <c r="J386" i="38"/>
  <c r="J41" i="38"/>
  <c r="J202" i="38"/>
  <c r="H74" i="38"/>
  <c r="AH64" i="38"/>
  <c r="AH47" i="38" s="1"/>
  <c r="O29" i="38"/>
  <c r="O28" i="38"/>
  <c r="D305" i="8"/>
  <c r="P24" i="30" s="1"/>
  <c r="H365" i="38"/>
  <c r="J438" i="38"/>
  <c r="J160" i="38"/>
  <c r="J98" i="38"/>
  <c r="H456" i="38"/>
  <c r="J120" i="38"/>
  <c r="H520" i="38"/>
  <c r="J132" i="38"/>
  <c r="R222" i="38"/>
  <c r="H130" i="38"/>
  <c r="J442" i="38"/>
  <c r="J93" i="38"/>
  <c r="H196" i="38"/>
  <c r="J387" i="38"/>
  <c r="H72" i="38"/>
  <c r="H406" i="38"/>
  <c r="J60" i="38"/>
  <c r="J24" i="38"/>
  <c r="J46" i="22"/>
  <c r="AO397" i="38"/>
  <c r="K222" i="38"/>
  <c r="H263" i="38"/>
  <c r="M106" i="38"/>
  <c r="AP133" i="38"/>
  <c r="AP235" i="38"/>
  <c r="V106" i="38"/>
  <c r="X106" i="38"/>
  <c r="J535" i="38"/>
  <c r="J335" i="38"/>
  <c r="H503" i="38"/>
  <c r="H418" i="38"/>
  <c r="J111" i="38"/>
  <c r="AK327" i="38"/>
  <c r="J36" i="21"/>
  <c r="L36" i="21"/>
  <c r="D499" i="38"/>
  <c r="H251" i="38"/>
  <c r="H280" i="38"/>
  <c r="AP214" i="38"/>
  <c r="AK397" i="38"/>
  <c r="K190" i="38"/>
  <c r="K106" i="38" s="1"/>
  <c r="AP500" i="38"/>
  <c r="AP383" i="38"/>
  <c r="Z106" i="38"/>
  <c r="AD222" i="38"/>
  <c r="AD566" i="38" s="1"/>
  <c r="AP345" i="38"/>
  <c r="AP164" i="38"/>
  <c r="AP459" i="38"/>
  <c r="K29" i="38"/>
  <c r="K13" i="38" s="1"/>
  <c r="K12" i="38" s="1"/>
  <c r="AO499" i="38"/>
  <c r="V222" i="38"/>
  <c r="S106" i="38"/>
  <c r="H563" i="38"/>
  <c r="H478" i="38"/>
  <c r="H137" i="38"/>
  <c r="J112" i="38"/>
  <c r="H183" i="38"/>
  <c r="H211" i="38"/>
  <c r="H530" i="38"/>
  <c r="J86" i="38"/>
  <c r="J126" i="38"/>
  <c r="J100" i="38"/>
  <c r="J434" i="38"/>
  <c r="H551" i="38"/>
  <c r="H194" i="38"/>
  <c r="AP107" i="38"/>
  <c r="AP191" i="38"/>
  <c r="L190" i="38"/>
  <c r="L106" i="38" s="1"/>
  <c r="O106" i="38"/>
  <c r="AP207" i="38"/>
  <c r="V327" i="38"/>
  <c r="AP526" i="38"/>
  <c r="AP83" i="38"/>
  <c r="N12" i="38"/>
  <c r="D101" i="27"/>
  <c r="C78" i="27"/>
  <c r="D78" i="27"/>
  <c r="J302" i="38"/>
  <c r="J492" i="38"/>
  <c r="H474" i="38"/>
  <c r="J255" i="38"/>
  <c r="J150" i="38"/>
  <c r="S12" i="38"/>
  <c r="H367" i="38"/>
  <c r="J333" i="38"/>
  <c r="J249" i="38"/>
  <c r="L12" i="38"/>
  <c r="T190" i="38"/>
  <c r="T106" i="38" s="1"/>
  <c r="AI566" i="38"/>
  <c r="L19" i="23"/>
  <c r="H270" i="38"/>
  <c r="F83" i="38"/>
  <c r="H83" i="38" s="1"/>
  <c r="H200" i="38"/>
  <c r="J316" i="38"/>
  <c r="J466" i="38"/>
  <c r="J325" i="38"/>
  <c r="J338" i="38"/>
  <c r="Y106" i="38"/>
  <c r="AO190" i="38"/>
  <c r="H373" i="38"/>
  <c r="Y12" i="38"/>
  <c r="AL106" i="38"/>
  <c r="T397" i="38"/>
  <c r="J272" i="38"/>
  <c r="J426" i="38"/>
  <c r="J421" i="38"/>
  <c r="J455" i="38"/>
  <c r="J315" i="38"/>
  <c r="E106" i="38"/>
  <c r="H288" i="38"/>
  <c r="H73" i="38"/>
  <c r="H45" i="38"/>
  <c r="J362" i="38"/>
  <c r="H247" i="38"/>
  <c r="H482" i="38"/>
  <c r="H65" i="38"/>
  <c r="H516" i="38"/>
  <c r="H424" i="38"/>
  <c r="J395" i="38"/>
  <c r="H460" i="38"/>
  <c r="J310" i="38"/>
  <c r="J33" i="38"/>
  <c r="H354" i="38"/>
  <c r="J307" i="38"/>
  <c r="H539" i="38"/>
  <c r="H435" i="38"/>
  <c r="H29" i="38"/>
  <c r="H356" i="38"/>
  <c r="H458" i="38"/>
  <c r="H334" i="38"/>
  <c r="H445" i="38"/>
  <c r="H31" i="38"/>
  <c r="H114" i="38"/>
  <c r="J114" i="38"/>
  <c r="H116" i="38"/>
  <c r="J116" i="38"/>
  <c r="H324" i="38"/>
  <c r="H320" i="38"/>
  <c r="J278" i="38"/>
  <c r="J420" i="38"/>
  <c r="J261" i="38"/>
  <c r="H457" i="38"/>
  <c r="J286" i="38"/>
  <c r="J343" i="38"/>
  <c r="H531" i="38"/>
  <c r="J43" i="38"/>
  <c r="J506" i="38"/>
  <c r="F500" i="38"/>
  <c r="J500" i="38" s="1"/>
  <c r="J414" i="38"/>
  <c r="J299" i="38"/>
  <c r="H385" i="38"/>
  <c r="H377" i="38"/>
  <c r="J441" i="38"/>
  <c r="H475" i="38"/>
  <c r="J479" i="38"/>
  <c r="AP267" i="38"/>
  <c r="J304" i="38"/>
  <c r="J484" i="38"/>
  <c r="J473" i="38"/>
  <c r="H240" i="38"/>
  <c r="J450" i="38"/>
  <c r="H358" i="38"/>
  <c r="H463" i="38"/>
  <c r="J380" i="38"/>
  <c r="J360" i="38"/>
  <c r="J498" i="38"/>
  <c r="J486" i="38"/>
  <c r="H37" i="38"/>
  <c r="AP96" i="38"/>
  <c r="H173" i="38"/>
  <c r="J173" i="38"/>
  <c r="F267" i="38"/>
  <c r="J267" i="38" s="1"/>
  <c r="H390" i="38"/>
  <c r="H94" i="38"/>
  <c r="J525" i="38"/>
  <c r="AK190" i="38"/>
  <c r="J162" i="38"/>
  <c r="H162" i="38"/>
  <c r="J16" i="38"/>
  <c r="H16" i="38"/>
  <c r="J169" i="38"/>
  <c r="H169" i="38"/>
  <c r="J331" i="38"/>
  <c r="J388" i="38"/>
  <c r="J253" i="38"/>
  <c r="J437" i="38"/>
  <c r="H283" i="38"/>
  <c r="J297" i="38"/>
  <c r="J344" i="38"/>
  <c r="J452" i="38"/>
  <c r="J375" i="38"/>
  <c r="H349" i="38"/>
  <c r="J248" i="38"/>
  <c r="H519" i="38"/>
  <c r="J189" i="38"/>
  <c r="H258" i="38"/>
  <c r="J309" i="38"/>
  <c r="H144" i="38"/>
  <c r="J245" i="38"/>
  <c r="H25" i="38"/>
  <c r="J246" i="38"/>
  <c r="H326" i="38"/>
  <c r="H317" i="38"/>
  <c r="H291" i="38"/>
  <c r="J359" i="38"/>
  <c r="E222" i="38"/>
  <c r="H351" i="38"/>
  <c r="H376" i="38"/>
  <c r="J282" i="38"/>
  <c r="H413" i="38"/>
  <c r="J256" i="38"/>
  <c r="H185" i="38"/>
  <c r="T327" i="38"/>
  <c r="H57" i="38"/>
  <c r="H502" i="38"/>
  <c r="H298" i="38"/>
  <c r="J401" i="38"/>
  <c r="H274" i="38"/>
  <c r="J323" i="38"/>
  <c r="J399" i="38"/>
  <c r="J271" i="38"/>
  <c r="H352" i="38"/>
  <c r="H61" i="38"/>
  <c r="H364" i="38"/>
  <c r="J319" i="38"/>
  <c r="J369" i="38"/>
  <c r="H273" i="38"/>
  <c r="J257" i="38"/>
  <c r="J314" i="38"/>
  <c r="H429" i="38"/>
  <c r="J454" i="38"/>
  <c r="J192" i="38"/>
  <c r="AP243" i="38"/>
  <c r="AK222" i="38"/>
  <c r="AP149" i="38"/>
  <c r="AM566" i="38"/>
  <c r="T12" i="38"/>
  <c r="AP389" i="38"/>
  <c r="H444" i="38"/>
  <c r="H264" i="38"/>
  <c r="H284" i="38"/>
  <c r="H254" i="38"/>
  <c r="F389" i="38"/>
  <c r="H389" i="38" s="1"/>
  <c r="J410" i="38"/>
  <c r="T499" i="38"/>
  <c r="N106" i="38"/>
  <c r="J23" i="38"/>
  <c r="H427" i="38"/>
  <c r="H409" i="38"/>
  <c r="F459" i="38"/>
  <c r="H459" i="38" s="1"/>
  <c r="F96" i="38"/>
  <c r="J96" i="38" s="1"/>
  <c r="F467" i="38"/>
  <c r="H467" i="38" s="1"/>
  <c r="H416" i="38"/>
  <c r="J224" i="38"/>
  <c r="H565" i="38"/>
  <c r="H461" i="38"/>
  <c r="H453" i="38"/>
  <c r="H346" i="38"/>
  <c r="H165" i="38"/>
  <c r="H293" i="38"/>
  <c r="F235" i="38"/>
  <c r="J235" i="38" s="1"/>
  <c r="J287" i="38"/>
  <c r="H279" i="38"/>
  <c r="H311" i="38"/>
  <c r="H321" i="38"/>
  <c r="H277" i="38"/>
  <c r="H305" i="38"/>
  <c r="H468" i="38"/>
  <c r="H103" i="38"/>
  <c r="H38" i="38"/>
  <c r="J443" i="38"/>
  <c r="H241" i="38"/>
  <c r="J357" i="38"/>
  <c r="Z47" i="38"/>
  <c r="AC64" i="38"/>
  <c r="AB29" i="38"/>
  <c r="AC29" i="38" s="1"/>
  <c r="AP29" i="38" s="1"/>
  <c r="AP260" i="38"/>
  <c r="AP118" i="38"/>
  <c r="AO222" i="38"/>
  <c r="J511" i="38"/>
  <c r="F489" i="38"/>
  <c r="H489" i="38" s="1"/>
  <c r="H402" i="38"/>
  <c r="H292" i="38"/>
  <c r="F260" i="38"/>
  <c r="H260" i="38" s="1"/>
  <c r="F89" i="38"/>
  <c r="J89" i="38" s="1"/>
  <c r="J300" i="38"/>
  <c r="H238" i="38"/>
  <c r="D327" i="38"/>
  <c r="J396" i="38"/>
  <c r="H353" i="38"/>
  <c r="H363" i="38"/>
  <c r="H308" i="38"/>
  <c r="F509" i="38"/>
  <c r="H497" i="38"/>
  <c r="J514" i="38"/>
  <c r="H533" i="38"/>
  <c r="J207" i="38"/>
  <c r="H524" i="38"/>
  <c r="AC15" i="38"/>
  <c r="AP15" i="38" s="1"/>
  <c r="AJ566" i="38"/>
  <c r="AK106" i="38"/>
  <c r="D55" i="27"/>
  <c r="J330" i="38"/>
  <c r="F485" i="38"/>
  <c r="J485" i="38" s="1"/>
  <c r="H361" i="38"/>
  <c r="H446" i="38"/>
  <c r="J289" i="38"/>
  <c r="H541" i="38"/>
  <c r="J296" i="38"/>
  <c r="H382" i="38"/>
  <c r="H239" i="38"/>
  <c r="AB28" i="38"/>
  <c r="AN566" i="38"/>
  <c r="D10" i="8"/>
  <c r="P8" i="28" s="1"/>
  <c r="J117" i="38"/>
  <c r="H117" i="38"/>
  <c r="J140" i="38"/>
  <c r="H140" i="38"/>
  <c r="H228" i="38"/>
  <c r="J228" i="38"/>
  <c r="J203" i="38"/>
  <c r="H203" i="38"/>
  <c r="H172" i="38"/>
  <c r="J172" i="38"/>
  <c r="J36" i="38"/>
  <c r="H36" i="38"/>
  <c r="J232" i="38"/>
  <c r="H232" i="38"/>
  <c r="H205" i="38"/>
  <c r="J205" i="38"/>
  <c r="J176" i="38"/>
  <c r="H176" i="38"/>
  <c r="H40" i="38"/>
  <c r="J40" i="38"/>
  <c r="H217" i="38"/>
  <c r="J217" i="38"/>
  <c r="H197" i="38"/>
  <c r="J197" i="38"/>
  <c r="H30" i="38"/>
  <c r="J30" i="38"/>
  <c r="H44" i="38"/>
  <c r="J44" i="38"/>
  <c r="E499" i="38"/>
  <c r="J201" i="38"/>
  <c r="H201" i="38"/>
  <c r="H170" i="38"/>
  <c r="J170" i="38"/>
  <c r="J32" i="38"/>
  <c r="H32" i="38"/>
  <c r="H46" i="38"/>
  <c r="J46" i="38"/>
  <c r="J159" i="38"/>
  <c r="H159" i="38"/>
  <c r="H138" i="38"/>
  <c r="J138" i="38"/>
  <c r="J127" i="38"/>
  <c r="H127" i="38"/>
  <c r="H99" i="38"/>
  <c r="J99" i="38"/>
  <c r="J87" i="38"/>
  <c r="H87" i="38"/>
  <c r="H63" i="38"/>
  <c r="J63" i="38"/>
  <c r="J79" i="38"/>
  <c r="H79" i="38"/>
  <c r="J27" i="38"/>
  <c r="H27" i="38"/>
  <c r="H550" i="38"/>
  <c r="J550" i="38"/>
  <c r="J537" i="38"/>
  <c r="H537" i="38"/>
  <c r="H529" i="38"/>
  <c r="J529" i="38"/>
  <c r="H522" i="38"/>
  <c r="J522" i="38"/>
  <c r="J494" i="38"/>
  <c r="H494" i="38"/>
  <c r="H483" i="38"/>
  <c r="J483" i="38"/>
  <c r="H451" i="38"/>
  <c r="J451" i="38"/>
  <c r="J394" i="38"/>
  <c r="H394" i="38"/>
  <c r="J374" i="38"/>
  <c r="H374" i="38"/>
  <c r="J370" i="38"/>
  <c r="H370" i="38"/>
  <c r="H342" i="38"/>
  <c r="J342" i="38"/>
  <c r="J332" i="38"/>
  <c r="H332" i="38"/>
  <c r="J161" i="38"/>
  <c r="H161" i="38"/>
  <c r="J142" i="38"/>
  <c r="H142" i="38"/>
  <c r="J129" i="38"/>
  <c r="H129" i="38"/>
  <c r="J101" i="38"/>
  <c r="H101" i="38"/>
  <c r="H51" i="38"/>
  <c r="J51" i="38"/>
  <c r="H67" i="38"/>
  <c r="J67" i="38"/>
  <c r="J15" i="38"/>
  <c r="H15" i="38"/>
  <c r="J558" i="38"/>
  <c r="H558" i="38"/>
  <c r="H548" i="38"/>
  <c r="J548" i="38"/>
  <c r="J518" i="38"/>
  <c r="H518" i="38"/>
  <c r="H496" i="38"/>
  <c r="J496" i="38"/>
  <c r="J471" i="38"/>
  <c r="H471" i="38"/>
  <c r="J425" i="38"/>
  <c r="H425" i="38"/>
  <c r="J405" i="38"/>
  <c r="H405" i="38"/>
  <c r="J433" i="38"/>
  <c r="H433" i="38"/>
  <c r="H449" i="38"/>
  <c r="J449" i="38"/>
  <c r="J392" i="38"/>
  <c r="H392" i="38"/>
  <c r="H368" i="38"/>
  <c r="J368" i="38"/>
  <c r="J340" i="38"/>
  <c r="H340" i="38"/>
  <c r="H318" i="38"/>
  <c r="J318" i="38"/>
  <c r="J294" i="38"/>
  <c r="H294" i="38"/>
  <c r="H163" i="38"/>
  <c r="J163" i="38"/>
  <c r="J123" i="38"/>
  <c r="H123" i="38"/>
  <c r="J131" i="38"/>
  <c r="H131" i="38"/>
  <c r="J105" i="38"/>
  <c r="H105" i="38"/>
  <c r="H53" i="38"/>
  <c r="J53" i="38"/>
  <c r="H69" i="38"/>
  <c r="J69" i="38"/>
  <c r="H17" i="38"/>
  <c r="J17" i="38"/>
  <c r="J554" i="38"/>
  <c r="H554" i="38"/>
  <c r="H546" i="38"/>
  <c r="J546" i="38"/>
  <c r="J477" i="38"/>
  <c r="H477" i="38"/>
  <c r="J481" i="38"/>
  <c r="H481" i="38"/>
  <c r="H417" i="38"/>
  <c r="J417" i="38"/>
  <c r="J431" i="38"/>
  <c r="H431" i="38"/>
  <c r="J447" i="38"/>
  <c r="H447" i="38"/>
  <c r="H378" i="38"/>
  <c r="J378" i="38"/>
  <c r="H179" i="38"/>
  <c r="J179" i="38"/>
  <c r="J336" i="38"/>
  <c r="H336" i="38"/>
  <c r="J276" i="38"/>
  <c r="H276" i="38"/>
  <c r="J303" i="38"/>
  <c r="H303" i="38"/>
  <c r="J265" i="38"/>
  <c r="H265" i="38"/>
  <c r="H39" i="38"/>
  <c r="J39" i="38"/>
  <c r="H237" i="38"/>
  <c r="J237" i="38"/>
  <c r="H136" i="38"/>
  <c r="J136" i="38"/>
  <c r="J125" i="38"/>
  <c r="H125" i="38"/>
  <c r="H115" i="38"/>
  <c r="J115" i="38"/>
  <c r="J85" i="38"/>
  <c r="H85" i="38"/>
  <c r="H71" i="38"/>
  <c r="J71" i="38"/>
  <c r="J21" i="38"/>
  <c r="H21" i="38"/>
  <c r="J552" i="38"/>
  <c r="H552" i="38"/>
  <c r="H544" i="38"/>
  <c r="J544" i="38"/>
  <c r="H512" i="38"/>
  <c r="J512" i="38"/>
  <c r="H508" i="38"/>
  <c r="J508" i="38"/>
  <c r="H462" i="38"/>
  <c r="J462" i="38"/>
  <c r="H400" i="38"/>
  <c r="J400" i="38"/>
  <c r="J439" i="38"/>
  <c r="H439" i="38"/>
  <c r="H372" i="38"/>
  <c r="J372" i="38"/>
  <c r="J290" i="38"/>
  <c r="H290" i="38"/>
  <c r="J301" i="38"/>
  <c r="H301" i="38"/>
  <c r="J242" i="38"/>
  <c r="H242" i="38"/>
  <c r="J80" i="38"/>
  <c r="H80" i="38"/>
  <c r="H549" i="38"/>
  <c r="J549" i="38"/>
  <c r="H532" i="38"/>
  <c r="J532" i="38"/>
  <c r="H507" i="38"/>
  <c r="J507" i="38"/>
  <c r="J493" i="38"/>
  <c r="H493" i="38"/>
  <c r="H472" i="38"/>
  <c r="J472" i="38"/>
  <c r="J423" i="38"/>
  <c r="H423" i="38"/>
  <c r="H415" i="38"/>
  <c r="J415" i="38"/>
  <c r="H285" i="38"/>
  <c r="J285" i="38"/>
  <c r="H528" i="38"/>
  <c r="J528" i="38"/>
  <c r="J355" i="38"/>
  <c r="H355" i="38"/>
  <c r="H469" i="38"/>
  <c r="J469" i="38"/>
  <c r="J244" i="38"/>
  <c r="H244" i="38"/>
  <c r="H48" i="38"/>
  <c r="J48" i="38"/>
  <c r="H66" i="38"/>
  <c r="J66" i="38"/>
  <c r="J559" i="38"/>
  <c r="H559" i="38"/>
  <c r="H547" i="38"/>
  <c r="J547" i="38"/>
  <c r="H534" i="38"/>
  <c r="J534" i="38"/>
  <c r="H521" i="38"/>
  <c r="J521" i="38"/>
  <c r="H504" i="38"/>
  <c r="J504" i="38"/>
  <c r="J495" i="38"/>
  <c r="H495" i="38"/>
  <c r="J470" i="38"/>
  <c r="H470" i="38"/>
  <c r="J464" i="38"/>
  <c r="H464" i="38"/>
  <c r="H428" i="38"/>
  <c r="J428" i="38"/>
  <c r="J412" i="38"/>
  <c r="H412" i="38"/>
  <c r="J440" i="38"/>
  <c r="H440" i="38"/>
  <c r="J393" i="38"/>
  <c r="H393" i="38"/>
  <c r="H371" i="38"/>
  <c r="J371" i="38"/>
  <c r="H252" i="38"/>
  <c r="J252" i="38"/>
  <c r="H259" i="38"/>
  <c r="J259" i="38"/>
  <c r="H501" i="38"/>
  <c r="J501" i="38"/>
  <c r="J70" i="38"/>
  <c r="H70" i="38"/>
  <c r="H557" i="38"/>
  <c r="J557" i="38"/>
  <c r="J538" i="38"/>
  <c r="H538" i="38"/>
  <c r="H515" i="38"/>
  <c r="J515" i="38"/>
  <c r="J523" i="38"/>
  <c r="H523" i="38"/>
  <c r="J476" i="38"/>
  <c r="H476" i="38"/>
  <c r="J480" i="38"/>
  <c r="H480" i="38"/>
  <c r="J465" i="38"/>
  <c r="H465" i="38"/>
  <c r="J419" i="38"/>
  <c r="H419" i="38"/>
  <c r="J408" i="38"/>
  <c r="H408" i="38"/>
  <c r="H436" i="38"/>
  <c r="J436" i="38"/>
  <c r="H281" i="38"/>
  <c r="J281" i="38"/>
  <c r="H329" i="38"/>
  <c r="J329" i="38"/>
  <c r="J561" i="38"/>
  <c r="H561" i="38"/>
  <c r="H339" i="38"/>
  <c r="J339" i="38"/>
  <c r="J366" i="38"/>
  <c r="H366" i="38"/>
  <c r="J76" i="38"/>
  <c r="H76" i="38"/>
  <c r="H555" i="38"/>
  <c r="J555" i="38"/>
  <c r="J540" i="38"/>
  <c r="H540" i="38"/>
  <c r="J513" i="38"/>
  <c r="H513" i="38"/>
  <c r="H505" i="38"/>
  <c r="J505" i="38"/>
  <c r="H491" i="38"/>
  <c r="J491" i="38"/>
  <c r="H407" i="38"/>
  <c r="J407" i="38"/>
  <c r="H432" i="38"/>
  <c r="J432" i="38"/>
  <c r="H266" i="38"/>
  <c r="J266" i="38"/>
  <c r="H542" i="38"/>
  <c r="J542" i="38"/>
  <c r="H268" i="38"/>
  <c r="J268" i="38"/>
  <c r="H422" i="38"/>
  <c r="J422" i="38"/>
  <c r="H208" i="38"/>
  <c r="J208" i="38"/>
  <c r="J403" i="38"/>
  <c r="H403" i="38"/>
  <c r="J313" i="38"/>
  <c r="H313" i="38"/>
  <c r="J134" i="38"/>
  <c r="H134" i="38"/>
  <c r="F118" i="38"/>
  <c r="J295" i="38"/>
  <c r="H295" i="38"/>
  <c r="H487" i="38"/>
  <c r="J487" i="38"/>
  <c r="H275" i="38"/>
  <c r="J275" i="38"/>
  <c r="J250" i="38"/>
  <c r="H250" i="38"/>
  <c r="H14" i="38"/>
  <c r="J14" i="38"/>
  <c r="H347" i="38"/>
  <c r="J347" i="38"/>
  <c r="J384" i="38"/>
  <c r="H384" i="38"/>
  <c r="J391" i="38"/>
  <c r="H391" i="38"/>
  <c r="J381" i="38"/>
  <c r="H381" i="38"/>
  <c r="J269" i="38"/>
  <c r="H269" i="38"/>
  <c r="J84" i="38"/>
  <c r="H84" i="38"/>
  <c r="D12" i="38"/>
  <c r="F223" i="38"/>
  <c r="F398" i="38"/>
  <c r="E397" i="38"/>
  <c r="H236" i="38"/>
  <c r="J236" i="38"/>
  <c r="D397" i="38"/>
  <c r="H350" i="38"/>
  <c r="J350" i="38"/>
  <c r="F527" i="38"/>
  <c r="D526" i="38"/>
  <c r="F526" i="38" s="1"/>
  <c r="J97" i="38"/>
  <c r="H97" i="38"/>
  <c r="F328" i="38"/>
  <c r="H379" i="38"/>
  <c r="J379" i="38"/>
  <c r="J306" i="38"/>
  <c r="H306" i="38"/>
  <c r="J108" i="38"/>
  <c r="H108" i="38"/>
  <c r="J430" i="38"/>
  <c r="H430" i="38"/>
  <c r="H215" i="38"/>
  <c r="J215" i="38"/>
  <c r="H490" i="38"/>
  <c r="J490" i="38"/>
  <c r="J119" i="38"/>
  <c r="H119" i="38"/>
  <c r="H337" i="38"/>
  <c r="J337" i="38"/>
  <c r="J262" i="38"/>
  <c r="H262" i="38"/>
  <c r="H90" i="38"/>
  <c r="J90" i="38"/>
  <c r="F383" i="38"/>
  <c r="C55" i="27"/>
  <c r="C101" i="27"/>
  <c r="Q499" i="38" l="1"/>
  <c r="AG327" i="38"/>
  <c r="Q327" i="38"/>
  <c r="Q566" i="38" s="1"/>
  <c r="E327" i="38"/>
  <c r="J28" i="38"/>
  <c r="J322" i="38"/>
  <c r="E13" i="38"/>
  <c r="F13" i="38" s="1"/>
  <c r="J50" i="22"/>
  <c r="P27" i="28"/>
  <c r="T222" i="38"/>
  <c r="AG190" i="38"/>
  <c r="V13" i="38"/>
  <c r="V12" i="38" s="1"/>
  <c r="AC222" i="38"/>
  <c r="J191" i="38"/>
  <c r="H191" i="38"/>
  <c r="H20" i="33"/>
  <c r="J214" i="38"/>
  <c r="L46" i="22"/>
  <c r="P42" i="30"/>
  <c r="AE566" i="38"/>
  <c r="AG566" i="38" s="1"/>
  <c r="AP499" i="38"/>
  <c r="AC28" i="38"/>
  <c r="AP28" i="38" s="1"/>
  <c r="AP223" i="38"/>
  <c r="J164" i="38"/>
  <c r="H560" i="38"/>
  <c r="L20" i="33"/>
  <c r="I21" i="27"/>
  <c r="I23" i="27" s="1"/>
  <c r="L50" i="22"/>
  <c r="P15" i="44"/>
  <c r="I19" i="27" s="1"/>
  <c r="N8" i="44"/>
  <c r="N15" i="44" s="1"/>
  <c r="L8" i="44"/>
  <c r="L15" i="44" s="1"/>
  <c r="J8" i="44"/>
  <c r="J15" i="44" s="1"/>
  <c r="H8" i="44"/>
  <c r="H15" i="44" s="1"/>
  <c r="L19" i="28"/>
  <c r="J19" i="28"/>
  <c r="P397" i="38"/>
  <c r="P566" i="38" s="1"/>
  <c r="AL566" i="38"/>
  <c r="AO566" i="38" s="1"/>
  <c r="J18" i="28"/>
  <c r="M13" i="38"/>
  <c r="M12" i="38" s="1"/>
  <c r="J107" i="38"/>
  <c r="N18" i="28"/>
  <c r="D222" i="38"/>
  <c r="F222" i="38" s="1"/>
  <c r="H222" i="38" s="1"/>
  <c r="J149" i="38"/>
  <c r="AG222" i="38"/>
  <c r="J133" i="38"/>
  <c r="AC312" i="38"/>
  <c r="AP312" i="38" s="1"/>
  <c r="J30" i="30"/>
  <c r="J158" i="38"/>
  <c r="F199" i="38"/>
  <c r="H199" i="38" s="1"/>
  <c r="H18" i="28"/>
  <c r="L33" i="45"/>
  <c r="J20" i="33"/>
  <c r="N33" i="45"/>
  <c r="H33" i="45"/>
  <c r="J10" i="29"/>
  <c r="J20" i="29" s="1"/>
  <c r="N10" i="29"/>
  <c r="N20" i="29" s="1"/>
  <c r="H10" i="29"/>
  <c r="H20" i="29" s="1"/>
  <c r="L10" i="29"/>
  <c r="L20" i="29" s="1"/>
  <c r="P20" i="29"/>
  <c r="I7" i="27" s="1"/>
  <c r="J33" i="45"/>
  <c r="AC199" i="38"/>
  <c r="AP199" i="38" s="1"/>
  <c r="AA190" i="38"/>
  <c r="N20" i="33"/>
  <c r="J13" i="23"/>
  <c r="J26" i="23" s="1"/>
  <c r="H13" i="23"/>
  <c r="H26" i="23" s="1"/>
  <c r="N13" i="23"/>
  <c r="N26" i="23" s="1"/>
  <c r="L13" i="23"/>
  <c r="L26" i="23" s="1"/>
  <c r="P26" i="23"/>
  <c r="I9" i="27" s="1"/>
  <c r="H96" i="38"/>
  <c r="R13" i="38"/>
  <c r="R12" i="38" s="1"/>
  <c r="R566" i="38" s="1"/>
  <c r="J459" i="38"/>
  <c r="U566" i="38"/>
  <c r="H190" i="38"/>
  <c r="D106" i="38"/>
  <c r="F499" i="38"/>
  <c r="J499" i="38" s="1"/>
  <c r="AK64" i="38"/>
  <c r="AP64" i="38" s="1"/>
  <c r="O13" i="38"/>
  <c r="O12" i="38" s="1"/>
  <c r="O566" i="38" s="1"/>
  <c r="K566" i="38"/>
  <c r="M566" i="38"/>
  <c r="AP397" i="38"/>
  <c r="X566" i="38"/>
  <c r="J24" i="30"/>
  <c r="I8" i="27"/>
  <c r="H24" i="30"/>
  <c r="H42" i="30" s="1"/>
  <c r="N24" i="30"/>
  <c r="N42" i="30" s="1"/>
  <c r="L24" i="30"/>
  <c r="L42" i="30" s="1"/>
  <c r="J389" i="38"/>
  <c r="AP327" i="38"/>
  <c r="H235" i="38"/>
  <c r="H485" i="38"/>
  <c r="J467" i="38"/>
  <c r="AO106" i="38"/>
  <c r="H312" i="38"/>
  <c r="S566" i="38"/>
  <c r="V566" i="38"/>
  <c r="H500" i="38"/>
  <c r="L566" i="38"/>
  <c r="AK47" i="38"/>
  <c r="AH12" i="38"/>
  <c r="J83" i="38"/>
  <c r="Y566" i="38"/>
  <c r="H89" i="38"/>
  <c r="N566" i="38"/>
  <c r="E12" i="38"/>
  <c r="H267" i="38"/>
  <c r="J260" i="38"/>
  <c r="AP222" i="38"/>
  <c r="J47" i="38"/>
  <c r="T566" i="38"/>
  <c r="F327" i="38"/>
  <c r="H327" i="38" s="1"/>
  <c r="J489" i="38"/>
  <c r="J243" i="38"/>
  <c r="AB13" i="38"/>
  <c r="AB12" i="38" s="1"/>
  <c r="AB566" i="38" s="1"/>
  <c r="D5" i="8"/>
  <c r="C5" i="27" s="1"/>
  <c r="C15" i="27" s="1"/>
  <c r="AA12" i="38"/>
  <c r="J509" i="38"/>
  <c r="H509" i="38"/>
  <c r="AC47" i="38"/>
  <c r="Z12" i="38"/>
  <c r="F397" i="38"/>
  <c r="H397" i="38" s="1"/>
  <c r="J527" i="38"/>
  <c r="H527" i="38"/>
  <c r="H223" i="38"/>
  <c r="J223" i="38"/>
  <c r="H328" i="38"/>
  <c r="J328" i="38"/>
  <c r="H345" i="38"/>
  <c r="J345" i="38"/>
  <c r="H398" i="38"/>
  <c r="J398" i="38"/>
  <c r="J13" i="38"/>
  <c r="H13" i="38"/>
  <c r="H383" i="38"/>
  <c r="J383" i="38"/>
  <c r="H526" i="38"/>
  <c r="J526" i="38"/>
  <c r="H118" i="38"/>
  <c r="J118" i="38"/>
  <c r="J42" i="30" l="1"/>
  <c r="F12" i="38"/>
  <c r="J12" i="38" s="1"/>
  <c r="E566" i="38"/>
  <c r="AP47" i="38"/>
  <c r="J199" i="38"/>
  <c r="D566" i="38"/>
  <c r="AA106" i="38"/>
  <c r="AC106" i="38" s="1"/>
  <c r="AP106" i="38" s="1"/>
  <c r="AC190" i="38"/>
  <c r="AP190" i="38" s="1"/>
  <c r="H499" i="38"/>
  <c r="J222" i="38"/>
  <c r="F9" i="27"/>
  <c r="F106" i="38"/>
  <c r="J327" i="38"/>
  <c r="J397" i="38"/>
  <c r="AC13" i="38"/>
  <c r="AP13" i="38" s="1"/>
  <c r="AH566" i="38"/>
  <c r="AK566" i="38" s="1"/>
  <c r="AK12" i="38"/>
  <c r="J8" i="28"/>
  <c r="J27" i="28" s="1"/>
  <c r="H8" i="28"/>
  <c r="H27" i="28" s="1"/>
  <c r="I4" i="27"/>
  <c r="I14" i="27" s="1"/>
  <c r="N8" i="28"/>
  <c r="N27" i="28" s="1"/>
  <c r="L8" i="28"/>
  <c r="L27" i="28" s="1"/>
  <c r="AC12" i="38"/>
  <c r="Z566" i="38"/>
  <c r="H12" i="38"/>
  <c r="F8" i="27" l="1"/>
  <c r="F566" i="38"/>
  <c r="J566" i="38" s="1"/>
  <c r="I25" i="27"/>
  <c r="AA566" i="38"/>
  <c r="AC566" i="38" s="1"/>
  <c r="AP566" i="38" s="1"/>
  <c r="J106" i="38"/>
  <c r="H106" i="38"/>
  <c r="AP12" i="38"/>
  <c r="H566" i="38" l="1"/>
  <c r="F10"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U8" authorId="0">
      <text>
        <r>
          <rPr>
            <b/>
            <sz val="9"/>
            <color indexed="81"/>
            <rFont val="Tahoma"/>
            <family val="2"/>
          </rPr>
          <t>USUARIO:</t>
        </r>
        <r>
          <rPr>
            <sz val="9"/>
            <color indexed="81"/>
            <rFont val="Tahoma"/>
            <family val="2"/>
          </rPr>
          <t xml:space="preserve">
Incorporar la información faltante en cada columna que están en color rojo en toda la dimensión.</t>
        </r>
      </text>
    </comment>
  </commentList>
</comments>
</file>

<file path=xl/comments3.xml><?xml version="1.0" encoding="utf-8"?>
<comments xmlns="http://schemas.openxmlformats.org/spreadsheetml/2006/main">
  <authors>
    <author>aly13</author>
  </authors>
  <commentList>
    <comment ref="Q14"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<sst xmlns="http://schemas.openxmlformats.org/spreadsheetml/2006/main" count="15785" uniqueCount="2018">
  <si>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</si>
  <si>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</si>
  <si>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</si>
  <si>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</si>
  <si>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</si>
  <si>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</si>
  <si>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</si>
  <si>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</si>
  <si>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</si>
  <si>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</si>
  <si>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</si>
  <si>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</si>
  <si>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</si>
  <si>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</si>
  <si>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</si>
  <si>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</si>
  <si>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</si>
  <si>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</si>
  <si>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</si>
  <si>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</si>
  <si>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</si>
  <si>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</si>
  <si>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</si>
  <si>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</si>
  <si>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</si>
  <si>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</si>
  <si>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</si>
  <si>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</si>
  <si>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</si>
  <si>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</si>
  <si>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</si>
  <si>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</si>
  <si>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</si>
  <si>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</si>
  <si>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</si>
  <si>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</si>
  <si>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</si>
  <si>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</si>
  <si>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</si>
  <si>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</si>
  <si>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</si>
  <si>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</si>
  <si>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</si>
  <si>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</si>
  <si>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</si>
  <si>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</si>
  <si>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</si>
  <si>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</si>
  <si>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</si>
  <si>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</si>
  <si>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</si>
  <si>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</si>
  <si>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</si>
  <si>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</si>
  <si>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</si>
  <si>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Docencia y Profesorado Universitario</t>
  </si>
  <si>
    <t>Actividades de especiales</t>
  </si>
  <si>
    <t>Estudiantes y Graduados</t>
  </si>
  <si>
    <t>Becas</t>
  </si>
  <si>
    <t>Gestión del Conocimiento</t>
  </si>
  <si>
    <t>Infraestructura</t>
  </si>
  <si>
    <t>Presupuesto</t>
  </si>
  <si>
    <t>Lo Esencial de la Reforma Universitaria</t>
  </si>
  <si>
    <t>Venta de Servicios</t>
  </si>
  <si>
    <t>Aseguramiento de la Calidad</t>
  </si>
  <si>
    <t>Cultura de Innovación Institucional y Educativa</t>
  </si>
  <si>
    <t>Posgrado</t>
  </si>
  <si>
    <t>Total</t>
  </si>
  <si>
    <t>Fortalecimiento Institucional</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</si>
  <si>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</si>
  <si>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</si>
  <si>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</si>
  <si>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</si>
  <si>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</si>
  <si>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</si>
  <si>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</si>
  <si>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</si>
  <si>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</si>
  <si>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</si>
  <si>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</si>
  <si>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</si>
  <si>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</si>
  <si>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</si>
  <si>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</si>
  <si>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</si>
  <si>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</si>
  <si>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</si>
  <si>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</si>
  <si>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</si>
  <si>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</si>
  <si>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</si>
  <si>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</si>
  <si>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</si>
  <si>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</si>
  <si>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</si>
  <si>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</si>
  <si>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</si>
  <si>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</si>
  <si>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</si>
  <si>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</si>
  <si>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</si>
  <si>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</si>
  <si>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</si>
  <si>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</si>
  <si>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</si>
  <si>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</si>
  <si>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</si>
  <si>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</si>
  <si>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</si>
  <si>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</si>
  <si>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</si>
  <si>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</si>
  <si>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</si>
  <si>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</si>
  <si>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</si>
  <si>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</si>
  <si>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 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</si>
  <si>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</si>
  <si>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</si>
  <si>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</si>
  <si>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</si>
  <si>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</si>
  <si>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</si>
  <si>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</si>
  <si>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</si>
  <si>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</si>
  <si>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</si>
  <si>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</si>
  <si>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</si>
  <si>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</si>
  <si>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</si>
  <si>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</si>
  <si>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</si>
  <si>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</si>
  <si>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</si>
  <si>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</si>
  <si>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</si>
  <si>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</si>
  <si>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</si>
  <si>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</si>
  <si>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</si>
  <si>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</si>
  <si>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</si>
  <si>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</si>
  <si>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</si>
  <si>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</si>
  <si>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</si>
  <si>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</si>
  <si>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</si>
  <si>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</si>
  <si>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</si>
  <si>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</si>
  <si>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</si>
  <si>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</si>
  <si>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</si>
  <si>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</si>
  <si>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</si>
  <si>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</si>
  <si>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</si>
  <si>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</si>
  <si>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</si>
  <si>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</si>
  <si>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</si>
  <si>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</si>
  <si>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</si>
  <si>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</si>
  <si>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</si>
  <si>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</si>
  <si>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</si>
  <si>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</si>
  <si>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</si>
  <si>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</si>
  <si>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</si>
  <si>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</si>
  <si>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</si>
  <si>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</si>
  <si>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</si>
  <si>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</si>
  <si>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</si>
  <si>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</si>
  <si>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</si>
  <si>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</si>
  <si>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</si>
  <si>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</si>
  <si>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</si>
  <si>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</si>
  <si>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</si>
  <si>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</si>
  <si>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</si>
  <si>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</si>
  <si>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</si>
  <si>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</si>
  <si>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</si>
  <si>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</si>
  <si>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</si>
  <si>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</si>
  <si>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</si>
  <si>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</si>
  <si>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</si>
  <si>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</si>
  <si>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</si>
  <si>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</si>
  <si>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</si>
  <si>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</si>
  <si>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</si>
  <si>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</si>
  <si>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</si>
  <si>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</si>
  <si>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</si>
  <si>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</si>
  <si>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</si>
  <si>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</si>
  <si>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</si>
  <si>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</si>
  <si>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</si>
  <si>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</si>
  <si>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</si>
  <si>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</si>
  <si>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</si>
  <si>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</si>
  <si>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</si>
  <si>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</si>
  <si>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</si>
  <si>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</si>
  <si>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</si>
  <si>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</si>
  <si>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</si>
  <si>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</si>
  <si>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</si>
  <si>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</si>
  <si>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</si>
  <si>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</si>
  <si>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</si>
  <si>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</si>
  <si>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</si>
  <si>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</si>
  <si>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</si>
  <si>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</si>
  <si>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</si>
  <si>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</si>
  <si>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</si>
  <si>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</si>
  <si>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</si>
  <si>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</si>
  <si>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</si>
  <si>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</si>
  <si>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</si>
  <si>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</si>
  <si>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</si>
  <si>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</si>
  <si>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</si>
  <si>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</si>
  <si>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</si>
  <si>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</si>
  <si>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</si>
  <si>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</si>
  <si>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</si>
  <si>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</si>
  <si>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</si>
  <si>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</si>
  <si>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</si>
  <si>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</si>
  <si>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</si>
  <si>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</si>
  <si>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</si>
  <si>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</si>
  <si>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</si>
  <si>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</si>
  <si>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</si>
  <si>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</si>
  <si>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</si>
  <si>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</si>
  <si>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</si>
  <si>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</si>
  <si>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</si>
  <si>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</si>
  <si>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</si>
  <si>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</si>
  <si>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</si>
  <si>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</si>
  <si>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</si>
  <si>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</si>
  <si>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</si>
  <si>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</si>
  <si>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</si>
  <si>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</si>
  <si>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</si>
  <si>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</si>
  <si>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</si>
  <si>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</si>
  <si>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</si>
  <si>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</si>
  <si>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</si>
  <si>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</si>
  <si>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</si>
  <si>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</si>
  <si>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</si>
  <si>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</si>
  <si>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</si>
  <si>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</si>
  <si>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</si>
  <si>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</si>
  <si>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</si>
  <si>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</si>
  <si>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</si>
  <si>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</si>
  <si>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</si>
  <si>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</si>
  <si>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</si>
  <si>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</si>
  <si>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</si>
  <si>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</si>
  <si>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</si>
  <si>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</si>
  <si>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</si>
  <si>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</si>
  <si>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</si>
  <si>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</si>
  <si>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</si>
  <si>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</si>
  <si>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</si>
  <si>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</si>
  <si>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</si>
  <si>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</si>
  <si>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</si>
  <si>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</si>
  <si>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</si>
  <si>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</si>
  <si>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</si>
  <si>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</si>
  <si>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</si>
  <si>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</si>
  <si>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</si>
  <si>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</si>
  <si>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</si>
  <si>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</si>
  <si>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</si>
  <si>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</si>
  <si>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</si>
  <si>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</si>
  <si>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</si>
  <si>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</si>
  <si>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</si>
  <si>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</si>
  <si>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</si>
  <si>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</si>
  <si>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</si>
  <si>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</si>
  <si>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</si>
  <si>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</si>
  <si>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</si>
  <si>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</si>
  <si>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</si>
  <si>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</si>
  <si>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</si>
  <si>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</si>
  <si>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</si>
  <si>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</si>
  <si>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</si>
  <si>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</si>
  <si>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</si>
  <si>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</si>
  <si>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</si>
  <si>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</si>
  <si>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</si>
  <si>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</si>
  <si>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</si>
  <si>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</si>
  <si>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</si>
  <si>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</si>
  <si>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</si>
  <si>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</si>
  <si>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</si>
  <si>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</si>
  <si>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</si>
  <si>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</si>
  <si>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</si>
  <si>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</si>
  <si>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</si>
  <si>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</si>
  <si>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</si>
  <si>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</si>
  <si>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</si>
  <si>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</si>
  <si>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</si>
  <si>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</si>
  <si>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</si>
  <si>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</si>
  <si>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</si>
  <si>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</si>
  <si>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</si>
  <si>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</si>
  <si>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</si>
  <si>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</si>
  <si>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</si>
  <si>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</si>
  <si>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</si>
  <si>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</si>
  <si>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</si>
  <si>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</si>
  <si>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</si>
  <si>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</si>
  <si>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</si>
  <si>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</si>
  <si>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</si>
  <si>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</si>
  <si>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</si>
  <si>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</si>
  <si>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</si>
  <si>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</si>
  <si>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</si>
  <si>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</si>
  <si>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</si>
  <si>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</si>
  <si>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</si>
  <si>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</si>
  <si>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</si>
  <si>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</si>
  <si>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</si>
  <si>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</si>
  <si>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</si>
  <si>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</si>
  <si>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</si>
  <si>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</si>
  <si>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</si>
  <si>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</si>
  <si>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</si>
  <si>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</si>
  <si>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</si>
  <si>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</si>
  <si>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</si>
  <si>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</si>
  <si>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</si>
  <si>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</si>
  <si>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</si>
  <si>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</si>
  <si>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</si>
  <si>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</si>
  <si>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</si>
  <si>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</si>
  <si>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</si>
  <si>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</si>
  <si>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</si>
  <si>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</si>
  <si>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</si>
  <si>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</si>
  <si>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</si>
  <si>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</si>
  <si>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</si>
  <si>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</si>
  <si>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</si>
  <si>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</si>
  <si>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</si>
  <si>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</si>
  <si>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</si>
  <si>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</si>
  <si>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</si>
  <si>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</si>
  <si>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</si>
  <si>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</si>
  <si>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</si>
  <si>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</si>
  <si>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</si>
  <si>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</si>
  <si>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</si>
  <si>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</si>
  <si>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</si>
  <si>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</si>
  <si>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</si>
  <si>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</si>
  <si>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</si>
  <si>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</si>
  <si>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</si>
  <si>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</si>
  <si>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</si>
  <si>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</si>
  <si>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</si>
  <si>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</si>
  <si>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</si>
  <si>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</si>
  <si>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</si>
  <si>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</si>
  <si>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</si>
  <si>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</si>
  <si>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</si>
  <si>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</si>
  <si>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</si>
  <si>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</si>
  <si>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</si>
  <si>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</si>
  <si>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</si>
  <si>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</si>
  <si>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</si>
  <si>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</si>
  <si>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</si>
  <si>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</si>
  <si>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</si>
  <si>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</si>
  <si>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</si>
  <si>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</si>
  <si>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</si>
  <si>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</si>
  <si>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</si>
  <si>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</si>
  <si>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</si>
  <si>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</si>
  <si>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</si>
  <si>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</si>
  <si>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</si>
  <si>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</si>
  <si>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</si>
  <si>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</si>
  <si>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</si>
  <si>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</si>
  <si>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</si>
  <si>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</si>
  <si>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</si>
  <si>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</si>
  <si>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</si>
  <si>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</si>
  <si>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</si>
  <si>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</si>
  <si>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</si>
  <si>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</si>
  <si>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</si>
  <si>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</si>
  <si>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</si>
  <si>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</si>
  <si>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</si>
  <si>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</si>
  <si>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</si>
  <si>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</si>
  <si>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</si>
  <si>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</si>
  <si>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</si>
  <si>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</si>
  <si>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</si>
  <si>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</si>
  <si>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</si>
  <si>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</si>
  <si>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</si>
  <si>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</si>
  <si>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</si>
  <si>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</si>
  <si>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</si>
  <si>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</si>
  <si>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</si>
  <si>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</si>
  <si>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</si>
  <si>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</si>
  <si>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</si>
  <si>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</si>
  <si>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</si>
  <si>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</si>
  <si>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</si>
  <si>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</si>
  <si>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</si>
  <si>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</si>
  <si>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</si>
  <si>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</si>
  <si>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</si>
  <si>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</si>
  <si>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</si>
  <si>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</si>
  <si>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</si>
  <si>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</si>
  <si>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</si>
  <si>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</si>
  <si>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</si>
  <si>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</si>
  <si>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</si>
  <si>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</si>
  <si>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</si>
  <si>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</si>
  <si>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</si>
  <si>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</si>
  <si>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</si>
  <si>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</si>
  <si>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</si>
  <si>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</si>
  <si>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</si>
  <si>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</si>
  <si>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</si>
  <si>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</si>
  <si>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</si>
  <si>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</si>
  <si>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</si>
  <si>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</si>
  <si>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</si>
  <si>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</si>
  <si>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</si>
  <si>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</si>
  <si>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</si>
  <si>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</si>
  <si>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</si>
  <si>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</si>
  <si>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</si>
  <si>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</si>
  <si>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</si>
  <si>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</si>
  <si>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</si>
  <si>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</si>
  <si>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</si>
  <si>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</si>
  <si>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</si>
  <si>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</si>
  <si>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</si>
  <si>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</si>
  <si>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</si>
  <si>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</si>
  <si>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</si>
  <si>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</si>
  <si>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</si>
  <si>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</si>
  <si>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</si>
  <si>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</si>
  <si>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</si>
  <si>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</si>
  <si>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</si>
  <si>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</si>
  <si>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</si>
  <si>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</si>
  <si>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</si>
  <si>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</si>
  <si>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</si>
  <si>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</si>
  <si>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</si>
  <si>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</si>
  <si>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</si>
  <si>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</si>
  <si>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</si>
  <si>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</si>
  <si>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</si>
  <si>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</si>
  <si>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</si>
  <si>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</si>
  <si>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</si>
  <si>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</si>
  <si>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</si>
  <si>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</si>
  <si>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</si>
  <si>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</si>
  <si>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</si>
  <si>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</si>
  <si>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</si>
  <si>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</si>
  <si>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</si>
  <si>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</si>
  <si>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</si>
  <si>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</si>
  <si>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</si>
  <si>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</si>
  <si>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</si>
  <si>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</si>
  <si>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</si>
  <si>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</si>
  <si>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</si>
  <si>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</si>
  <si>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</si>
  <si>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</si>
  <si>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</si>
  <si>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</si>
  <si>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</si>
  <si>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</si>
  <si>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</si>
  <si>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</si>
  <si>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</si>
  <si>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</si>
  <si>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</si>
  <si>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</si>
  <si>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</si>
  <si>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</si>
  <si>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</si>
  <si>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</si>
  <si>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</si>
  <si>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</si>
  <si>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</si>
  <si>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</si>
  <si>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</si>
  <si>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</si>
  <si>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</si>
  <si>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</si>
  <si>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</si>
  <si>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</si>
  <si>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</si>
  <si>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</si>
  <si>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</si>
  <si>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</si>
  <si>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</si>
  <si>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</si>
  <si>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</si>
  <si>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2014</t>
  </si>
  <si>
    <t>cifras en L.</t>
  </si>
  <si>
    <t>Dimensiones</t>
  </si>
  <si>
    <t>Objeto de Gasto</t>
  </si>
  <si>
    <t>Descripción de Cuenta</t>
  </si>
  <si>
    <t>POA 2015</t>
  </si>
  <si>
    <t>Totales</t>
  </si>
  <si>
    <t>Aprobado 2013</t>
  </si>
  <si>
    <t xml:space="preserve">Diferencia </t>
  </si>
  <si>
    <t>Ingreso por Venta de Bienes y Servicios</t>
  </si>
  <si>
    <t>Diferencia</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</si>
  <si>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</si>
  <si>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</si>
  <si>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</si>
  <si>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</si>
  <si>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</si>
  <si>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</si>
  <si>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</si>
  <si>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</si>
  <si>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</si>
  <si>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</si>
  <si>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</si>
  <si>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</si>
  <si>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</si>
  <si>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</si>
  <si>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</si>
  <si>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</si>
  <si>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PAC</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</si>
  <si>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</si>
  <si>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</si>
  <si>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</si>
  <si>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</si>
  <si>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</si>
  <si>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</si>
  <si>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</si>
  <si>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</si>
  <si>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</si>
  <si>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</si>
  <si>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</si>
  <si>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</si>
  <si>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</si>
  <si>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</si>
  <si>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</si>
  <si>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</si>
  <si>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</si>
  <si>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</si>
  <si>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</si>
  <si>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</si>
  <si>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</si>
  <si>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</si>
  <si>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</si>
  <si>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</si>
  <si>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</si>
  <si>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</si>
  <si>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</si>
  <si>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</si>
  <si>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</si>
  <si>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</si>
  <si>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</si>
  <si>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</si>
  <si>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</si>
  <si>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</si>
  <si>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</si>
  <si>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</si>
  <si>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</si>
  <si>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</si>
  <si>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</si>
  <si>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</si>
  <si>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</si>
  <si>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</si>
  <si>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</si>
  <si>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</si>
  <si>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</si>
  <si>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</si>
  <si>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</si>
  <si>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</si>
  <si>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</si>
  <si>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</si>
  <si>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</si>
  <si>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</si>
  <si>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</si>
  <si>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</si>
  <si>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</si>
  <si>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</si>
  <si>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</si>
  <si>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</si>
  <si>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</si>
  <si>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</si>
  <si>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</si>
  <si>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</si>
  <si>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</si>
  <si>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</si>
  <si>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</si>
  <si>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</si>
  <si>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</si>
  <si>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</si>
  <si>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</si>
  <si>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</si>
  <si>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</si>
  <si>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</si>
  <si>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</si>
  <si>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</si>
  <si>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</si>
  <si>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</si>
  <si>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</si>
  <si>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</si>
  <si>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</si>
  <si>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</si>
  <si>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</si>
  <si>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</si>
  <si>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</si>
  <si>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</si>
  <si>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</si>
  <si>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</si>
  <si>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</si>
  <si>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</si>
  <si>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</si>
  <si>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</si>
  <si>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</si>
  <si>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</si>
  <si>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</si>
  <si>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</si>
  <si>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</si>
  <si>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</si>
  <si>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</si>
  <si>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</si>
  <si>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</si>
  <si>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</si>
  <si>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</si>
  <si>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</si>
  <si>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</si>
  <si>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</si>
  <si>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</si>
  <si>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</si>
  <si>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</si>
  <si>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</si>
  <si>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</si>
  <si>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</si>
  <si>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</si>
  <si>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</si>
  <si>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</si>
  <si>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</si>
  <si>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</si>
  <si>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</si>
  <si>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</si>
  <si>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</si>
  <si>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</si>
  <si>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</si>
  <si>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</si>
  <si>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</si>
  <si>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</si>
  <si>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</si>
  <si>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</si>
  <si>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</si>
  <si>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</si>
  <si>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</si>
  <si>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</si>
  <si>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</si>
  <si>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</si>
  <si>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</si>
  <si>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</si>
  <si>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</si>
  <si>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</si>
  <si>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</si>
  <si>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</si>
  <si>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</si>
  <si>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</si>
  <si>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</si>
  <si>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</si>
  <si>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</si>
  <si>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</si>
  <si>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</si>
  <si>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</si>
  <si>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</si>
  <si>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</si>
  <si>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</si>
  <si>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</si>
  <si>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</si>
  <si>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</si>
  <si>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</si>
  <si>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</si>
  <si>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</si>
  <si>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</si>
  <si>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</si>
  <si>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</si>
  <si>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</si>
  <si>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</si>
  <si>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</si>
  <si>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</si>
  <si>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</si>
  <si>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</si>
  <si>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</si>
  <si>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</si>
  <si>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</si>
  <si>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</si>
  <si>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</si>
  <si>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</si>
  <si>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</si>
  <si>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</si>
  <si>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</si>
  <si>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</si>
  <si>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</si>
  <si>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</si>
  <si>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</si>
  <si>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</si>
  <si>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</si>
  <si>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</si>
  <si>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</si>
  <si>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</si>
  <si>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</si>
  <si>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</si>
  <si>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</si>
  <si>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</si>
  <si>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</si>
  <si>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</si>
  <si>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</si>
  <si>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</si>
  <si>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</si>
  <si>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</si>
  <si>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</si>
  <si>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</si>
  <si>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</si>
  <si>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</si>
  <si>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</si>
  <si>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</si>
  <si>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</si>
  <si>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</si>
  <si>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</si>
  <si>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</si>
  <si>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</si>
  <si>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</si>
  <si>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</si>
  <si>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</si>
  <si>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</si>
  <si>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</si>
  <si>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</si>
  <si>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</si>
  <si>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</si>
  <si>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</si>
  <si>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</si>
  <si>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</si>
  <si>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</si>
  <si>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</si>
  <si>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</si>
  <si>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</si>
  <si>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</si>
  <si>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</si>
  <si>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</si>
  <si>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</si>
  <si>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</si>
  <si>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</si>
  <si>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</si>
  <si>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</si>
  <si>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</si>
  <si>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</si>
  <si>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</si>
  <si>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</si>
  <si>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</si>
  <si>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</si>
  <si>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</si>
  <si>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</si>
  <si>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</si>
  <si>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</si>
  <si>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</si>
  <si>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</si>
  <si>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</si>
  <si>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</si>
  <si>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</si>
  <si>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</si>
  <si>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</si>
  <si>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</si>
  <si>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</si>
  <si>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</si>
  <si>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</si>
  <si>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</si>
  <si>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</si>
  <si>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</si>
  <si>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</si>
  <si>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</si>
  <si>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</si>
  <si>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</si>
  <si>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</si>
  <si>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</si>
  <si>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</si>
  <si>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</si>
  <si>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</si>
  <si>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</si>
  <si>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</si>
  <si>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</si>
  <si>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</si>
  <si>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</si>
  <si>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</si>
  <si>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</si>
  <si>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</si>
  <si>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</si>
  <si>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</si>
  <si>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</si>
  <si>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</si>
  <si>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</si>
  <si>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</si>
  <si>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</si>
  <si>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</si>
  <si>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</si>
  <si>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</si>
  <si>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</si>
  <si>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</si>
  <si>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</si>
  <si>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</si>
  <si>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</si>
  <si>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</si>
  <si>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</si>
  <si>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</si>
  <si>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</si>
  <si>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</si>
  <si>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</si>
  <si>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</si>
  <si>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</si>
  <si>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</si>
  <si>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</si>
  <si>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</si>
  <si>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</si>
  <si>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</si>
  <si>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</si>
  <si>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</si>
  <si>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</si>
  <si>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</si>
  <si>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</si>
  <si>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</si>
  <si>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</si>
  <si>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</si>
  <si>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</si>
  <si>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</si>
  <si>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</si>
  <si>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</si>
  <si>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</si>
  <si>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</si>
  <si>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</si>
  <si>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</si>
  <si>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</si>
  <si>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</si>
  <si>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</si>
  <si>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</si>
  <si>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</si>
  <si>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</si>
  <si>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</si>
  <si>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</si>
  <si>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</si>
  <si>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</si>
  <si>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</si>
  <si>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</si>
  <si>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</si>
  <si>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</si>
  <si>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</si>
  <si>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</si>
  <si>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</si>
  <si>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</si>
  <si>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</si>
  <si>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</si>
  <si>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</si>
  <si>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</si>
  <si>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</si>
  <si>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</si>
  <si>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</si>
  <si>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</si>
  <si>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</si>
  <si>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</si>
  <si>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</si>
  <si>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</si>
  <si>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</si>
  <si>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</si>
  <si>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</si>
  <si>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</si>
  <si>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</si>
  <si>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</si>
  <si>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</si>
  <si>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</si>
  <si>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</si>
  <si>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</si>
  <si>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</si>
  <si>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</si>
  <si>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</si>
  <si>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</si>
  <si>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</si>
  <si>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</si>
  <si>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</si>
  <si>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</si>
  <si>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</si>
  <si>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</si>
  <si>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</si>
  <si>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</si>
  <si>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</si>
  <si>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</si>
  <si>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</si>
  <si>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</si>
  <si>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</si>
  <si>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</si>
  <si>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</si>
  <si>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</si>
  <si>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</si>
  <si>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</si>
  <si>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</si>
  <si>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</si>
  <si>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</si>
  <si>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</si>
  <si>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</si>
  <si>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</si>
  <si>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</si>
  <si>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</si>
  <si>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</si>
  <si>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</si>
  <si>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</si>
  <si>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</si>
  <si>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</si>
  <si>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</si>
  <si>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</si>
  <si>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</si>
  <si>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</si>
  <si>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</si>
  <si>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</si>
  <si>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</si>
  <si>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</si>
  <si>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</si>
  <si>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</si>
  <si>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</si>
  <si>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</si>
  <si>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</si>
  <si>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</si>
  <si>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</si>
  <si>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</si>
  <si>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</si>
  <si>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</si>
  <si>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</si>
  <si>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</si>
  <si>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</si>
  <si>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</si>
  <si>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</si>
  <si>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</si>
  <si>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</si>
  <si>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</si>
  <si>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</si>
  <si>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</si>
  <si>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</si>
  <si>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</si>
  <si>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</si>
  <si>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</si>
  <si>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</si>
  <si>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</si>
  <si>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</si>
  <si>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</si>
  <si>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</si>
  <si>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</si>
  <si>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</si>
  <si>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</si>
  <si>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</si>
  <si>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</si>
  <si>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</si>
  <si>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</si>
  <si>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</si>
  <si>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</si>
  <si>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</si>
  <si>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</si>
  <si>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</si>
  <si>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</si>
  <si>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</si>
  <si>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</si>
  <si>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</si>
  <si>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</si>
  <si>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</si>
  <si>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</si>
  <si>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</si>
  <si>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</si>
  <si>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</si>
  <si>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</si>
  <si>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</si>
  <si>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</si>
  <si>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</si>
  <si>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</si>
  <si>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</si>
  <si>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</si>
  <si>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</si>
  <si>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</si>
  <si>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</si>
  <si>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</si>
  <si>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</si>
  <si>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</si>
  <si>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</si>
  <si>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</si>
  <si>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</si>
  <si>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</si>
  <si>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</si>
  <si>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</si>
  <si>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</si>
  <si>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</si>
  <si>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</si>
  <si>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</si>
  <si>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</si>
  <si>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</si>
  <si>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</si>
  <si>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</si>
  <si>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</si>
  <si>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</si>
  <si>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</si>
  <si>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</si>
  <si>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</si>
  <si>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</si>
  <si>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</si>
  <si>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</si>
  <si>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</si>
  <si>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</si>
  <si>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</si>
  <si>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</si>
  <si>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</si>
  <si>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</si>
  <si>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</si>
  <si>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</si>
  <si>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</si>
  <si>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</si>
  <si>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</si>
  <si>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</si>
  <si>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</si>
  <si>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</si>
  <si>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</si>
  <si>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</si>
  <si>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</si>
  <si>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</si>
  <si>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</si>
  <si>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</si>
  <si>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</si>
  <si>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</si>
  <si>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</si>
  <si>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</si>
  <si>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</si>
  <si>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</si>
  <si>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</si>
  <si>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</si>
  <si>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</si>
  <si>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</si>
  <si>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</si>
  <si>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</si>
  <si>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</si>
  <si>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</si>
  <si>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</si>
  <si>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</si>
  <si>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</si>
  <si>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</si>
  <si>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</si>
  <si>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</si>
  <si>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</si>
  <si>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</si>
  <si>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</si>
  <si>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</si>
  <si>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</si>
  <si>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</si>
  <si>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</si>
  <si>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</si>
  <si>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</si>
  <si>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</si>
  <si>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</si>
  <si>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</si>
  <si>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</si>
  <si>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</si>
  <si>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</si>
  <si>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</si>
  <si>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</si>
  <si>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</si>
  <si>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</si>
  <si>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</si>
  <si>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</si>
  <si>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</si>
  <si>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</si>
  <si>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</si>
  <si>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</si>
  <si>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</si>
  <si>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</si>
  <si>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</si>
  <si>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</si>
  <si>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</si>
  <si>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</si>
  <si>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</si>
  <si>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</si>
  <si>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</si>
  <si>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</si>
  <si>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</si>
  <si>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</si>
  <si>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</si>
  <si>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</si>
  <si>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</si>
  <si>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</si>
  <si>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</si>
  <si>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</si>
  <si>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</si>
  <si>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</si>
  <si>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</si>
  <si>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</si>
  <si>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</si>
  <si>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</si>
  <si>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</si>
  <si>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</si>
  <si>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</si>
  <si>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Estructurados y aprobados currículos innovadores y flexibles, en concordancia con el Modelo Educativo de la UNAH y las nuevas tendencias en ES y en desarrollo curricular.</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</si>
  <si>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</si>
  <si>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</si>
  <si>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</si>
  <si>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</si>
  <si>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</si>
  <si>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</si>
  <si>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</si>
  <si>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</si>
  <si>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</si>
  <si>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</si>
  <si>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</si>
  <si>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</si>
  <si>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</si>
  <si>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</si>
  <si>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</si>
  <si>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</si>
  <si>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</si>
  <si>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</si>
  <si>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</si>
  <si>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</si>
  <si>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1.2.1</t>
  </si>
  <si>
    <t>Inscripcion a Capacitaciones y Eventos</t>
  </si>
  <si>
    <t>Boleto aereo al exterior</t>
  </si>
  <si>
    <t>1.2.2</t>
  </si>
  <si>
    <t>1.3.2</t>
  </si>
  <si>
    <t>1.4.2</t>
  </si>
  <si>
    <t>1.5.1</t>
  </si>
  <si>
    <t>1.5.2</t>
  </si>
  <si>
    <t>1.5.3</t>
  </si>
  <si>
    <t xml:space="preserve">Inscripcion a Eventos </t>
  </si>
  <si>
    <t>1.5.4</t>
  </si>
  <si>
    <t>1.6.1</t>
  </si>
  <si>
    <t>1.6.2</t>
  </si>
  <si>
    <t>2.1.1</t>
  </si>
  <si>
    <t>2.2.1</t>
  </si>
  <si>
    <t>2.3.1</t>
  </si>
  <si>
    <t>2.6.1</t>
  </si>
  <si>
    <t>2.8.1</t>
  </si>
  <si>
    <t>3.1.1</t>
  </si>
  <si>
    <t>3.2.1</t>
  </si>
  <si>
    <t>3.4.2</t>
  </si>
  <si>
    <t>3.5.1</t>
  </si>
  <si>
    <t>3.6.1</t>
  </si>
  <si>
    <t>3.7.1</t>
  </si>
  <si>
    <t>3.7.2</t>
  </si>
  <si>
    <t>4.1.1</t>
  </si>
  <si>
    <t>4.3.3</t>
  </si>
  <si>
    <t>4.3.4</t>
  </si>
  <si>
    <t>gastos de hospedaje</t>
  </si>
  <si>
    <t>4.4.4</t>
  </si>
  <si>
    <t>5.1.1</t>
  </si>
  <si>
    <t>5.2.2</t>
  </si>
  <si>
    <t>6.1.1</t>
  </si>
  <si>
    <t>6.2.1</t>
  </si>
  <si>
    <t>6.2.3</t>
  </si>
  <si>
    <t>6.2.4</t>
  </si>
  <si>
    <t>6.3.2</t>
  </si>
  <si>
    <t>6.3.3</t>
  </si>
  <si>
    <t>6.4.1</t>
  </si>
  <si>
    <t>6.4.2</t>
  </si>
  <si>
    <t>6.5.5</t>
  </si>
  <si>
    <t>Gastos de hospedaje</t>
  </si>
  <si>
    <t>6.7.2</t>
  </si>
  <si>
    <t>7.1.1</t>
  </si>
  <si>
    <t>7.2.1</t>
  </si>
  <si>
    <t>7.3.1</t>
  </si>
  <si>
    <t>7.6.1</t>
  </si>
  <si>
    <t>7.7.1</t>
  </si>
  <si>
    <t>7.8.1</t>
  </si>
  <si>
    <t>7.9.1</t>
  </si>
  <si>
    <t>7.12.1</t>
  </si>
  <si>
    <t>7.13.1</t>
  </si>
  <si>
    <t>7.16.1</t>
  </si>
  <si>
    <t>8.1.1</t>
  </si>
  <si>
    <t>8.1.2</t>
  </si>
  <si>
    <t>8.3.1</t>
  </si>
  <si>
    <t>8.4.1</t>
  </si>
  <si>
    <t>Inscripcion a Actividades</t>
  </si>
  <si>
    <t>8.5.1</t>
  </si>
  <si>
    <t>9.1.2</t>
  </si>
  <si>
    <t>9.1.3</t>
  </si>
  <si>
    <t>9.6.1</t>
  </si>
  <si>
    <t>9.2.1</t>
  </si>
  <si>
    <t>9.2.2</t>
  </si>
  <si>
    <t>11.3.1</t>
  </si>
  <si>
    <t>11.6.2</t>
  </si>
  <si>
    <t>11.7.3</t>
  </si>
  <si>
    <t>13.1.4</t>
  </si>
  <si>
    <t>13.3.3</t>
  </si>
  <si>
    <t>13.3.4</t>
  </si>
  <si>
    <t>14.1.2</t>
  </si>
  <si>
    <t>15.2.1</t>
  </si>
  <si>
    <t>15.3.1</t>
  </si>
  <si>
    <t>Monto Total en Contratraciones</t>
  </si>
  <si>
    <t>CONTRATACIÓN DE PERSONAL</t>
  </si>
  <si>
    <t>Meses</t>
  </si>
  <si>
    <t>Décimotercer mes</t>
  </si>
  <si>
    <t>Décimocuarto mes</t>
  </si>
  <si>
    <t>1.5.5</t>
  </si>
  <si>
    <t>2.9.1</t>
  </si>
  <si>
    <t>3.8.1</t>
  </si>
  <si>
    <t>5.1.2</t>
  </si>
  <si>
    <t>5.2.1</t>
  </si>
  <si>
    <t>8.2.1</t>
  </si>
  <si>
    <t>12.1.1</t>
  </si>
  <si>
    <t>Monto Total en Equipo de Oficina</t>
  </si>
  <si>
    <t>EQUIPO DE OFICINA</t>
  </si>
  <si>
    <t>Monto Total en Equipo Tecnológico</t>
  </si>
  <si>
    <t>8.2.2</t>
  </si>
  <si>
    <t>Tipo de Equipo Tecnológico</t>
  </si>
  <si>
    <t>Datashow</t>
  </si>
  <si>
    <t>Bateria UPS Regulador de voltaje</t>
  </si>
  <si>
    <t>11.6.1</t>
  </si>
  <si>
    <t>Equipo Mimios Especializado</t>
  </si>
  <si>
    <t>Monto Total en Actividades Especiales</t>
  </si>
  <si>
    <t xml:space="preserve">Sub Total </t>
  </si>
  <si>
    <t>2.7.1</t>
  </si>
  <si>
    <t xml:space="preserve">Capacitacion </t>
  </si>
  <si>
    <t>2.10.1</t>
  </si>
  <si>
    <t xml:space="preserve">Publicacion anual </t>
  </si>
  <si>
    <t>6.5.3</t>
  </si>
  <si>
    <t>Publicaciones</t>
  </si>
  <si>
    <t>6.5.6</t>
  </si>
  <si>
    <t>7.4.1</t>
  </si>
  <si>
    <t>Desarrollo de Investigacion</t>
  </si>
  <si>
    <t>7.10.1</t>
  </si>
  <si>
    <t xml:space="preserve">Gestión de 3 acuerdos de cooperación </t>
  </si>
  <si>
    <t>7.15.1</t>
  </si>
  <si>
    <t>Monitorias</t>
  </si>
  <si>
    <t>7.17.1</t>
  </si>
  <si>
    <t xml:space="preserve">Fondo especial fotografia y operacionalizacion </t>
  </si>
  <si>
    <t>9.1.4</t>
  </si>
  <si>
    <t xml:space="preserve">Publicaciones </t>
  </si>
  <si>
    <t>Capacitación</t>
  </si>
  <si>
    <t>13.1.1</t>
  </si>
  <si>
    <t>Publicacion Normas Académicas</t>
  </si>
  <si>
    <t>13.2.1</t>
  </si>
  <si>
    <t>Manual de procedimiento academico</t>
  </si>
  <si>
    <t>14.1.1</t>
  </si>
  <si>
    <t>Pago de inscripcon de curso</t>
  </si>
  <si>
    <t>15.1.1</t>
  </si>
  <si>
    <t>Publicación de artículos</t>
  </si>
  <si>
    <t>Monto Total en Becas</t>
  </si>
  <si>
    <t>Área de la Beca</t>
  </si>
  <si>
    <t>Monto Total en Infraestructura</t>
  </si>
  <si>
    <t>Proyecto</t>
  </si>
  <si>
    <t>otorgar becas al personal docente de postgrados</t>
  </si>
  <si>
    <t>Becas  Actualización y capacitación Docente</t>
  </si>
  <si>
    <t>Becas Profesionalizantes Docentes</t>
  </si>
  <si>
    <t>Premios a Estudiantes de Secundaria por PAA</t>
  </si>
  <si>
    <t>inscripcion a congreso</t>
  </si>
  <si>
    <t>Incripcion a cusros</t>
  </si>
  <si>
    <t>Monto Total en Venta de Servicios</t>
  </si>
  <si>
    <t>Ingreso Unidad</t>
  </si>
  <si>
    <t>Ingreso UNAH</t>
  </si>
  <si>
    <t>Precio</t>
  </si>
  <si>
    <t>Ingreso</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</si>
  <si>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</si>
  <si>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</si>
  <si>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</si>
  <si>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</si>
  <si>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</si>
  <si>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</si>
  <si>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t>
  </si>
  <si>
    <t>INDICADORES DE RESULTADOS</t>
  </si>
  <si>
    <t>ACTIVIDADES</t>
  </si>
  <si>
    <t>METAS TRIMESTRALES</t>
  </si>
  <si>
    <t>TOTAL RECURSOS REQUERIDOS</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</si>
  <si>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</si>
  <si>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</si>
  <si>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</si>
  <si>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</si>
  <si>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</si>
  <si>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</si>
  <si>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</si>
  <si>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</si>
  <si>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</si>
  <si>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</si>
  <si>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</si>
  <si>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</si>
  <si>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No. de planes de estudio de grado y postgrado dictaminados y aprobados por el Consejo Universitario y el Consejo de Educación Superior.
 </t>
  </si>
  <si>
    <t>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t>
  </si>
  <si>
    <t>Fortalecidas las capacidades institucionales para el diseño de currículos innovadores.</t>
  </si>
  <si>
    <t>No. de docentes y gestores académicos con las competencias para el diseño, formulación, implementación y evaluación de currículos innovadores.</t>
  </si>
  <si>
    <t>1- Participación en 3 eventos internacionales sobre Currículos Innovadores. 2- Realización de 2 talleres sobre diseños curriculares innovadores dirigidos a equipos técnicos. 3-Participación en el diseño del Módulo Virtual de Diseño y Formulación de Currículos Innovadores dentro del Programa de Formación de Gestores Académicos y Docentes. 4- Aprobación e implementación del Manual para el Diseño, Formulación, Implementación y Evaluación de Currículos Innovadores. </t>
  </si>
  <si>
    <t>Actualizado e implementado el modelo de calidad integral</t>
  </si>
  <si>
    <t>35% de avance en la actualización e implementación del modelo de calidad de la UNAH.</t>
  </si>
  <si>
    <t>Revisar modelo de calidad en relación a: los programas de la reforma universitaria, experiencias de autoevaluación al 2014 en la UNAH y criterios de calidad a nivel internacional.  2 Talleres (uno en UNAH-VS con la participación de centros regionales de la zona norte, occidente e Instituto Tecnológico Superior de Tela y otro en ciudad universitaria para los centros regionales cercanos y facultades)</t>
  </si>
  <si>
    <t>Activo y en funcionamiento Consejo de Sistema de Gestión de la Calidad de la UNAH, presupuesto asignado</t>
  </si>
  <si>
    <t>Asegurar la actulización del modelo de calidad en relación al contexto institucional, naciona e internacional</t>
  </si>
  <si>
    <t xml:space="preserve">Informes de avance; </t>
  </si>
  <si>
    <t>Comunidad Universitaria</t>
  </si>
  <si>
    <t>Consejo de Sistema de Gestión de la Calidad de la UNAH</t>
  </si>
  <si>
    <t>Modelo de calidad de la UNAH con fines de Acreditación aprobado, socializado y proceso de implementación. -</t>
  </si>
  <si>
    <t>Documento con lineamientos del proceso de acreditación   de la UNAH  </t>
  </si>
  <si>
    <t>1. Elaborar lineamientos para el proceso de acreditación de carreras de la UNAH. 2. 3 Talleres con la participación de 2 representantes de cada centro regional y facultades.</t>
  </si>
  <si>
    <t>Sistema Hondureño de Acreditación de la Calidad de la Educación Superior en funcionamiento</t>
  </si>
  <si>
    <t>Existencia de lineamientos institucionales para caminar hacia la acreditación de carreras e institucional</t>
  </si>
  <si>
    <t>Documento de lineamientos</t>
  </si>
  <si>
    <t>Carreras de la UNAH que hayan implementado plan de mejora</t>
  </si>
  <si>
    <t>VRA, Consejo de Sistema de Gestión de la Calidad de la UNAH</t>
  </si>
  <si>
    <t>2) Consolidar la aplicación de la política de bimodalidad en la UNAH.</t>
  </si>
  <si>
    <t>Fortalecida la infraestructura organizacional y normativa para la implementación de la bimodalidad en la UNAH.</t>
  </si>
  <si>
    <t>No. de carreras diseñadas o rediseñadas incorporando la bimodalidad en sus currículos.
% de logro en los indicadores de la calidad de la modalidad a distancia en la UNAH.</t>
  </si>
  <si>
    <t>1- Realización de 2 Talleres con acompañamiento internacional para la Implementación de la Bimodalidad en los currículos y planes de estudio de la UNAH. 
2- Realización de 5 talleres para el acompañamiento al proceso de reestructuración y articulación de la Dirección de Educación a Distancia, las Secciones Funcionales de Educación a Distancia en los Departamentos, las Subcomisiones de Desarrollo Curricular y Autoevaluación, de UNAH VS y ciudad universitaria. 
3- Participación en 2 eventos internacionales para la incorporación de la UNAH en redes académicas de educación a distancia. 
4- Realización de 1 gira de intercambio con universidad a distancia extranjera para establecimiento de alianza estratégica para el acompañamiento al proceso de reorganización del sistema a distancia de la UNAH. 
5- Acompañamiento de 1 Consultoría Internacional de Procesos, al proceso de reestructuración del Sistema de Educación a Distancia de la UNAH.</t>
  </si>
  <si>
    <t>Ampliada la oferta académica de la UNAH en la modalidad a distancia.</t>
  </si>
  <si>
    <t>No. de nuevas carreras aprobadas en la modalidad a distancia (virtual, semipresencial, semipresencial mediada virtualmente), en al menos 1 por nivel (tecnólogo, grado, posgrado).</t>
  </si>
  <si>
    <t>1-Aprobación, publicación y socialización de los Lineamientos para la Incorporación de la Modalidad a Distancia en el curriculum. 2- Realización de 3 talleres para el acompañamiento a las Facultades, Departamentos y CUR en la elaboración de propuestas de nueva oferta académica bimodal. 3- Seguimiento al proceso de aprobación en CU y CES. </t>
  </si>
  <si>
    <t>TOTAL DESARROLLO E INNOVACIÓN CURRICULAR</t>
  </si>
  <si>
    <t>INVESTIGACION CIENTÍFICA</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</si>
  <si>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</si>
  <si>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</si>
  <si>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</si>
  <si>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Definida y en desarrollo línea prioritaria de investigación sobre políticas académicas</t>
  </si>
  <si>
    <t>Por lo menos dos proyectos de investigación aprobados, con financiamiento y en ejecución</t>
  </si>
  <si>
    <t>1. 2 Talleres para organización de grupo de investigación en políticas de desarrollo académico</t>
  </si>
  <si>
    <t>b) Las Facultades y los Centros Regionales se insertan en el eje de publicación, difusión y comunicación; promueven y publican las investigaciones realizadas por su personal docente y estudiantil.</t>
  </si>
  <si>
    <t>Por lo menos publicados dos artículos a nivel internacional</t>
  </si>
  <si>
    <t>3 participaciones en redes internacionales de investigación sobre reformas académicas y gestión académica</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</si>
  <si>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</si>
  <si>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Resultados del Estudio de Oferta y Demanda de la Educación Superior utilizado como insumo para la conformación de la oferta académica integral de las redes educativas regionales.</t>
  </si>
  <si>
    <t>8 Propuestas basadas en resultados del Estudio de Oferta y Demanda de la Educación Superior</t>
  </si>
  <si>
    <t xml:space="preserve">1- 1 Taller en cada Red Educativa Regional para socialización y aplicación de resultados del Estudio de Oferta y Demanda de la Educación Superior. 2- Aprobación de Propuestas de Plan Estratégico de Implementación de nueva oferta académica de las redes educativas regionales.  </t>
  </si>
  <si>
    <t>d) Las facultades y los centros regionales  se insertan en el eje de capacitación en investigación; aprovechan la oferta de capacitación y actualización en investigación científica.</t>
  </si>
  <si>
    <t xml:space="preserve">Las Facultades y Centros Regionales conocen y utilizan el gestor bibliografico CITAVI </t>
  </si>
  <si>
    <t>30% de las Facultades y Centros Regionales utilizan el gestor bibliografico CITAVI</t>
  </si>
  <si>
    <t>2.4</t>
  </si>
  <si>
    <t>Seguimiento a giras de la Biblioteca Virtual para presentaciones de CITAVI</t>
  </si>
  <si>
    <t>2.5</t>
  </si>
  <si>
    <t>Reuniones de seguimiento con equipo de CITAVI</t>
  </si>
  <si>
    <t>Taller de evaluación acuerdos de convenio y planificación </t>
  </si>
  <si>
    <t>e.1) Las unidades académicas de las facultades y los centros regionales cuentan con al menos una (1) unidad de gestión de la investigación.</t>
  </si>
  <si>
    <t>1 Curso en el campo de investigación para personal de la VRA</t>
  </si>
  <si>
    <t xml:space="preserve">Resultados de evaluación de competencias de investigación del personal </t>
  </si>
  <si>
    <t>Identificación y desarrollo de curso con certificación internacional para 10 personas</t>
  </si>
  <si>
    <t>Generados resultados de estudios de investigación en las áreas de gestión del conocimiento, gestión académica, gestión de la calidad, gestión de proyectos, gestión de la cultura.</t>
  </si>
  <si>
    <t>Informes de resultados publicados y disponibles.</t>
  </si>
  <si>
    <t>1-Identificación de áreas de estudio. 2- Conceptualización, diseño y realización de estudios de investigación. 
3- Presentación, publicación y socialización de resultados de investigación. </t>
  </si>
  <si>
    <t>e.2) Las facultades y los centros regionales cuentan con instituto de investigación científica.</t>
  </si>
  <si>
    <t>e.3) Firmados convenios de cooperación con instituciones nacionales e internacionales.</t>
  </si>
  <si>
    <t>Implantado sub-sistema de información para monitoría y evaluación de convenios académicos</t>
  </si>
  <si>
    <t>Manual de procesos del sistema e informes generados</t>
  </si>
  <si>
    <t>1 Contrato para elaboración, implantación y capacitación en el uso del sub-sistema</t>
  </si>
  <si>
    <t>e.4) Fortalecidos los vínculos de la UNAH con el gobierno, sectores productivos, sectores sociales y otras universidades, en torno a la investigación científica, para contribuir de forma integral al conocimiento y solución de los principales problemas del país.</t>
  </si>
  <si>
    <t>Generados resultados de proyectos de investigación de Grupos de Investigadores Interdisciplinarios de Redes Educativas Regionales.</t>
  </si>
  <si>
    <t>No. de proyectos de investigación realizados.</t>
  </si>
  <si>
    <t>1- Acompañamiento a la identificación de líneas de investigación por red regional. 2- Seguimiento a la formulación, diseño y realización de estudios de investigación. 3- Presentación y socialización de resultados. 4- Publicación anual de resultados en el marco del Consejo Interregional de las Redes Educativas.</t>
  </si>
  <si>
    <t>TOTAL INVESTIGACION CIENTÍFICA</t>
  </si>
  <si>
    <t>VINCULACIÓN UNIVERSIDAD-SOCIEDAD</t>
  </si>
  <si>
    <t xml:space="preserve">OBJETIVO: </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</si>
  <si>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</si>
  <si>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</si>
  <si>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COORDINACIÓN DE LA VINCULACIÓN UNIVERSIDAD-SOCIEDAD</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</si>
  <si>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</si>
  <si>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4 Supervisiones realizadas</t>
  </si>
  <si>
    <t>4 Informes de Supervisión</t>
  </si>
  <si>
    <t>4 Talleres para supervisar aplicación pertinente de normativa sobre VUS en Facultades, CRU's y CRAED</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</si>
  <si>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</si>
  <si>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Aumento evidente de legitimidad y viabilidad académica y financiera del programa ASP-FC</t>
  </si>
  <si>
    <t>- % del presupuesto asignado. - Grado de satisfacción de los actores locales. -Mejora de indicadores basales</t>
  </si>
  <si>
    <t>6 Jornadas de supervisión en campo del Programa de APS-FC</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</si>
  <si>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</si>
  <si>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Recolectada la documentación de los planes de VUS de las Unidades Académicas</t>
  </si>
  <si>
    <t>Disponibles documentos o planes en Centro de Documentación de la VRA</t>
  </si>
  <si>
    <t>3.3</t>
  </si>
  <si>
    <t>3 Supervisiones de planes de ENF</t>
  </si>
  <si>
    <t>Conformada una oferta integral de Educación No Formal de la UNAH, articulada con los diagnósticos regionales, los resultados de oferta y demanda de la educación superior y los resultados de autoevaluación de las carreras de la UNAH.</t>
  </si>
  <si>
    <t>1- Definición de Criterios y Lineamientos para el diseño, aprobación e implementación de Oferta Académica No Formal de la UNAH. 2-Realización de 3 talleres de articulación entre las redes educativas regionales y la DVUS para el alineamiento entre la oferta de educación no formal de la UNAH, los diagnósticos regionales y los resultados de autoevaluación de las carreras. 3- Elaborado un Plan de Implementación de Oferta Integral de Educación No Formal en 3 redes educativas regionales.</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</si>
  <si>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</si>
  <si>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</si>
  <si>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Concepto operativo de RSU socializado e implementándose</t>
  </si>
  <si>
    <t xml:space="preserve">% de Unidades Académicas aplicando concepto operativo </t>
  </si>
  <si>
    <t>1 Seminario Taller Internacional sobre Responsabilidad Social Universitaria</t>
  </si>
  <si>
    <t xml:space="preserve">Contribuir en el campo del conocimiento de la vinculación con la sociedad en el contexto hondureño, sistematizando los procesos de vinculación ejecutados por las unidades académicas en cada una de las Facultades y Centros Regionales.  </t>
  </si>
  <si>
    <t>Implantada y desarrollándose la Catedra Universitaria sobre Desarrollo Humano Sostenible</t>
  </si>
  <si>
    <t>Por lo menos 6 eventos de la catedra realizados</t>
  </si>
  <si>
    <t>6 eventos de la Catedra sobre Desarrollo Humano Sostenible</t>
  </si>
  <si>
    <t>Observatorio de las Profesiones operando y generando resultados periódicos.</t>
  </si>
  <si>
    <t>Informe anual del Observatorio de las Profesiones de la UNAH publicado.</t>
  </si>
  <si>
    <t>1-Realización de 1 gira a Universidad de Costa Rica en alianza estratégica, para el acompañamiento a la instalación del Observatorio de las Profesiones en la UNAH. 2-Realización de 2 talleres con gestores institucionales para la conformación del Observatorio de las Profesiones. 3- Seguimiento al proceso de estructuración e implementación del Observatorio.</t>
  </si>
  <si>
    <t>Fortalecimiento organizativo, tecnológico y de planificación y gestión administrativa del Sistema de Vinculación Universidad-Sociedad</t>
  </si>
  <si>
    <t>Definida la estrategia para valorar aprendizajes previos a la universidad</t>
  </si>
  <si>
    <t>Aprobación e implantación de la estrategia</t>
  </si>
  <si>
    <t>TOTAL VINCULACIÓN UNIVERSIDAD - SOCIEDAD</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</si>
  <si>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</si>
  <si>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</si>
  <si>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</si>
  <si>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</si>
  <si>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</si>
  <si>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Implantación de sistema de planificación, monitoreo de proyectos de reforma, innovación y desarrollo académico en las Facultades y CRU.</t>
  </si>
  <si>
    <t>20% de Facultades y CRU participan en la implantación del sistema de planificación, monitoreo de proyectos académicos.</t>
  </si>
  <si>
    <t>3 Talleres de socialización y capacitación en Project Management y el SIVRA.</t>
  </si>
  <si>
    <t>Elaboración  e implantación de Portafolio Docente</t>
  </si>
  <si>
    <t>Manual del Portafolio disponible. Proyecto piloto en ejecución Participación en 1 intercambio internacional sobre buenas prácticas</t>
  </si>
  <si>
    <t>4.2</t>
  </si>
  <si>
    <t>Proyecto piloto de 4 unidades académicas</t>
  </si>
  <si>
    <t>Planta docente y académica certificada con las competencias para la educación superior.</t>
  </si>
  <si>
    <t>% de Tutores, Docentes y Gestores Universitarios Capacitados a través del Programa de Certificación del Docente y Gestor Universitario de la UNAH.</t>
  </si>
  <si>
    <t>1-Definición y aprobación de la Política de Certificación Docente de la UNAH.
2- Aprobación y acompañamiento al diseño e implementación del Programa de Formación del Tutor a Distancia de la UNAH. 3- Realización de 1 gira de intercambio para la firma de alianza estratégica con Universidad extranjera para la implementación de especialidad y/o posgrado en Educación a Distancia en la UNAH en convenio con universidad extranjera. 4- Realización de II Promoción Diplomado en Gestión del Conocimiento para el fortalecimiento de las capacidades de autoridades y liderazgo universitario, impartido por 5 profesores visitantes internacionales. 5- Diseño y virtualización del Diplomado en Gestión Universitaria.</t>
  </si>
  <si>
    <t>Diseñado y en proceso de implementación el Sistema de Valoración del Desempeño del Docente y Gestor Universitario de la UNAH.</t>
  </si>
  <si>
    <t>Aprobado e implementándose el Sistema de Valoración del Desempeño del Docente y Gestor Universitario. 
Aprobada e implementándose la Política Integral de Incentivos del Docente y Gestor Universitario de la UNAH.</t>
  </si>
  <si>
    <t>1-Participación en diseño y formulación del Sistema de Valoración del Desempeño del Docente y Gestor Universitario. 2- Realización de 2 jornadas de validación y socialización del Sistema de Valoración del Desempeño del Docente y Gestor Universitario. 3- Seguimiento al proceso de implementación del Sistema. 4- Realización de 3 talleres para la elaboración de la Política Integral de Incentivos del Docente y Gestor Universitario de la UNAH.</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</si>
  <si>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</si>
  <si>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</si>
  <si>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</si>
  <si>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</si>
  <si>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</si>
  <si>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</si>
  <si>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</si>
  <si>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</si>
  <si>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</si>
  <si>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</si>
  <si>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Aprobada e implementándose Política de Equidad de la UNAH.</t>
  </si>
  <si>
    <t>Aumento en el % de estudiantes provenientes de grupos vulnerables</t>
  </si>
  <si>
    <t>1- 4 Talleres de socialización de la Política de Equidad. - Publicación de la Política de Equidad. 2- 1 Consultoría para sistematización de la aplicación de la Política de Equidad.</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</si>
  <si>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</si>
  <si>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</si>
  <si>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</si>
  <si>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Disponibles resultados del Estudio de Seguimiento a Graduados</t>
  </si>
  <si>
    <t>1 Informe presentado</t>
  </si>
  <si>
    <t>1- Contrato de grupo de investigación. - Publicación de informe. 2- 2 Talleres para toma de decisiones con base en el informe. 3- 2 Presentaciones a nivel internacional del informe.</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</si>
  <si>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</si>
  <si>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</si>
  <si>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</si>
  <si>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</si>
  <si>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</si>
  <si>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</si>
  <si>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</si>
  <si>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Monitoreo de Programas y Proyectos de las redes educativas de la UNAH.</t>
  </si>
  <si>
    <t>100% de los Programas  y Proyectos de las redes eucativas de la UNAH monitoreados por la VRA.</t>
  </si>
  <si>
    <t>3 Talleres de monitoría de las redes</t>
  </si>
  <si>
    <t>b) Mejorar significativamente la cobertura de la UNAH y el acceso de la población hondureña a los servicios académicos de la UNAH.</t>
  </si>
  <si>
    <t>Ampliada la oferta académica de las Redes Educativas Regionales</t>
  </si>
  <si>
    <t>No. de nuevos planes de estudio implementándose en al menos 3 redes educativas regionales.</t>
  </si>
  <si>
    <t>1- 3 Talleres en CRU de apoyo, acompañamiento y seguimiento a equipos de trabajo de redes. 2- Ejecución de 4 convenios internacionales para traer y monitorear programas académicos en áreas de prioridad. 3- 2 Misiones internacionales de negociación de programas prioritarios. 4- Apoyo a participación en 3 eventos internacionales de intercambio (2 personas por CRU).</t>
  </si>
  <si>
    <t xml:space="preserve">Configurada una oferta académica pertinente en las redes educativas regionales de la UNAH.
</t>
  </si>
  <si>
    <t>No. de diagnósticos regionales elaborados.
No. de Análisis de Pertinencia de la actual oferta actual realizados.
No. de nuevas carreras ofertadas o en proceso de aprobación.</t>
  </si>
  <si>
    <t>1-Aprobación e implementación de Lineamientos para la Elaboración de Diagnósticos Regionales de las Redes Educativas Regionales y sus sedes (incluyendo capacidades institucionales a lo interno y externo). 2- Realización de 1 gira de supervisión a los 8 CRAED y 5 Telecentros Universitarios. 3- Realización de 3 giras de acompañamiento al proceso de diagnóstico regional y las propuestas integrales de Planes de Mejora, considerando todos los centros, modalidades y niveles educativos de las redes. 4-Aprobación e implementación de Lineamientos para la Elaboración de Análisis de Pertinencia de la actual oferta académica de los Centros Regionales y Facultades. 5- Realización de 3 giras y talleres para la elaboración de Plan de Implementación de la nueva Oferta Académica Integral de 3 Redes Educativas Regionales de la UNAH. </t>
  </si>
  <si>
    <t>Disponible e implementándose la Política de Equidad de la UNAH.</t>
  </si>
  <si>
    <t>Política de Equidad disponible e implementándose.
% de logro en los indicadores de equidad definidos.</t>
  </si>
  <si>
    <t>1-Realización de 2 talleres para la validación y socialización de la Política de Equidad de la UNAH. 2- Realización de 1 taller para la definición de los indicadores de seguimiento a la Política de Equidad de la UNAH. 3- Seguimiento a la implementación y evaluación de la Política de Equidad de la UNAH.</t>
  </si>
  <si>
    <t>c) Desarrollar los Centros Regionales de la UNAH, como polos de desarrollo científico, técnico, y cultural de las regiones del país.</t>
  </si>
  <si>
    <t>Publicados los resultados de los procesos de investigación, vinculación universidad sociedad, identidad regional, aprendizaje organizacional y conocimiento autóctono de las Redes Educativas Regionales.</t>
  </si>
  <si>
    <t>No. de publicaciones realizadas.
No. de gestores académicos con las competencias para la sistematización de experiencias.
Estadísticas de indicadores analíticos de Página Web de Gestión del Conocimiento.
No. de ponencias y asistentes a Feria de Gestión del Conocimiento.</t>
  </si>
  <si>
    <t>1-Diseño y elaboración del Curso Virtual de Sistematización de Experiencias, por consultores internacionales externos. 2- Seguimiento al proceso de implementación del Curso de Sistematización de Experiencias. 3- Realización de 3 publicaciones de experiencias sistematizadas, buenas prácticas e historias de éxito de las redes educativas regionales. 4- Operación continuada de la Página Web de Gestión del Conocimiento. 5- Realización de la Feria Anual de Gestión del Conocimiento. 6- Publicación de Memoria de Feria de Gestión del Conocimiento.</t>
  </si>
  <si>
    <t>Realizados proyectos de investigación y vinculación universidad sociedad con perspectiva e impacto regional, con énfasis en proyectos interdisciplinarios.</t>
  </si>
  <si>
    <t>No. proyectos regionales de investigación y vinculación interdisciplinarios realizados.
 Resultados de proyectos regionales interdisciplinarios publicados y disponibles.</t>
  </si>
  <si>
    <t>6.6</t>
  </si>
  <si>
    <t>1-Promoción de la conformación de Grupos de Investigadores a nivel de Red Educativa Regional y presentación de propuestas de proyectos de investigación. 2- Establecimiento y aprobación del Sistema de Monitoreo de los Indicadores de Impacto del DHS de las redes educativas regionales.</t>
  </si>
  <si>
    <t>Implementandose programa para la generación de una cultura de calidad en la UNAH.</t>
  </si>
  <si>
    <t>Diagnóstico sobre cultura de la calidad en la UNAH                            </t>
  </si>
  <si>
    <t>Validar y aplicar instrumentos para el diagnóstico. Presentar resultados del diagnostico. Iniciar diseño de estrategias; 2 talleres  para validación y socialización</t>
  </si>
  <si>
    <t>Comunidad universitaria comprometida con el fortalecimiento de la cultura de calidad de la UNAH.</t>
  </si>
  <si>
    <t>Generación de condiciones políticas y administrativas para el aseguramiento de la calidad en la UNAH.</t>
  </si>
  <si>
    <t xml:space="preserve">Informes de: avances, talleres realizados, documento de diagnóstico </t>
  </si>
  <si>
    <t>Comunidad universitaria, considerando actores claves y muestras de acuerdo a la población meta.</t>
  </si>
  <si>
    <t>VRA, Sistema de Gestión de la Calidad de la UNAH, unidades académicas y administrativas.</t>
  </si>
  <si>
    <t>TOTAL GESTIÓN DEL CONOCIMIENTO</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</si>
  <si>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</si>
  <si>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</si>
  <si>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III TRIMESTRE </t>
  </si>
  <si>
    <t> IV TRIMESTRE </t>
  </si>
  <si>
    <t>  COSTO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</si>
  <si>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</si>
  <si>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</si>
  <si>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Transversalizado y prácticas concretas del eje de ética y bioética en el nivel institucional, planes de estudio y syllabus.</t>
  </si>
  <si>
    <t>a) No. de planes estratégicos de CRU y Facultades que incorporan el eje de ética o lo definen como eje integrador de propósitos propios. b) % de carreras con informe de transversalización terminado y en proceso de implementación.</t>
  </si>
  <si>
    <t>a) 20 Seminarios-Talleres de transversalización del eje de ética mediante la caja de herramientas.</t>
  </si>
  <si>
    <t>Certificado y reconocido por las políticas académicas y de personal el grupo de formación de formadores en ética y bioética, y consolidada la estrategia conjunta de VRA, Dirección de Docencia e Instituto de Profesionalización y Superación Docente</t>
  </si>
  <si>
    <t>Consolidar el avance de la reforma académica y administrativa con la reforma en valores de la UNAH.</t>
  </si>
  <si>
    <t>Informes de transversalización del eje de ética.</t>
  </si>
  <si>
    <t>Población priorizada: profesores de las disciplinas rectoras.</t>
  </si>
  <si>
    <t>VRA, IPSD (Grupo de Formación de Formadores en Ética), DD</t>
  </si>
  <si>
    <t>Instalado con oferta académica el Centro Nacional de Formación en Valores.</t>
  </si>
  <si>
    <t>a) No. de iniciativas ofrecidas del Sello Académico Lo Esencial.</t>
  </si>
  <si>
    <t>a) 12 Jornadas de capacitación, formación y profesionalización en la compresión y práctica del Sello Académico Lo Esencial.</t>
  </si>
  <si>
    <t>12 jornadas de capacitación, formación y profesionalización</t>
  </si>
  <si>
    <t>Voluntad política, capacidad técnica y alianza internacional para asumir desde el CURC la estrategia global del Centro Nacional de Formación en Valores.</t>
  </si>
  <si>
    <t>Instalar un pilotaje nacional en un Centro Regional que demuestre con oferta académica concreta la aspiración del Sello Académico Lo Esencial en el egresado de la UNAH.</t>
  </si>
  <si>
    <t>Documento de estrategia curricular del Centro Nacional de Formación en Valores.</t>
  </si>
  <si>
    <t>Todos los estudiantes del CURC y miembros de grupos gestores Lo Esencial de todo el país.</t>
  </si>
  <si>
    <t>VRA, UNAH-CURC (Grupo Gestor Lo Esencial)</t>
  </si>
  <si>
    <t>Socializado, asimilado y toma de decisiones a partir del Código de Ética Lo Esencial.</t>
  </si>
  <si>
    <t>a) Nivel de sensibilidad de la comunidad universitaria ante el código de ética.</t>
  </si>
  <si>
    <t>a) 4 Jornadas de reflexión sobre comportamiento ético, análisis crítico, toma de conciencia y compromisos para la mejora continua.</t>
  </si>
  <si>
    <t>4 jornadas de reflexión</t>
  </si>
  <si>
    <t>Despliegue de liderazgo del CURLP y capacidad de incidencia -en apoyo de VRA y Oficina de Personal- para propiciar una cultura de compromiso ético, antes de que sea mediante el dictado de sansiones que simepre dejan latente la problemática de transparencia académica y administrativa.</t>
  </si>
  <si>
    <t>Necesidad de establecer una cultura académica y de servicio con criterios éticos</t>
  </si>
  <si>
    <t>Testimonios y reportes de signos de cambio en valores esenciales universitarios</t>
  </si>
  <si>
    <t>En especial: alumno y profesorado universitario.</t>
  </si>
  <si>
    <t>VRA, CURLP, UNAH TEC DANLÍ, CURNO, CURC (Grupos Gestores Lo Esencial)</t>
  </si>
  <si>
    <t>Evaluado el Programa Lo Esencial de la Reforma y definida nuevas líneas académicas del mismo.</t>
  </si>
  <si>
    <t>a) Informe de evaluación. b) Nuevas líneas académicas de Lo Esencial</t>
  </si>
  <si>
    <t>1 Proyecto de investigación para evaluar el Programa Lo Esencial</t>
  </si>
  <si>
    <t>2 líneas de investigación</t>
  </si>
  <si>
    <t>Se dispone de todos los recursos financieros, protócolos de investigación y el reconocimiento pleno y final del Programa Lo Esencial como iniciativa académica relevante.</t>
  </si>
  <si>
    <t>Medir la pertinencia, eficacia, eficiencia, impactos y sostenibilidad de los esfuerzos y recursos orientados al Programa Lo Esencial.</t>
  </si>
  <si>
    <t>Instrumentos e informe de evaluación del Programa Lo Esencial.</t>
  </si>
  <si>
    <t>Estudiantes de los últimos años de carrera.</t>
  </si>
  <si>
    <t>VRA (Coordinación de Difusión Científica-Creativa, Coordinación de Programas y Proyectos)</t>
  </si>
  <si>
    <t>Informes de Estudios de seguimientos a graduados.  </t>
  </si>
  <si>
    <t>                    Incorporados criterios de calidad en estudio a graduados en la UNAH.</t>
  </si>
  <si>
    <t>7.5</t>
  </si>
  <si>
    <t>Seguimiento al diseño e implementación del programa de seguimiento a graduados.</t>
  </si>
  <si>
    <t>DVUS culmina el diseño del Programa de seguimiento a graduados.</t>
  </si>
  <si>
    <t>Medir la aplicación de la  formación humanistica del graduado.</t>
  </si>
  <si>
    <t>Estudios de impacto.</t>
  </si>
  <si>
    <t>graduados de la UNAH</t>
  </si>
  <si>
    <t>VRA Y DVUS</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</si>
  <si>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</si>
  <si>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</si>
  <si>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Evaluado el PSDH 2010-2015 y construido el nuevo PSDH 2016-2021.</t>
  </si>
  <si>
    <t>a) Informe de evaluación del PSDH 2010-2015. b) Documento de PSDH 2016-2021</t>
  </si>
  <si>
    <t>a) Consultoría corta para sistematización, evaluación y sostenibilidad del PSDH. b) 2 Talleres nacionales para elaborar el PSDH 2016-2021</t>
  </si>
  <si>
    <t>4 reuniones de planificación, evaluación y sistematización</t>
  </si>
  <si>
    <t>Las Facultades de Ciencias Sociales, Jurídicas, Médicas y Humanidades y Artes asumen los distintos liderazgos situacionales del PSDH en la red CIPRODEH y UPNFM a través de grupos operativos, teniendo como iniciativa de confluencia al Instituto en Derechos Humanos y Desarrollo.</t>
  </si>
  <si>
    <t>Agotamiento de la estrategia PSDH 2010-2015 y necesidad de nueva estrategia 2016-2021.</t>
  </si>
  <si>
    <t>POA 2014 y documento de nueva estrategia PSDH 2016 - 2021.</t>
  </si>
  <si>
    <t>Estudiantes universitario, ONGs y población en general.</t>
  </si>
  <si>
    <t>VRA, Maestría de Trabajo Social, Maestría de Salud Pública, FCCMM, FCCJJ, FCCSS, FHHAA, Consultorio Jurídico, Maestría en Derechos Humanos y Desarrollo</t>
  </si>
  <si>
    <t>Consolidado el rol de liderazgo de la UNAH en el ámbito de cultura de paz: Proyecto CONFLUPAZ, Movimiento Social Dile Sí a la Vida, Caravanas de la Paz, Cátedra de Cultura de Paz, Feria de la Interculturalidad y por la Paz, y otros.</t>
  </si>
  <si>
    <t>a) No. de inicitivas en marcha, % de avance, cumplimiento y nivel de incidencia.</t>
  </si>
  <si>
    <t>a) 5 Macro eventos varios de promoción de cultura de paz y sistematización de impactos.</t>
  </si>
  <si>
    <t>5 macro eventos</t>
  </si>
  <si>
    <t>Conformación de la red intra UNAH en cultura de paz, gestión del conocimiento a nivel de currícula y gestión de recursos externos.</t>
  </si>
  <si>
    <t>Contribución a la solución de la inseguridad ciudadana desde los roles académicos de la UNAH, así como impulso de la estrategia de convivencia  universitaria.</t>
  </si>
  <si>
    <t>Reportes de cumplimiento de los proyectos de cultura de paz.</t>
  </si>
  <si>
    <t>Estudiantes universitarios y población juvenil en general.</t>
  </si>
  <si>
    <t>VRA, IUDPAS, Consultorio Jurídico, CURNO, CURLA, UNAH-VS, CU (Escuela de Lenguas y Culturas Extranjeras / Escuela de Cultura Física y Deportes)</t>
  </si>
  <si>
    <t>Ampliado el Programa de Voluntarios Nacionales Universitarios (voluntariado cultural).</t>
  </si>
  <si>
    <t>a) No. de redes regionales de voluntariado cultural conformadas. b) No. de eventos realizados en el marco del voluntariado cultural e involucramiento de comunidades. c) No. de estudiantes aglutinados en el Programa de Voluntariado Cultural.</t>
  </si>
  <si>
    <t>a) 2 Seguimientos a redes de voluntariado cultural y fortalecimiento institucional de las mismas propociando su planes de acción.</t>
  </si>
  <si>
    <t>2 seguimientos a redes</t>
  </si>
  <si>
    <t>Alta valoración en la UNAH del alumno voluntario cultural (y en otras áreas), igual que el alumno de excelencia, así como el alumno deportista y relación del Programa de Voluntarios Nacionales Universitarios con el Programa de Voluntario de las Naciones Unidas a efectos de internacionalización del conocimiento.</t>
  </si>
  <si>
    <t>Preocupación por una educación integral, y conducta de voluntariado universitario orientado a la construcción de ciudadanía.</t>
  </si>
  <si>
    <t>Planes de trabajo de redes de Centros Regionales Universitarios, en especial UNAH TEC DANLÍ y UNAH - VS.</t>
  </si>
  <si>
    <t>Jóvenes universitarios de todo el Sistema de Educación Superior.</t>
  </si>
  <si>
    <t>VRA, Dirección de Cultura, UNAH TEC DANLÍ, UNAH-VS</t>
  </si>
  <si>
    <t>Formalizada una oferta académica sustantiva de Lo Esencial, construcción de ciudadanía y desarrollo.</t>
  </si>
  <si>
    <t>a) No. de diplomados implementados. b) No. de profesionales formados y/o actualizados en las preocupaciones sobre contrucción de ciudadanía y desarrollo.</t>
  </si>
  <si>
    <t>3 Diplomados</t>
  </si>
  <si>
    <t>6 planes de estudio</t>
  </si>
  <si>
    <t>Reconocimiento pleno de la oferta académica Lo Esencial y disposición de recursos propios a través del macroproyecto Lo Esencial.</t>
  </si>
  <si>
    <t>Cubrir necesidades de formación en campos estratégicos para el desarrollo integral del país</t>
  </si>
  <si>
    <t>Planes de estudio e informe de implementación de las distintas promociones que se realicen.</t>
  </si>
  <si>
    <t>Estudiantes universitarios, ONG y entes de Estado central y gobierno local.</t>
  </si>
  <si>
    <t>VRA, FCCJJ, FHHAA, FCCSS, FACES, FCCEE</t>
  </si>
  <si>
    <t>Convenidas las intenciones e iniciativas con actores nacionales e internacionales para la formación e incidencia en gestión cultural, valores, Estado de derechos, derechos humanos y cultura de paz.</t>
  </si>
  <si>
    <t>a) No. de acuerdos, cartas de intenciones, redes, iniciativas y proyectos de cooperación nacional e internacional en marcha.</t>
  </si>
  <si>
    <t>a) Gestión de al menos 3 acuerdos de cooperación mutua con CIPRODEH, CIPREVI, Profesionales al Mundo y otros.</t>
  </si>
  <si>
    <t>33.33%</t>
  </si>
  <si>
    <t>3 acuerdos (firma)</t>
  </si>
  <si>
    <t>Se cuenta con planes de acción, recursos de contraparte, sistematización y/o seguimiento de proceso.</t>
  </si>
  <si>
    <t>Aprender a trabajar en redes, conjuntar enfoques, intenciones, recursos y obtener mayor impacto en el ámbito de construcción de ciudadanía y desarrollo.</t>
  </si>
  <si>
    <t>Acuerdos de cooperación y planes de acción.</t>
  </si>
  <si>
    <t>Población universitaria, ONG, servidores de justicia y otros.</t>
  </si>
  <si>
    <t>CIPRODEH, CIPREVI, Profesionales al Mundo, VRA, FHHAA, Consultorio Jurídico Gratuito, FCCJJ, Comisionado Universitario.</t>
  </si>
  <si>
    <t>Politica de calidad implementada</t>
  </si>
  <si>
    <t>- Definido enfoque y diagnóstico de Política de calidad de la UNAH.                             </t>
  </si>
  <si>
    <t>7.11</t>
  </si>
  <si>
    <t>*Integrar el equipo gestor de la Política de calidad. *Diseño de ruta crítica a seguir. *Determinar el enfoque de la Política.            * 4 talleres </t>
  </si>
  <si>
    <t>Viabilidad politica y presupuestaria.</t>
  </si>
  <si>
    <t>La Política de calidad de calidad orientará la gestión de la calidad en la UNAH</t>
  </si>
  <si>
    <t>Documento Diagnóstico y Ruta Crítica.</t>
  </si>
  <si>
    <t xml:space="preserve">Comunidad universitaria </t>
  </si>
  <si>
    <t>VRA, Equipo Gestor de la politica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</si>
  <si>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</si>
  <si>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</si>
  <si>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Implementado el macroproyecto cultural Oscar Acosta "La identidad cultural de la Nación" y realizadas las acciones preparatorias para los futuros años académicos.</t>
  </si>
  <si>
    <t>a) No. de microproyectos realizados del macroproyecto Oscar Acosta y actividades de próximos años académicos.</t>
  </si>
  <si>
    <t>a) 6 Eventos culturales por la identidad, gestión, desarrollo y vida cultural.</t>
  </si>
  <si>
    <t>12 eventos culturales</t>
  </si>
  <si>
    <t>Se dispone de agenda base institucional que posiciona a la UNAH como referente cultural a nivel nacional y regional centroamericano.</t>
  </si>
  <si>
    <t>El macroproyecto cultural es la herramienta donde confluyen las intenciones de todos los involucrados en el año académico cultural de la UNAH.</t>
  </si>
  <si>
    <t>Documentoe informe de avance del macroproyecto cultural Oscar Acosta.</t>
  </si>
  <si>
    <t>Alumnos en general de la UNAH a nivel nacional.</t>
  </si>
  <si>
    <t>VRA, Dirección de Cultura</t>
  </si>
  <si>
    <t>Completados y operativizados los planes estratégicos Lo Esencial de todos los CRU y/o ejecutados los Planes Estratégicos de Centro con Enfoque Lo Esencial.</t>
  </si>
  <si>
    <t>a) No. de planes estratégicos implementados. b) No. de planes estratégicos en construcción. c) No. de entidades ciudadanas involucradas.</t>
  </si>
  <si>
    <t>a) 2 Supervisión especializada en el campo de Lo Esencial a los Centros Regionales Universitarios.</t>
  </si>
  <si>
    <t>2 supervisiones</t>
  </si>
  <si>
    <t>Convencimiento de los Directores de Centros Regionales por la estrategia de Lo Esencial y concatenación de propósitos entre el Plan de Centro, Plan de Región y Plan de Lo Esencial.</t>
  </si>
  <si>
    <t>Se busca la promoción y liderazgo de estrategias nacionales de Lo Esencial desde la dinámica descentralizada, pertinente y territorial de los CRU.</t>
  </si>
  <si>
    <t>Planes estratégicos Lo Esencial e informes de ejecución.</t>
  </si>
  <si>
    <t>Comunidad universitaria de los Centros Regionales Universitarios y zonas aledañas.</t>
  </si>
  <si>
    <t>VRA, CURNO, CURLP, CURC y otros</t>
  </si>
  <si>
    <t>Presentada y aprobada la propuesta del Plan Bicentenario - Lo Esencial 2015 - 2021 de cara a las actividades cívico-culturales del bicentenario de independencia.</t>
  </si>
  <si>
    <t>a) No. de eventos cívico-culturales en el marco del bicentenario de Centroamérica. b) Cantidad de recursos gestionados a lo interno y externo de la UNAH. c)</t>
  </si>
  <si>
    <t>a) 3 eventos de acción preparatoria: Generar lineamientos estratégicos, voluntad política plena y conformación de equipos gestores del Plan Bicentenario.</t>
  </si>
  <si>
    <t>3 eventos preparatorios</t>
  </si>
  <si>
    <t>Plan Bicentenario Lo Esencial aprobado al más alto nivel: Rectoría, Vicerrectoría Académica, JDU y CU.</t>
  </si>
  <si>
    <t>La UNAH como instancia que participa por Ley constitucional en la transformación y desarrollo del país propone una agenda de cara al bicentenario.</t>
  </si>
  <si>
    <t>Plan cultural bicentenario.</t>
  </si>
  <si>
    <t>Población universitaria UNAH y población hondureña en general.</t>
  </si>
  <si>
    <t>VRA, DVUS, Dirección de Cultura</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</si>
  <si>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</si>
  <si>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</si>
  <si>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Aplicada la Política Cultural de la UNAH en todos sus estamentos.</t>
  </si>
  <si>
    <t>a) No. de sub políticas de cultura en ejecución y aplicación de principios. b) No. de programas y proyectos culturales en ejecución.</t>
  </si>
  <si>
    <t>a) 2 Monitoreos al enfoque de la política de cultura y su impacto en la vida académica de la UNAH y cultural del país: La UNAH como referente de la cultura.</t>
  </si>
  <si>
    <t>2 monitoreos</t>
  </si>
  <si>
    <t>Definición prioritaria de la política cultural como política académica, abarcando las funciones de: docencia, investigación, extensión y gestión cultural.</t>
  </si>
  <si>
    <t>La política de cultura ordenará el activismo de eventos culturales y se enfocará en acciones estratégicas culturales de referencia nacional.</t>
  </si>
  <si>
    <t>Documento oficial de la política de cultura e informe de seguimiento del mismo.</t>
  </si>
  <si>
    <t>Conformado y con plan de acción el Sistema de Difusión Cultural de la UNAH.</t>
  </si>
  <si>
    <t>a) No. de iniciativas del plan de acción de difusión en marcha. b) No. de proyectos de internacionalización y de desarrollo local ligados al Sistema de Difusión. c) Cantidad de recursos financieros gestionados para el fortalecimiento institucional del Sistema de Difusión.</t>
  </si>
  <si>
    <t>a) 6 Reuniones de seguimiento, análisis estratégico, crecimiento, fortalecimiento prácticas y sistematicidad del sistema de difusión.</t>
  </si>
  <si>
    <t>6 reuniones</t>
  </si>
  <si>
    <t>Algunas unidades miembros del Sistema de Difusión Cultural adscritas a la Dirección de Cultura o en la comprensión del liderazgo situacional del Sistema.</t>
  </si>
  <si>
    <t>Lo conveniente de instaurar a la par de las funciones aca´demicas básicas la función de difusión y gestión cultural.</t>
  </si>
  <si>
    <t>Plan de Sistema de Difusión y reporte de actividades.</t>
  </si>
  <si>
    <t>Unidades académicas de la UNAH vinculadas a la cultura.</t>
  </si>
  <si>
    <t>VRA, DC, CAC, DVUS, Editorial, Librería, Biblioteca, UTV, VOAE-PROCAD y otros</t>
  </si>
  <si>
    <t>Reactivado el Sistema de Información Cultural de Honduras que aloja a la Fototeca Nacional de la UNAH.</t>
  </si>
  <si>
    <t>a) No. de fondos fotográficos activos y descritas en la Fototeca. b) No. de galerías activas y descritas en la Fototeca. c) No. de grupos de clases, aulas o asignaturas que utilizan la Fototeca en sus proyectos académicos. d) No. de investigadores que alimentan y utilizan el Sistema de Información Cultural.</t>
  </si>
  <si>
    <t>a) Gestión de 1 fondo fotográfico y operacionalización del mismo a nivel de aula como material de estudio y métodos de investigación.</t>
  </si>
  <si>
    <t>3 gestiones de recursos</t>
  </si>
  <si>
    <t>Contratación permanente de Encargado del SIC y de la Fototeca Nacional de la UNAH.</t>
  </si>
  <si>
    <t>Se rescatará la historia del país desde la herramienta fotográfica y a su vez se dispone de un material académico para utilizar en asignaturas especiales.</t>
  </si>
  <si>
    <t>Plataforma virtual de la Fototeca Nacional.</t>
  </si>
  <si>
    <t>Estudiantes universitarios y miembros del fondo periférico a nivel nacional e internacional.</t>
  </si>
  <si>
    <t>VRA, CAC, DEGT, CRA, FHHAA, FCCSS, DC</t>
  </si>
  <si>
    <t>Elaborados e implementandose criterios de calidad para el sistema de Difución Científica  y Cultural de la UNAH.</t>
  </si>
  <si>
    <t>Informe de aplicación de criterios de calidad en la difusión científica y cultural.</t>
  </si>
  <si>
    <t>7.18</t>
  </si>
  <si>
    <t>*Identificación de experiencias para la gestión de la calidad en un sistema de Difución Científica  y Cultural</t>
  </si>
  <si>
    <t>TOTAL LO ESENCIAL DE LA UNAH PARA LA CONSTRUCCIÓN DE CIUDADANÍA</t>
  </si>
  <si>
    <t>ASEGURAMIENTO DE LA CALIDAD</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</si>
  <si>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</si>
  <si>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</si>
  <si>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Mejoramiento de la Calidad y la Pertinencia.</t>
  </si>
  <si>
    <t>Proyecto de apoyo a la Mejora Continua de la Calidad.</t>
  </si>
  <si>
    <t>Logro del 100% de los resultados del proyecto</t>
  </si>
  <si>
    <t>1- 1 Taller por cada Facultad y cada CRU. 2- 1 Taller con 2 participantes internacionales</t>
  </si>
  <si>
    <t>Anuencia de autoridades de centros regionales y facultades, presupuesto asignado</t>
  </si>
  <si>
    <t>Garantizar que todas las carreras de grado implementen plan de mejora, carreras de posgrado se autoevaluen,  y ambos niveles se alinean al modelo de calidad de la UNAH.</t>
  </si>
  <si>
    <t>Informes de talleres,  informes de avance de implementación de planes de mejora,  informes de autoevaluación y plan de mejora de carreras de posgrado.</t>
  </si>
  <si>
    <t>Centros regionales y facultades de la UNAH</t>
  </si>
  <si>
    <t>VRA, facultades y Centros Regionales.</t>
  </si>
  <si>
    <t>Funcionando Unidad de Gestión de la Calidad</t>
  </si>
  <si>
    <t>Informes trimestrales de resultados</t>
  </si>
  <si>
    <t>1- 2 consultores contratados para diseño de sistema. 2- Dotación de equipo</t>
  </si>
  <si>
    <t>Viabilidad política y financiera</t>
  </si>
  <si>
    <t>Unidad a nivel ejecutivo que apoye y dinamise las iniciativas y procesos de aseguramiento de la calidad</t>
  </si>
  <si>
    <t>Informes de trabajo de unidad, contratos de consultores internacionales e informes de trabajo.</t>
  </si>
  <si>
    <t>Comunidad universitaria</t>
  </si>
  <si>
    <t>VRA, JDU,Consejo Directivo Sistema de Gestión de la Calidad</t>
  </si>
  <si>
    <t>UNAH participando activamente en el SHACES</t>
  </si>
  <si>
    <t>Ejecución del 100% de actividades planificadas</t>
  </si>
  <si>
    <t>Participación en 6 actividades fuera de Tegucigalpa</t>
  </si>
  <si>
    <t>SHACES Implementandoce o implementado</t>
  </si>
  <si>
    <t>Contribuir al establecimiento y funcionamiento del SHACES</t>
  </si>
  <si>
    <t>Informes de participación</t>
  </si>
  <si>
    <t>Comisiones y subcomisiones de gestión de la calidad</t>
  </si>
  <si>
    <t>VRA, DES</t>
  </si>
  <si>
    <t>UNAH participando en por lo menos 3 redes regionales e internacionales de gestión de la calidad</t>
  </si>
  <si>
    <t>3 informes de resultados</t>
  </si>
  <si>
    <t>Participación de 2 personas en 4 eventos internacionales</t>
  </si>
  <si>
    <t>Establecidad relaciones y cumplimento de acuerdos</t>
  </si>
  <si>
    <t xml:space="preserve">La UNAH actualizada y participando en redes de gestión de la calidad </t>
  </si>
  <si>
    <t xml:space="preserve">Subscripción en redes, informes de participación, productos como parte de la participación </t>
  </si>
  <si>
    <t>VRA</t>
  </si>
  <si>
    <t xml:space="preserve">Diagnóstico del Sistema de Gestión de la Calidad </t>
  </si>
  <si>
    <t>Documento de diagnóstico socializado y validado.</t>
  </si>
  <si>
    <t>Identificar elementos y necesidades, de las unidades académicas, en materia de garantía de la calidad. 4 talleres (uno de ellos con la participación de representantes de La Agencia Nacional de Evaluación de la Calidad y Acreditación (ANECA))</t>
  </si>
  <si>
    <t>Covenio entre la UNAH-CCA-ANECA establecido;  Unidad de Gestión de la Calidad en funcionamiento</t>
  </si>
  <si>
    <t>Necesidad de implementar un Sistema Interno de Aseguramiento de la Calidad</t>
  </si>
  <si>
    <t>Informes de avance, Documento diagnóstico.</t>
  </si>
  <si>
    <t>Unidades académicas y administrativas de la UNAH</t>
  </si>
  <si>
    <t>VRA, SEDI</t>
  </si>
  <si>
    <t>Fortalecimiento de  la Planificación, Monitoria y Evaluación de la Gestión Académica.</t>
  </si>
  <si>
    <t>Implementación en las Facultades y CRU del Sistema de planificación y seguimiento de los Resultados Académicos</t>
  </si>
  <si>
    <t>30% de las Facultades y CRU integran sus resultados y avances en el SIVRA</t>
  </si>
  <si>
    <t>8.6</t>
  </si>
  <si>
    <t>1- 1 Taller de presentación y entrenamiento en el uso del SIVRA a los enlaces de Planificación de las Facultades y CRU. 2- Seguimiento a los informes trimestrales generados por el SIVRA. 3- Aplicación de instrumento en línea para recopilar impresiones e ideas para mejorar el SIVRA. </t>
  </si>
  <si>
    <t>TOTAL ASEGURAMIENTO DE LA CALIDAD</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</si>
  <si>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</si>
  <si>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</si>
  <si>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</si>
  <si>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Fortalecida la infraestructura organizacional y normativa para la innovación educativa en la UNAH.</t>
  </si>
  <si>
    <t>% de logro en los indicadores de innovación educativa.
Política de Innovación Educativa disponible y en proceso de implementación.
No. de planes de estudio diseñados o rediseñados incorporando la innovación y el emprendedurismo en sus currículos.
No. de proyectos de innovación educativa aprobados e iniciando a generar resultados.</t>
  </si>
  <si>
    <t>1- Acompañamiento al proceso de elaboración e implementación de la Política de Innovación Educativa de la UNAH. 
2- Realización de 2 Talleres de Construcción de la Política de Innovación Educativa con acompañamiento internacional. 
3- Realización de 1 taller para la  validación y socialización de la Política de Innovación Educativa. 
4- Publicación de la Política de Innovación Educativa de la UNAH. 
5- Acompañamiento al proceso de reestructuración de la Dirección de Innovación Educativa. 
6- Participación en 1 evento internacional para la incorporación de la UNAH en redes académicas de innovación educativa. 
7- Definidos y aprobados Lineamientos para la Presentación de Proyectos de Innovación Educativos de la UNAH, e incorporados en la Política de Incentivos de la UNAH.</t>
  </si>
  <si>
    <t>Implantada nueva estructura organizativa de la DEI</t>
  </si>
  <si>
    <t>1- Aprobada la nueva estructura organizativa. 2- Personal de la DIE con perfiles idóneos. 3- Por lo menos 2 nuevas innovaciones educativas implantadas en la UNAH.</t>
  </si>
  <si>
    <t>1- 1 visita a universidad extranjera con buenas prácticas de innovación educativa. 2- 2 personas de la VRA participando en eventos de innovación educativa en CRU's. 3- Aprobación y monitoría de innovaciones educativas</t>
  </si>
  <si>
    <t>TOTAL CULTURA DE INNOVACIÓN INSTITUCIONAL Y EDUCATIVA</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</si>
  <si>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</si>
  <si>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</si>
  <si>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</si>
  <si>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</si>
  <si>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Presentadas nuevas propuestas de ´Postgrados, en concordancia con el estudio de oferta y demanda de la ES, por parte de Facultades y Centros Regionales.</t>
  </si>
  <si>
    <t>No. de proyectos curriculares presentados.</t>
  </si>
  <si>
    <t>1- Seguimiento a la oferta de Postgrados de las Facultades y Centros Regionales. 2- Elaboración de dictámenes de los proyectos presentados. 3- Promoción de oferta de posgrados en la modalidad a distancia. 4- Seguimiento a la identificación y firma de convenios con universidades extranjeras para el desarrollo de planes de estudio en áreas prioritarias para el desarrollo de las regiones y el fortalecimiento institucional.</t>
  </si>
  <si>
    <t>B) Las facultades y centros regionales se insertan en el eje de Gestión Académico-Institucional; creando y aprobando nuevos posgrados académicos y profesionalizante,con un sistema de posgrados integrado plenamente a los departamentos.</t>
  </si>
  <si>
    <t>Oferta de Postgrados integrada totalmente a los Departamentos Académicos.</t>
  </si>
  <si>
    <t>No. de nuevos programas de postgrado aprobados.</t>
  </si>
  <si>
    <t>Dictamenes y seguimiento a la nueva oferta de postgrados.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</si>
  <si>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</si>
  <si>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</si>
  <si>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Oferta de Postgrados innovadora, con énfasis en el eje de investigación, en concordancia con las líneas de investigación de la UNAH, con enfoque interdisciplinario y que responde a las necesidades regionales y nacionales y con visión de formar personas competitivas, éticas a nivel nacional e internacional.</t>
  </si>
  <si>
    <t xml:space="preserve">No. de ofertas de postgrados innovadores. </t>
  </si>
  <si>
    <t>Elaboración de Dictámenes y seguimiento al proceso de aprobación de la nueva oferta de postgrados de la UNAH.</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</si>
  <si>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</si>
  <si>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</si>
  <si>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Seguimiento de la incoporación en las Facultades y CRU de los ejes de regionalización en internacionalización</t>
  </si>
  <si>
    <t>100% de las Facultades y centros regionales son monitoreados para dar seguimiento a la incorporación de los ejes de regionalización e internacionalización.</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</si>
  <si>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</si>
  <si>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</si>
  <si>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</si>
  <si>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</si>
  <si>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</si>
  <si>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</si>
  <si>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</si>
  <si>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</si>
  <si>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Identificación, presentación y seguimiento de atención a nuevas demandas de servicios de la plataforma para la reforma y desarrollo académico</t>
  </si>
  <si>
    <t>% de atención a nuevas demandas</t>
  </si>
  <si>
    <t>11.1</t>
  </si>
  <si>
    <t>1- Levantamiento de Diagnóstico de necesidades de apoyo de la plataforma en las 8 Redes Educativas Regionales</t>
  </si>
  <si>
    <t>Desarrollado e implementándose Módulo de Gestión documental / secretarial de la VRA integrado en el SIVRA.</t>
  </si>
  <si>
    <t>Número de personas en la VRA que utilizan el Módulo.</t>
  </si>
  <si>
    <t>11.2</t>
  </si>
  <si>
    <t xml:space="preserve">1- Reuniones para establecer los requerimientos del Módulo. 2- Diseño y desarrollo del Módulo. 3- Implantación del Módulo. 4- Mejora continua del Módulo </t>
  </si>
  <si>
    <t>Implementándose en la VRA el uso de la Plataforma de Comunicación Integrada PCI de la UNAH.</t>
  </si>
  <si>
    <t>Número de personas que utilizan el correo institucional como medio de comunicación oficial. Número de personas que utilizan otras herramientas que incluye la PCI</t>
  </si>
  <si>
    <t>1- 1 Taller básico en el uso de la PCI para 12 personas. 2- 1 Taller intermedio-avanzado en el uso de la PCI para 10 personas. (ambos con el Depto de Formación Tecnológica de la DEGT)</t>
  </si>
  <si>
    <t>La infraestructura de las sedes universitarias en termino de aulas, salones, talleres, laboratorios, oficinas u otros, son suficientes y adecuados para el logro de los objetivos institucionales.</t>
  </si>
  <si>
    <t xml:space="preserve">Plan de mejora de infraestructura física y tecnológica de los CRAED en proceso de desarrollo progresivo. </t>
  </si>
  <si>
    <t>% de logro en los indicadores de avance en la implementación del Plan de Mejora.</t>
  </si>
  <si>
    <t>11.4</t>
  </si>
  <si>
    <t>1-Elaboración de diagnóstico físico y tecnológico. 2- Formulación de planes de mejora. 3- Priorización y programación de implementación de los planes de mejora. 4- Monitoreo y seguimiento al avance.</t>
  </si>
  <si>
    <t>Plan de mejora de infraestructura física y tecnológica del ITS Tela en proceso de desarrollo progresivo.</t>
  </si>
  <si>
    <t>11.5</t>
  </si>
  <si>
    <t>Los Departamentos Académicos y las carreras disponen del equipo didáctico necesario para facilitar el proceso del desarrollo educativo.</t>
  </si>
  <si>
    <t>Incorporado el equipo Mimio en 4 proyectos piloto (en Ciudad Universitaria y 2 en CRU)</t>
  </si>
  <si>
    <t>4 Unidades Académicas dotadas con el equipo Mimio</t>
  </si>
  <si>
    <t>1- Compra de equipo Mimio para 4 Proyectos piloto (incluye capacitación). 2- 4 Talleres de monitoría de Proyectos piloto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</si>
  <si>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</si>
  <si>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</si>
  <si>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</si>
  <si>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El 100% de las Direcciones Académicas y la VRA cuentan con una estructura organizativa y personal idóneo de su misión</t>
  </si>
  <si>
    <t>% de Direcciones Académicas con estructura organizativa y personal idóneos para su misión</t>
  </si>
  <si>
    <t>1- Presentación y seguimiento a la aprobaciónde nuevas estructuras organizativas. 2- Monitoría de resultados de Direcciones Académicas. 3- 2 Talleres de Direcciones Académicas para orientar y evaluar su gestión.</t>
  </si>
  <si>
    <t>TOTAL GESTIÓN ADMINISTRATIVA Y FINANCIERA EN APOYO AL DESARROLLO ACADÉMICO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</si>
  <si>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</si>
  <si>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</si>
  <si>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</si>
  <si>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</si>
  <si>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Funcionando la Unidad de Investigación y Evaluación Académica en la VRA</t>
  </si>
  <si>
    <t>Aprobada e implementada estructura organizativa de la unidad, con personal y presupuestorequerido, asignados.</t>
  </si>
  <si>
    <t>1- Contrato de 1 consultoría nacional y 1 internacional. 2- Asignación de personal y presupuesto requerido para funcionamiento óptimo de la unidad.</t>
  </si>
  <si>
    <t>Ejecutado Plan de Desarrollo del Personal de la VRA</t>
  </si>
  <si>
    <t>Nuevas competencias demostradas</t>
  </si>
  <si>
    <t>TOTAL SISTEMA NACIONAL DE EDUCACIÓN Y SISTEMA DE EDUCACIÓN SUPERIOR</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</si>
  <si>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</si>
  <si>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</si>
  <si>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ACADEMICA, UNIVERSITARIA Y RELACIONES INTERNACIONALES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</si>
  <si>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</si>
  <si>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</si>
  <si>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Editadas, publicadas y divulgadas por los diferentes medios disponibles, las Normas Académicas de la UNAH.</t>
  </si>
  <si>
    <t>1- No. de publicaciones. 2- Cantidad de documentos distribuidos. 3- No. de talleres realizados. 4- Cantidad de productos informativos elaborados.</t>
  </si>
  <si>
    <t>1- Publicar 10,000 ejemplares de las Normas Académicas de la UNAH para autoridades, docentes y gestores. 2- Distribuir los ejemplares de las Normas Académicas entre autoridades, docentes y gestores de la UNAH. 3- Elaborar productos digitales, escritos y audiovisuales, para la divulgación de las Normas Académicas por los diferentes medios de comunicación de la UNAH y para diferentes públicos. 4- Realización, en conjunto con la DD, de 8 talleres para la divulgación de las Normas Académicas entre los gestores académicos de Facultades y Centros Regionales.</t>
  </si>
  <si>
    <t>Elaborados los nuevos procedimientos académicos que se desprenden de la nueva normativa de la UNAH.</t>
  </si>
  <si>
    <t>No. de Procedimientos disponibles e implementándose.
No. de quejas y casos de estudiantes reducidos.</t>
  </si>
  <si>
    <t>1- Concluir, difundir y capacitar en el uso del Manual de Procedimientos académicos genéricos. 2- Automatización de procedimientos.  3- Dar seguimiento a la elaboración e implementación de procedimientos por parte de las unidades académicas respectivas. 4- Evaluación para la mejora continúa.</t>
  </si>
  <si>
    <t>Sistema automatizado de indicadores académicos funcionando y generando resultados para la implementación de estrategias de mejora.</t>
  </si>
  <si>
    <t>Indicadores académicos disponibles para gestores académicos y autoridades universitarias en cada período académico.</t>
  </si>
  <si>
    <t>1-Seguimiento al proceso de integración de base de datos única para el seguimiento académico estudiantil. 2- Seguimiento al diseño e implementación del Sistema de Indicadores Académicos de la UNAH. 3- Realización de 3 talleres para la validación y socialización del Sistema de Indicadores Académico de la UNAH. 4- Realización de 2 talleres para la definición e implementación de estrategias para el seguimiento en las unidades académicas, a los resultados generados por el Sistema de Indicadores Académicos de la UNAH. </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</si>
  <si>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</si>
  <si>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</si>
  <si>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</si>
  <si>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</si>
  <si>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</si>
  <si>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</si>
  <si>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</si>
  <si>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Promover una política institucional de relaciones internacionales para ubicar a la UNAH en una posición de liderazgo en la educación superior.</t>
  </si>
  <si>
    <t>c) La movilidad académica y estudiantil es impulsada por las diversas unidades y facilitada desde la VRI</t>
  </si>
  <si>
    <t>Implantada Estrategia Institucional de Movilidad Académica, junto con la VRI y UA</t>
  </si>
  <si>
    <t>Número de proyectos de movilidad en que participa la UNAH.</t>
  </si>
  <si>
    <t>14.1</t>
  </si>
  <si>
    <t>Aprobación e implantación de la estrategia.</t>
  </si>
  <si>
    <t xml:space="preserve">d) Fortalecer la capacidad de elaboración, presentación y negociación de iniciativas de cooperación en las unidades </t>
  </si>
  <si>
    <t>Junto con la VRI lograr aprobación de propuestas y candidatos/as.</t>
  </si>
  <si>
    <t>Número de propuestas y cantidatos/as aceptados/as</t>
  </si>
  <si>
    <t>14.2</t>
  </si>
  <si>
    <t>Acompañamiento de UA en preparación, presentación y seguimiento</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</si>
  <si>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</si>
  <si>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</si>
  <si>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</si>
  <si>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Implantado junto con VRI sistema de monitoría y evaluación de la internacionalización</t>
  </si>
  <si>
    <t>3 personas de la VRA capacitadas en internacionalización</t>
  </si>
  <si>
    <t>1. Pago de curso. 2- 3 reuniones internacionales de Gestión general de la estrategia y monitoría</t>
  </si>
  <si>
    <t xml:space="preserve">h)La gestión administrativa que realiza la VRI cumple y promueve la desconcentra-ción, la ética, transparencia y rendición de cuentas.  </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</si>
  <si>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</si>
  <si>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</si>
  <si>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</si>
  <si>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</si>
  <si>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</si>
  <si>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</si>
  <si>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</si>
  <si>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</si>
  <si>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Generar aportes para legitimar y  visibilizar la autonomía universitaria</t>
  </si>
  <si>
    <t>2 artículos sobre el proceso de reforma de la UNAH publicados.</t>
  </si>
  <si>
    <t>Elaboración y publicación de artículos</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</si>
  <si>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</si>
  <si>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</si>
  <si>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Contribuir a la conducción del CES y a la participación pertinente y legítima de la UNAH en el CTC</t>
  </si>
  <si>
    <t>Actas del CES y del CTC que recogen los aportes</t>
  </si>
  <si>
    <t>Participación en 6 reuniones del CTC fuera de Tegucigalpa</t>
  </si>
  <si>
    <t xml:space="preserve">Avanzar de manera planificada y progresiva en un proceso de descentralización de la gestión académica y administrativa financiera hacia las redes educativas regionales </t>
  </si>
  <si>
    <t>Generar aportes para la propuesta de descentralización académica y administrativa hacia las Redes Educativas Regionales</t>
  </si>
  <si>
    <t>Documento de propuesta conteniendo aportes</t>
  </si>
  <si>
    <t>1- 2 Talleres regionales para generar aportes. 2- 2 Personas en intercambio internacional sobre descentralización.</t>
  </si>
  <si>
    <t>TOTAL GOBERNABILIDAD Y PROCESO DE GESTIÓN DESCENTRALIZADAS EN REDES</t>
  </si>
  <si>
    <t>1. Reuniones de seguimiento  a la incorporación de los ejes de regionalización e internacionalización.</t>
  </si>
  <si>
    <t>6.e.6</t>
  </si>
  <si>
    <t>Contrato de 1 consultoría internacional por 6 meses sobre la realización de la estrategia para valorar aprendizajes previos a la universidad</t>
  </si>
  <si>
    <t>a) Fortalecimiento y consolidación del proceso de organización y desarrollo de las redes educativas regionales de la UNAH, y de los planes estratégicos y tácticos para continuar con la reforma integral de los centros regionales de la UNAH.</t>
  </si>
  <si>
    <t>12.0</t>
  </si>
  <si>
    <t>Desarrollados por lo menos 9 cursos en áreas prioritaria</t>
  </si>
  <si>
    <t xml:space="preserve">Creada y en Funcionamiento Coordinación de Gestión Proyectos Internacionales </t>
  </si>
  <si>
    <t>Creación y nombramiento de profesional en la Plaza de Coordinaor en el área de Proyectos Internacionales</t>
  </si>
  <si>
    <t xml:space="preserve">Mayor eficiencia en el manejo de Convenios, seguimiento a programas ... </t>
  </si>
  <si>
    <t>Creación y nombramiento de profesional en la Plaza de Asistente Operativo 1</t>
  </si>
  <si>
    <t>12.2.1</t>
  </si>
  <si>
    <t>12.3.1</t>
  </si>
  <si>
    <t>7.14.1</t>
  </si>
  <si>
    <t>POA</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</si>
</sst>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_-;\-* #,##0.00\ _€_-;_-* &quot;-&quot;??\ _€_-;_-@_-"/>
    <numFmt numFmtId="166" formatCode="_-* #,##0.00\ _P_t_s_-;\-* #,##0.00\ _P_t_s_-;_-* &quot;-&quot;??\ _P_t_s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quot;L.&quot;\ * #,##0_ ;_ &quot;L.&quot;\ * \-#,##0_ ;_ &quot;L.&quot;\ * &quot;-&quot;??_ ;_ @_ "/>
    <numFmt numFmtId="176" formatCode="0.0"/>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0"/>
      <name val="Calibri"/>
      <family val="2"/>
    </font>
    <font>
      <sz val="12"/>
      <color rgb="FFFF0000"/>
      <name val="Calibri"/>
      <family val="2"/>
      <scheme val="minor"/>
    </font>
    <font>
      <sz val="12"/>
      <color theme="3" tint="-0.499984740745262"/>
      <name val="Calibri"/>
      <family val="2"/>
      <scheme val="minor"/>
    </font>
    <font>
      <sz val="10"/>
      <color indexed="56"/>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5"/>
        <bgColor indexed="64"/>
      </patternFill>
    </fill>
    <fill>
      <patternFill patternType="solid">
        <fgColor rgb="FF800000"/>
        <bgColor indexed="64"/>
      </patternFill>
    </fill>
    <fill>
      <patternFill patternType="solid">
        <fgColor theme="5" tint="-0.249977111117893"/>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6" fontId="8" fillId="0" borderId="0" applyFont="0" applyFill="0" applyBorder="0" applyAlignment="0" applyProtection="0"/>
    <xf numFmtId="164" fontId="9"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8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3" fillId="0" borderId="0" xfId="0" applyFont="1" applyAlignment="1">
      <alignment vertical="center"/>
    </xf>
    <xf numFmtId="173" fontId="53" fillId="0" borderId="0" xfId="18" applyNumberFormat="1" applyFont="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5"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center" vertical="top"/>
    </xf>
    <xf numFmtId="0" fontId="59" fillId="0" borderId="0" xfId="0" applyFont="1"/>
    <xf numFmtId="0" fontId="21" fillId="0" borderId="0" xfId="0" applyFont="1"/>
    <xf numFmtId="0" fontId="60" fillId="0" borderId="0" xfId="19" applyFont="1" applyAlignment="1">
      <alignment vertical="top"/>
    </xf>
    <xf numFmtId="0" fontId="60" fillId="0" borderId="0" xfId="0" applyFont="1"/>
    <xf numFmtId="0" fontId="60" fillId="0" borderId="0" xfId="19" applyFont="1"/>
    <xf numFmtId="0" fontId="26" fillId="0" borderId="0" xfId="19" applyFont="1" applyAlignment="1">
      <alignment vertical="top"/>
    </xf>
    <xf numFmtId="0" fontId="61"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4"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4" fillId="0" borderId="0" xfId="0" applyFont="1" applyFill="1" applyBorder="1" applyAlignment="1">
      <alignment vertical="center"/>
    </xf>
    <xf numFmtId="44" fontId="64" fillId="0" borderId="0" xfId="0" applyNumberFormat="1" applyFont="1" applyFill="1" applyBorder="1" applyAlignment="1">
      <alignment vertical="center"/>
    </xf>
    <xf numFmtId="0" fontId="58" fillId="0" borderId="26" xfId="19"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9" fontId="33" fillId="0" borderId="26" xfId="19"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43" fontId="43" fillId="0" borderId="0" xfId="18" applyFont="1" applyAlignment="1">
      <alignment vertical="center"/>
    </xf>
    <xf numFmtId="173" fontId="43" fillId="0" borderId="0" xfId="0" applyNumberFormat="1" applyFont="1" applyAlignment="1">
      <alignment vertical="center"/>
    </xf>
    <xf numFmtId="9" fontId="33" fillId="0" borderId="26" xfId="16" applyNumberFormat="1" applyFont="1" applyBorder="1" applyAlignment="1">
      <alignment horizontal="center" vertical="top"/>
    </xf>
    <xf numFmtId="4" fontId="33" fillId="0" borderId="26" xfId="16" applyNumberFormat="1" applyFont="1" applyBorder="1" applyAlignment="1">
      <alignment horizontal="center" vertical="top"/>
    </xf>
    <xf numFmtId="0" fontId="33" fillId="0" borderId="26" xfId="16" applyFont="1" applyBorder="1" applyAlignment="1">
      <alignment horizontal="center" vertical="top"/>
    </xf>
    <xf numFmtId="43" fontId="33" fillId="0" borderId="26" xfId="18" applyFont="1" applyBorder="1" applyAlignment="1">
      <alignment horizontal="center" vertical="top"/>
    </xf>
    <xf numFmtId="3" fontId="33" fillId="0" borderId="26" xfId="16" applyNumberFormat="1" applyFont="1" applyBorder="1" applyAlignment="1">
      <alignment horizontal="center" vertical="top"/>
    </xf>
    <xf numFmtId="0" fontId="33" fillId="0" borderId="26" xfId="19" applyFont="1" applyFill="1" applyBorder="1" applyAlignment="1">
      <alignment horizontal="center" vertical="top"/>
    </xf>
    <xf numFmtId="0" fontId="33" fillId="0" borderId="26" xfId="19" applyFont="1" applyFill="1" applyBorder="1" applyAlignment="1">
      <alignment horizontal="center" vertical="top" wrapText="1"/>
    </xf>
    <xf numFmtId="0" fontId="33" fillId="0" borderId="26" xfId="19" applyFont="1" applyFill="1" applyBorder="1" applyAlignment="1">
      <alignment vertical="top" wrapText="1"/>
    </xf>
    <xf numFmtId="0" fontId="39" fillId="0" borderId="26" xfId="19" applyFont="1" applyFill="1" applyBorder="1" applyAlignment="1">
      <alignment horizontal="center" vertical="top" wrapText="1"/>
    </xf>
    <xf numFmtId="9" fontId="33" fillId="0" borderId="26" xfId="17" applyFont="1" applyBorder="1" applyAlignment="1">
      <alignment horizontal="center" vertical="top"/>
    </xf>
    <xf numFmtId="9" fontId="40" fillId="0" borderId="26" xfId="17" applyFont="1" applyBorder="1" applyAlignment="1">
      <alignment horizontal="center" vertical="center" wrapText="1"/>
    </xf>
    <xf numFmtId="9" fontId="32" fillId="0" borderId="26" xfId="17" applyFont="1" applyBorder="1" applyAlignment="1">
      <alignment horizontal="center" vertical="center"/>
    </xf>
    <xf numFmtId="43" fontId="33" fillId="0" borderId="37" xfId="18" applyFont="1" applyFill="1" applyBorder="1" applyAlignment="1">
      <alignment vertical="top"/>
    </xf>
    <xf numFmtId="0" fontId="15" fillId="2" borderId="10" xfId="0" applyFont="1" applyFill="1" applyBorder="1" applyAlignment="1">
      <alignment horizontal="center" vertical="top" wrapText="1"/>
    </xf>
    <xf numFmtId="0" fontId="28" fillId="12" borderId="27"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8" borderId="0" xfId="19" applyFont="1" applyFill="1" applyBorder="1" applyAlignment="1">
      <alignment horizontal="left" vertical="top"/>
    </xf>
    <xf numFmtId="0" fontId="69" fillId="0" borderId="26" xfId="0" applyFont="1" applyFill="1" applyBorder="1" applyAlignment="1">
      <alignment horizontal="center" vertical="center" wrapText="1"/>
    </xf>
    <xf numFmtId="0" fontId="33" fillId="21" borderId="26" xfId="19" applyFont="1" applyFill="1" applyBorder="1" applyAlignment="1">
      <alignment horizontal="center" vertical="center" wrapText="1"/>
    </xf>
    <xf numFmtId="9" fontId="33" fillId="0" borderId="26" xfId="16" applyNumberFormat="1" applyFont="1" applyBorder="1" applyAlignment="1">
      <alignment horizontal="center" vertical="top" wrapText="1"/>
    </xf>
    <xf numFmtId="4" fontId="33" fillId="0" borderId="26" xfId="16" applyNumberFormat="1" applyFont="1" applyBorder="1" applyAlignment="1">
      <alignment horizontal="center" vertical="top" wrapText="1"/>
    </xf>
    <xf numFmtId="43" fontId="33" fillId="0" borderId="26" xfId="18" applyFont="1" applyBorder="1" applyAlignment="1">
      <alignment horizontal="center" vertical="top" wrapText="1"/>
    </xf>
    <xf numFmtId="0" fontId="33" fillId="21" borderId="26" xfId="16" applyFont="1" applyFill="1" applyBorder="1" applyAlignment="1">
      <alignment horizontal="center" vertical="center" wrapText="1"/>
    </xf>
    <xf numFmtId="0" fontId="36" fillId="0" borderId="26" xfId="19" applyFont="1" applyBorder="1" applyAlignment="1">
      <alignment horizontal="center" vertical="top" wrapText="1"/>
    </xf>
    <xf numFmtId="0" fontId="33" fillId="0" borderId="26" xfId="16" applyFont="1" applyBorder="1" applyAlignment="1">
      <alignment horizontal="center" vertical="top" wrapText="1"/>
    </xf>
    <xf numFmtId="0" fontId="33" fillId="21" borderId="26" xfId="16" applyFont="1" applyFill="1" applyBorder="1" applyAlignment="1">
      <alignment horizontal="center" vertical="top" wrapText="1"/>
    </xf>
    <xf numFmtId="43" fontId="0" fillId="0" borderId="26" xfId="0" applyNumberFormat="1" applyBorder="1" applyAlignment="1">
      <alignment vertical="center"/>
    </xf>
    <xf numFmtId="173" fontId="0" fillId="0" borderId="26" xfId="18" applyNumberFormat="1" applyFont="1" applyBorder="1" applyAlignment="1">
      <alignment vertical="center"/>
    </xf>
    <xf numFmtId="0" fontId="14" fillId="0" borderId="26" xfId="0" applyFont="1" applyBorder="1" applyAlignment="1">
      <alignment horizontal="center" vertical="center"/>
    </xf>
    <xf numFmtId="175" fontId="14" fillId="0" borderId="26" xfId="0" applyNumberFormat="1" applyFont="1" applyFill="1" applyBorder="1" applyAlignment="1">
      <alignment vertical="center"/>
    </xf>
    <xf numFmtId="0" fontId="55" fillId="0" borderId="0" xfId="0" applyFont="1" applyFill="1" applyAlignment="1">
      <alignment horizontal="left" vertical="center"/>
    </xf>
    <xf numFmtId="0" fontId="67" fillId="0" borderId="26" xfId="19" applyFont="1" applyFill="1" applyBorder="1" applyAlignment="1">
      <alignment horizontal="center" vertical="top" wrapText="1"/>
    </xf>
    <xf numFmtId="0" fontId="58" fillId="0" borderId="26" xfId="19" applyFont="1" applyBorder="1" applyAlignment="1">
      <alignment horizontal="center" vertical="top" wrapText="1"/>
    </xf>
    <xf numFmtId="0" fontId="22" fillId="2"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17" borderId="12" xfId="0" applyFont="1" applyFill="1" applyBorder="1" applyAlignment="1">
      <alignment horizontal="center" vertical="center"/>
    </xf>
    <xf numFmtId="0" fontId="22" fillId="17" borderId="2" xfId="0" applyFont="1" applyFill="1" applyBorder="1" applyAlignment="1">
      <alignment horizontal="center" vertical="center"/>
    </xf>
    <xf numFmtId="0" fontId="33" fillId="0" borderId="26" xfId="19" applyFont="1" applyBorder="1" applyAlignment="1">
      <alignment vertical="top" wrapText="1"/>
    </xf>
    <xf numFmtId="0" fontId="33" fillId="0" borderId="26" xfId="19" applyFont="1" applyBorder="1" applyAlignment="1">
      <alignment horizontal="center" vertical="top" wrapText="1"/>
    </xf>
    <xf numFmtId="9" fontId="26" fillId="0" borderId="26" xfId="17" applyFont="1" applyBorder="1" applyAlignment="1">
      <alignment vertical="top" wrapText="1"/>
    </xf>
    <xf numFmtId="43" fontId="26" fillId="0" borderId="26" xfId="18" applyFont="1" applyBorder="1" applyAlignment="1">
      <alignment vertical="top" wrapText="1"/>
    </xf>
    <xf numFmtId="9" fontId="33" fillId="0" borderId="26" xfId="19" applyNumberFormat="1" applyFont="1" applyBorder="1" applyAlignment="1">
      <alignment horizontal="center" vertical="top" wrapText="1"/>
    </xf>
    <xf numFmtId="0" fontId="33" fillId="21" borderId="26" xfId="19" applyFont="1" applyFill="1" applyBorder="1" applyAlignment="1">
      <alignment horizontal="center" vertical="top" wrapText="1"/>
    </xf>
    <xf numFmtId="0" fontId="39" fillId="21" borderId="26" xfId="19" applyFont="1" applyFill="1" applyBorder="1" applyAlignment="1">
      <alignment horizontal="center" vertical="top" wrapText="1"/>
    </xf>
    <xf numFmtId="0" fontId="39" fillId="0" borderId="26" xfId="19" applyFont="1" applyBorder="1" applyAlignment="1">
      <alignment horizontal="center" vertical="top" wrapText="1"/>
    </xf>
    <xf numFmtId="9" fontId="33" fillId="0" borderId="26" xfId="17" applyFont="1" applyBorder="1" applyAlignment="1">
      <alignment horizontal="center" vertical="top" wrapText="1"/>
    </xf>
    <xf numFmtId="0" fontId="39" fillId="2" borderId="26" xfId="19" applyFont="1" applyFill="1" applyBorder="1" applyAlignment="1">
      <alignment horizontal="center" vertical="top" wrapText="1"/>
    </xf>
    <xf numFmtId="0" fontId="33" fillId="2" borderId="26" xfId="19" applyFont="1" applyFill="1" applyBorder="1" applyAlignment="1">
      <alignment horizontal="center" vertical="top" wrapText="1"/>
    </xf>
    <xf numFmtId="0" fontId="39" fillId="0" borderId="26" xfId="19" applyFont="1" applyBorder="1" applyAlignment="1">
      <alignment vertical="top" wrapText="1"/>
    </xf>
    <xf numFmtId="0" fontId="32" fillId="0" borderId="26" xfId="0" applyFont="1" applyFill="1" applyBorder="1" applyAlignment="1">
      <alignment horizontal="center" vertical="top" wrapText="1"/>
    </xf>
    <xf numFmtId="0" fontId="21" fillId="6" borderId="49" xfId="0" applyFont="1" applyFill="1" applyBorder="1" applyAlignment="1">
      <alignment vertical="center"/>
    </xf>
    <xf numFmtId="2" fontId="39" fillId="0" borderId="26" xfId="19" applyNumberFormat="1" applyFont="1" applyBorder="1" applyAlignment="1">
      <alignment horizontal="center" vertical="top" wrapText="1"/>
    </xf>
    <xf numFmtId="43" fontId="40" fillId="0" borderId="26" xfId="18" applyFont="1" applyBorder="1" applyAlignment="1">
      <alignment horizontal="center" vertical="top" wrapText="1"/>
    </xf>
    <xf numFmtId="9" fontId="40" fillId="0" borderId="26" xfId="17" applyFont="1" applyBorder="1" applyAlignment="1">
      <alignment horizontal="center" vertical="top" wrapText="1"/>
    </xf>
    <xf numFmtId="0" fontId="40" fillId="0" borderId="26" xfId="19" applyFont="1" applyBorder="1" applyAlignment="1">
      <alignment horizontal="center" vertical="top" wrapText="1"/>
    </xf>
    <xf numFmtId="0" fontId="40" fillId="21" borderId="26" xfId="19" applyFont="1" applyFill="1" applyBorder="1" applyAlignment="1">
      <alignment horizontal="center" vertical="top" wrapText="1"/>
    </xf>
    <xf numFmtId="0" fontId="39" fillId="0" borderId="26" xfId="19" applyFont="1" applyBorder="1" applyAlignment="1">
      <alignment horizontal="left" vertical="top" wrapText="1"/>
    </xf>
    <xf numFmtId="0" fontId="40" fillId="21" borderId="26" xfId="19" applyFont="1" applyFill="1" applyBorder="1" applyAlignment="1" applyProtection="1">
      <alignment horizontal="center" vertical="top" wrapText="1"/>
      <protection locked="0"/>
    </xf>
    <xf numFmtId="43" fontId="40" fillId="0" borderId="26" xfId="18" applyFont="1" applyFill="1" applyBorder="1" applyAlignment="1">
      <alignment horizontal="center" vertical="top" wrapText="1"/>
    </xf>
    <xf numFmtId="0" fontId="40" fillId="0" borderId="26" xfId="19" applyFont="1" applyBorder="1" applyAlignment="1" applyProtection="1">
      <alignment horizontal="center" vertical="top" wrapText="1"/>
      <protection locked="0"/>
    </xf>
    <xf numFmtId="43" fontId="40" fillId="0" borderId="0" xfId="18" applyFont="1" applyBorder="1" applyAlignment="1">
      <alignment horizontal="center" vertical="top" wrapText="1"/>
    </xf>
    <xf numFmtId="9" fontId="33" fillId="21" borderId="26" xfId="17" applyFont="1" applyFill="1" applyBorder="1" applyAlignment="1">
      <alignment horizontal="center" vertical="top" wrapText="1"/>
    </xf>
    <xf numFmtId="9" fontId="40" fillId="21" borderId="26" xfId="17" applyFont="1" applyFill="1" applyBorder="1" applyAlignment="1">
      <alignment horizontal="center" vertical="top" wrapText="1"/>
    </xf>
    <xf numFmtId="9" fontId="40" fillId="0" borderId="26" xfId="19" applyNumberFormat="1" applyFont="1" applyBorder="1" applyAlignment="1">
      <alignment horizontal="center" vertical="top" wrapText="1"/>
    </xf>
    <xf numFmtId="0" fontId="67" fillId="0" borderId="26" xfId="19" applyFont="1" applyBorder="1" applyAlignment="1">
      <alignment horizontal="center" vertical="top" wrapText="1"/>
    </xf>
    <xf numFmtId="0" fontId="70" fillId="0" borderId="26" xfId="19" applyFont="1" applyBorder="1" applyAlignment="1">
      <alignment horizontal="center" vertical="top" wrapText="1"/>
    </xf>
    <xf numFmtId="0" fontId="0" fillId="0" borderId="26" xfId="0" applyBorder="1" applyAlignment="1">
      <alignment vertical="top"/>
    </xf>
    <xf numFmtId="43" fontId="0" fillId="0" borderId="26" xfId="18" applyFont="1" applyBorder="1" applyAlignment="1">
      <alignment vertical="top"/>
    </xf>
    <xf numFmtId="0" fontId="29" fillId="0" borderId="26" xfId="19" applyFont="1" applyBorder="1" applyAlignment="1">
      <alignment horizontal="center" vertical="top" wrapText="1"/>
    </xf>
    <xf numFmtId="43" fontId="33" fillId="2" borderId="26" xfId="18" applyFont="1" applyFill="1" applyBorder="1" applyAlignment="1">
      <alignment horizontal="center" vertical="top" wrapText="1"/>
    </xf>
    <xf numFmtId="41" fontId="38" fillId="2" borderId="26" xfId="0" applyNumberFormat="1" applyFont="1" applyFill="1" applyBorder="1" applyAlignment="1">
      <alignment horizontal="center" vertical="top" wrapText="1"/>
    </xf>
    <xf numFmtId="0" fontId="38" fillId="2" borderId="26" xfId="0" applyFont="1" applyFill="1" applyBorder="1" applyAlignment="1">
      <alignment horizontal="center" vertical="top" wrapText="1"/>
    </xf>
    <xf numFmtId="0" fontId="67" fillId="21" borderId="26" xfId="19" applyFont="1" applyFill="1" applyBorder="1" applyAlignment="1">
      <alignment horizontal="center" vertical="top" wrapText="1"/>
    </xf>
    <xf numFmtId="9" fontId="33" fillId="21" borderId="26" xfId="19" applyNumberFormat="1" applyFont="1" applyFill="1" applyBorder="1" applyAlignment="1">
      <alignment horizontal="center" vertical="top" wrapText="1"/>
    </xf>
    <xf numFmtId="9" fontId="0" fillId="0" borderId="26" xfId="17" applyFont="1" applyBorder="1" applyAlignment="1">
      <alignment horizontal="center" vertical="top"/>
    </xf>
    <xf numFmtId="9" fontId="0" fillId="0" borderId="26" xfId="0" applyNumberFormat="1" applyBorder="1" applyAlignment="1">
      <alignment vertical="top"/>
    </xf>
    <xf numFmtId="43" fontId="37" fillId="2" borderId="26" xfId="18" applyFont="1" applyFill="1" applyBorder="1" applyAlignment="1">
      <alignment horizontal="center" vertical="top" wrapText="1"/>
    </xf>
    <xf numFmtId="43" fontId="72" fillId="2" borderId="26" xfId="18" applyFont="1" applyFill="1" applyBorder="1" applyAlignment="1">
      <alignment horizontal="center" vertical="top" wrapText="1"/>
    </xf>
    <xf numFmtId="0" fontId="38" fillId="21" borderId="26" xfId="0" applyFont="1" applyFill="1" applyBorder="1" applyAlignment="1">
      <alignment horizontal="center" vertical="top" wrapText="1"/>
    </xf>
    <xf numFmtId="0" fontId="32" fillId="0" borderId="26" xfId="0" applyFont="1" applyBorder="1" applyAlignment="1">
      <alignment horizontal="center" vertical="top" wrapText="1"/>
    </xf>
    <xf numFmtId="9" fontId="32" fillId="2" borderId="26" xfId="0" applyNumberFormat="1" applyFont="1" applyFill="1" applyBorder="1" applyAlignment="1">
      <alignment horizontal="center" vertical="top" wrapText="1"/>
    </xf>
    <xf numFmtId="9" fontId="32" fillId="0" borderId="26" xfId="17" applyFont="1" applyBorder="1" applyAlignment="1">
      <alignment horizontal="center" vertical="top"/>
    </xf>
    <xf numFmtId="43" fontId="32" fillId="0" borderId="26" xfId="18" applyFont="1" applyBorder="1" applyAlignment="1">
      <alignment horizontal="center" vertical="top"/>
    </xf>
    <xf numFmtId="0" fontId="40" fillId="0" borderId="26" xfId="19" applyFont="1" applyFill="1" applyBorder="1" applyAlignment="1">
      <alignment horizontal="center" vertical="top"/>
    </xf>
    <xf numFmtId="43" fontId="40" fillId="0" borderId="26" xfId="18" applyFont="1" applyFill="1" applyBorder="1" applyAlignment="1">
      <alignment horizontal="center" vertical="top"/>
    </xf>
    <xf numFmtId="43" fontId="8" fillId="0" borderId="26" xfId="18" applyFont="1" applyFill="1" applyBorder="1" applyAlignment="1">
      <alignment horizontal="center" vertical="top"/>
    </xf>
    <xf numFmtId="9" fontId="8" fillId="0" borderId="26" xfId="19" applyNumberFormat="1" applyFont="1" applyFill="1" applyBorder="1" applyAlignment="1">
      <alignment horizontal="center" vertical="top"/>
    </xf>
    <xf numFmtId="0" fontId="32" fillId="2" borderId="26" xfId="0" applyFont="1" applyFill="1" applyBorder="1" applyAlignment="1">
      <alignment horizontal="center" vertical="top" wrapText="1"/>
    </xf>
    <xf numFmtId="0" fontId="70" fillId="0" borderId="26" xfId="16" applyFont="1" applyBorder="1" applyAlignment="1">
      <alignment horizontal="center" vertical="top" wrapText="1"/>
    </xf>
    <xf numFmtId="43" fontId="0" fillId="0" borderId="0" xfId="18" applyFont="1" applyAlignment="1">
      <alignment vertical="top"/>
    </xf>
    <xf numFmtId="9" fontId="32" fillId="21" borderId="26" xfId="17" applyFont="1" applyFill="1" applyBorder="1" applyAlignment="1">
      <alignment horizontal="center" vertical="top"/>
    </xf>
    <xf numFmtId="0" fontId="40" fillId="21" borderId="26" xfId="19" applyFont="1" applyFill="1" applyBorder="1" applyAlignment="1">
      <alignment horizontal="center" vertical="top"/>
    </xf>
    <xf numFmtId="0" fontId="40" fillId="21" borderId="26" xfId="19" applyFont="1" applyFill="1" applyBorder="1" applyAlignment="1">
      <alignment horizontal="center" vertical="center" wrapText="1"/>
    </xf>
    <xf numFmtId="0" fontId="32" fillId="0" borderId="26" xfId="0" applyFont="1" applyBorder="1" applyAlignment="1">
      <alignment vertical="top" wrapText="1"/>
    </xf>
    <xf numFmtId="9" fontId="32" fillId="0" borderId="26" xfId="17" applyFont="1" applyBorder="1" applyAlignment="1">
      <alignment horizontal="right" vertical="top" wrapText="1"/>
    </xf>
    <xf numFmtId="43" fontId="32" fillId="0" borderId="26" xfId="18" applyFont="1" applyBorder="1" applyAlignment="1">
      <alignment horizontal="right" vertical="top" wrapText="1"/>
    </xf>
    <xf numFmtId="43" fontId="32" fillId="0" borderId="26" xfId="18" applyFont="1" applyBorder="1" applyAlignment="1">
      <alignment horizontal="center" vertical="top" wrapText="1"/>
    </xf>
    <xf numFmtId="9" fontId="32" fillId="0" borderId="26" xfId="17" applyFont="1" applyBorder="1" applyAlignment="1">
      <alignment horizontal="center" vertical="top" wrapText="1"/>
    </xf>
    <xf numFmtId="0" fontId="0" fillId="0" borderId="26" xfId="0" applyBorder="1" applyAlignment="1">
      <alignment horizontal="center" vertical="top" wrapText="1"/>
    </xf>
    <xf numFmtId="0" fontId="32" fillId="0" borderId="26" xfId="0" applyFont="1" applyBorder="1" applyAlignment="1">
      <alignment horizontal="left" vertical="top" wrapText="1"/>
    </xf>
    <xf numFmtId="10" fontId="32" fillId="0" borderId="26" xfId="17" applyNumberFormat="1" applyFont="1" applyBorder="1" applyAlignment="1">
      <alignment horizontal="right" vertical="top" wrapText="1"/>
    </xf>
    <xf numFmtId="165" fontId="32" fillId="0" borderId="26" xfId="18" applyNumberFormat="1" applyFont="1" applyBorder="1" applyAlignment="1">
      <alignment horizontal="center" vertical="top" wrapText="1"/>
    </xf>
    <xf numFmtId="0" fontId="32" fillId="0" borderId="26" xfId="0" quotePrefix="1" applyFont="1" applyBorder="1" applyAlignment="1">
      <alignment vertical="top" wrapText="1"/>
    </xf>
    <xf numFmtId="43" fontId="32" fillId="0" borderId="26" xfId="18" applyNumberFormat="1" applyFont="1" applyBorder="1" applyAlignment="1">
      <alignment horizontal="right" vertical="top"/>
    </xf>
    <xf numFmtId="0" fontId="71" fillId="0" borderId="26" xfId="0" applyFont="1" applyFill="1" applyBorder="1" applyAlignment="1">
      <alignment horizontal="center" vertical="top" wrapText="1"/>
    </xf>
    <xf numFmtId="0" fontId="32" fillId="21" borderId="26" xfId="0" applyFont="1" applyFill="1" applyBorder="1" applyAlignment="1">
      <alignment horizontal="center" vertical="top" wrapText="1"/>
    </xf>
    <xf numFmtId="9" fontId="32" fillId="21" borderId="26" xfId="17" applyFont="1" applyFill="1" applyBorder="1" applyAlignment="1">
      <alignment horizontal="center" vertical="top" wrapText="1"/>
    </xf>
    <xf numFmtId="43" fontId="32" fillId="2" borderId="26" xfId="18" applyFont="1" applyFill="1" applyBorder="1" applyAlignment="1">
      <alignment horizontal="center" vertical="top" wrapText="1"/>
    </xf>
    <xf numFmtId="2" fontId="32" fillId="0" borderId="26" xfId="0" applyNumberFormat="1" applyFont="1" applyBorder="1" applyAlignment="1">
      <alignment horizontal="center" vertical="top" wrapText="1"/>
    </xf>
    <xf numFmtId="9" fontId="32" fillId="0" borderId="26" xfId="0" applyNumberFormat="1" applyFont="1" applyBorder="1" applyAlignment="1">
      <alignment horizontal="center" vertical="top" wrapText="1"/>
    </xf>
    <xf numFmtId="0" fontId="29" fillId="0" borderId="26" xfId="19" applyFont="1" applyFill="1" applyBorder="1" applyAlignment="1">
      <alignment horizontal="center" vertical="top" wrapText="1"/>
    </xf>
    <xf numFmtId="43" fontId="33" fillId="0" borderId="26" xfId="18"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10" fontId="33" fillId="0" borderId="26" xfId="19" applyNumberFormat="1" applyFont="1" applyFill="1" applyBorder="1" applyAlignment="1">
      <alignment horizontal="center"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horizontal="center" vertical="top" wrapText="1"/>
    </xf>
    <xf numFmtId="0" fontId="33" fillId="22" borderId="26" xfId="19" applyFont="1" applyFill="1" applyBorder="1" applyAlignment="1">
      <alignment horizontal="center" vertical="top" wrapText="1"/>
    </xf>
    <xf numFmtId="9" fontId="33" fillId="22" borderId="26" xfId="19" applyNumberFormat="1" applyFont="1" applyFill="1" applyBorder="1" applyAlignment="1">
      <alignment horizontal="center" vertical="top" wrapText="1"/>
    </xf>
    <xf numFmtId="10" fontId="33" fillId="22" borderId="26" xfId="19" applyNumberFormat="1" applyFont="1" applyFill="1" applyBorder="1" applyAlignment="1">
      <alignment horizontal="center" vertical="top" wrapText="1"/>
    </xf>
    <xf numFmtId="9" fontId="33" fillId="22" borderId="26" xfId="17" applyFont="1" applyFill="1" applyBorder="1" applyAlignment="1">
      <alignment horizontal="center" vertical="top" wrapText="1"/>
    </xf>
    <xf numFmtId="0" fontId="70" fillId="0" borderId="26" xfId="19" applyFont="1" applyFill="1" applyBorder="1" applyAlignment="1">
      <alignment horizontal="center" vertical="top" wrapText="1"/>
    </xf>
    <xf numFmtId="0" fontId="29" fillId="22" borderId="26" xfId="19" applyFont="1" applyFill="1" applyBorder="1" applyAlignment="1">
      <alignment horizontal="center" vertical="top" wrapText="1"/>
    </xf>
    <xf numFmtId="0" fontId="29" fillId="0" borderId="27" xfId="19" applyFont="1" applyFill="1" applyBorder="1" applyAlignment="1">
      <alignment horizontal="center" vertical="top" wrapText="1"/>
    </xf>
    <xf numFmtId="9" fontId="33" fillId="2" borderId="26" xfId="17" applyFont="1" applyFill="1" applyBorder="1" applyAlignment="1">
      <alignment horizontal="center" vertical="top" wrapText="1"/>
    </xf>
    <xf numFmtId="9" fontId="32" fillId="0" borderId="26" xfId="0" applyNumberFormat="1" applyFont="1" applyFill="1" applyBorder="1" applyAlignment="1">
      <alignment horizontal="center" vertical="top" wrapText="1"/>
    </xf>
    <xf numFmtId="43" fontId="32" fillId="0" borderId="26" xfId="18" applyFont="1" applyFill="1" applyBorder="1" applyAlignment="1">
      <alignment horizontal="center" vertical="top" wrapText="1"/>
    </xf>
    <xf numFmtId="9" fontId="32" fillId="22" borderId="26" xfId="0" applyNumberFormat="1" applyFont="1" applyFill="1" applyBorder="1" applyAlignment="1">
      <alignment horizontal="center" vertical="top" wrapText="1"/>
    </xf>
    <xf numFmtId="0" fontId="32" fillId="22" borderId="26" xfId="0" applyFont="1" applyFill="1" applyBorder="1" applyAlignment="1">
      <alignment horizontal="center" vertical="top" wrapText="1"/>
    </xf>
    <xf numFmtId="0" fontId="38" fillId="23" borderId="26" xfId="0" applyFont="1" applyFill="1" applyBorder="1" applyAlignment="1">
      <alignment horizontal="center" vertical="center" wrapText="1"/>
    </xf>
    <xf numFmtId="9" fontId="32" fillId="23" borderId="26" xfId="0" applyNumberFormat="1" applyFont="1" applyFill="1" applyBorder="1" applyAlignment="1">
      <alignment horizontal="center" vertical="center" wrapText="1"/>
    </xf>
    <xf numFmtId="9" fontId="33" fillId="23" borderId="26" xfId="19" applyNumberFormat="1" applyFont="1" applyFill="1" applyBorder="1" applyAlignment="1">
      <alignment horizontal="center" vertical="center" wrapText="1"/>
    </xf>
    <xf numFmtId="0" fontId="32" fillId="0" borderId="26" xfId="0" applyFont="1" applyBorder="1" applyAlignment="1">
      <alignment horizontal="left" wrapText="1"/>
    </xf>
    <xf numFmtId="0" fontId="32" fillId="0" borderId="26" xfId="0" applyFont="1" applyBorder="1" applyAlignment="1">
      <alignment horizontal="center" vertical="top"/>
    </xf>
    <xf numFmtId="0" fontId="33" fillId="0" borderId="26" xfId="16" applyFont="1" applyFill="1" applyBorder="1" applyAlignment="1">
      <alignment horizontal="center" vertical="top" wrapText="1"/>
    </xf>
    <xf numFmtId="0" fontId="39" fillId="0" borderId="26" xfId="16" applyFont="1" applyBorder="1" applyAlignment="1">
      <alignment horizontal="center" vertical="top" wrapText="1"/>
    </xf>
    <xf numFmtId="9" fontId="32" fillId="0" borderId="26" xfId="0" applyNumberFormat="1" applyFont="1" applyBorder="1" applyAlignment="1">
      <alignment horizontal="center" vertical="top"/>
    </xf>
    <xf numFmtId="0" fontId="38" fillId="0" borderId="26" xfId="16" applyFont="1" applyFill="1" applyBorder="1" applyAlignment="1">
      <alignment horizontal="center" vertical="top" wrapText="1"/>
    </xf>
    <xf numFmtId="43" fontId="38" fillId="0" borderId="26" xfId="18" applyFont="1" applyFill="1" applyBorder="1" applyAlignment="1">
      <alignment horizontal="center" vertical="top" wrapText="1"/>
    </xf>
    <xf numFmtId="0" fontId="41" fillId="0" borderId="26" xfId="16" applyFont="1" applyBorder="1" applyAlignment="1">
      <alignment horizontal="center" vertical="top" wrapText="1"/>
    </xf>
    <xf numFmtId="0" fontId="32" fillId="23" borderId="26" xfId="0" applyFont="1" applyFill="1" applyBorder="1" applyAlignment="1">
      <alignment horizontal="center" vertical="top" wrapText="1"/>
    </xf>
    <xf numFmtId="0" fontId="32" fillId="23" borderId="26" xfId="0" applyFont="1" applyFill="1" applyBorder="1" applyAlignment="1">
      <alignment horizontal="center" vertical="top"/>
    </xf>
    <xf numFmtId="0" fontId="33" fillId="23" borderId="26" xfId="16" applyFont="1" applyFill="1" applyBorder="1" applyAlignment="1">
      <alignment horizontal="center" vertical="top" wrapText="1"/>
    </xf>
    <xf numFmtId="0" fontId="32" fillId="0" borderId="26" xfId="0" applyFont="1" applyFill="1" applyBorder="1" applyAlignment="1">
      <alignment horizontal="left" vertical="top" wrapText="1"/>
    </xf>
    <xf numFmtId="0" fontId="4" fillId="0" borderId="26" xfId="0" applyFont="1" applyBorder="1" applyAlignment="1">
      <alignment vertical="top" wrapText="1"/>
    </xf>
    <xf numFmtId="0" fontId="4" fillId="0" borderId="26" xfId="0" applyFont="1" applyBorder="1" applyAlignment="1">
      <alignment horizontal="center" vertical="top" wrapText="1"/>
    </xf>
    <xf numFmtId="0" fontId="0" fillId="0" borderId="26" xfId="0" applyBorder="1" applyAlignment="1">
      <alignment vertical="top" wrapText="1"/>
    </xf>
    <xf numFmtId="9" fontId="32" fillId="0" borderId="26" xfId="17" applyFont="1" applyFill="1" applyBorder="1" applyAlignment="1">
      <alignment horizontal="center" vertical="top" wrapText="1"/>
    </xf>
    <xf numFmtId="0" fontId="38" fillId="0" borderId="26" xfId="0" applyFont="1" applyBorder="1" applyAlignment="1">
      <alignment horizontal="center" vertical="top" wrapText="1"/>
    </xf>
    <xf numFmtId="9" fontId="32" fillId="23" borderId="26" xfId="0" applyNumberFormat="1" applyFont="1" applyFill="1" applyBorder="1" applyAlignment="1">
      <alignment horizontal="center" vertical="top" wrapText="1"/>
    </xf>
    <xf numFmtId="0" fontId="33" fillId="23" borderId="26" xfId="19" applyFont="1" applyFill="1" applyBorder="1" applyAlignment="1">
      <alignment horizontal="center" vertical="top" wrapText="1"/>
    </xf>
    <xf numFmtId="0" fontId="39" fillId="23" borderId="26" xfId="19" applyFont="1" applyFill="1" applyBorder="1" applyAlignment="1">
      <alignment horizontal="center" vertical="top" wrapText="1"/>
    </xf>
    <xf numFmtId="9" fontId="33" fillId="23" borderId="26" xfId="16" applyNumberFormat="1" applyFont="1" applyFill="1" applyBorder="1" applyAlignment="1">
      <alignment horizontal="center" vertical="top" wrapText="1"/>
    </xf>
    <xf numFmtId="9" fontId="33" fillId="0" borderId="26" xfId="16" applyNumberFormat="1" applyFont="1" applyFill="1" applyBorder="1" applyAlignment="1">
      <alignment horizontal="center" vertical="top" wrapText="1"/>
    </xf>
    <xf numFmtId="176" fontId="54" fillId="13" borderId="0" xfId="10" applyNumberFormat="1" applyFont="1" applyFill="1" applyAlignment="1">
      <alignment horizontal="center" vertical="center"/>
    </xf>
    <xf numFmtId="0" fontId="32" fillId="3" borderId="26" xfId="0" applyFont="1" applyFill="1" applyBorder="1" applyAlignment="1">
      <alignment horizontal="center" vertical="top" wrapText="1"/>
    </xf>
    <xf numFmtId="175" fontId="0" fillId="0" borderId="0" xfId="0" applyNumberFormat="1" applyFill="1" applyAlignment="1">
      <alignment vertical="center"/>
    </xf>
    <xf numFmtId="174" fontId="53" fillId="3" borderId="0" xfId="10" applyNumberFormat="1" applyFont="1" applyFill="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17" borderId="0" xfId="0" applyFont="1" applyFill="1" applyBorder="1" applyAlignment="1">
      <alignment horizontal="center" vertical="center"/>
    </xf>
    <xf numFmtId="0" fontId="22" fillId="2" borderId="0" xfId="0" applyFont="1" applyFill="1" applyBorder="1" applyAlignment="1">
      <alignment horizontal="center" vertical="center"/>
    </xf>
    <xf numFmtId="0" fontId="49" fillId="17" borderId="0"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center" vertical="center"/>
    </xf>
    <xf numFmtId="0" fontId="23" fillId="0" borderId="0" xfId="0" applyNumberFormat="1" applyFont="1" applyFill="1" applyBorder="1" applyAlignment="1">
      <alignment horizontal="center" vertical="center"/>
    </xf>
    <xf numFmtId="175" fontId="64" fillId="20" borderId="3" xfId="0" applyNumberFormat="1" applyFont="1" applyFill="1" applyBorder="1" applyAlignment="1">
      <alignment vertical="center"/>
    </xf>
    <xf numFmtId="175" fontId="0" fillId="0" borderId="3" xfId="18" applyNumberFormat="1" applyFont="1" applyFill="1" applyBorder="1" applyAlignment="1">
      <alignment vertical="center"/>
    </xf>
    <xf numFmtId="175" fontId="0" fillId="0" borderId="2" xfId="0" applyNumberForma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3" fillId="0" borderId="48" xfId="0" applyFont="1" applyBorder="1" applyAlignment="1">
      <alignment horizontal="center" vertical="center"/>
    </xf>
    <xf numFmtId="0" fontId="63"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34" fillId="0" borderId="30" xfId="16" applyFont="1" applyBorder="1" applyAlignment="1">
      <alignment horizontal="center" vertical="top" wrapText="1"/>
    </xf>
    <xf numFmtId="0" fontId="34" fillId="0" borderId="28" xfId="16" applyFont="1" applyBorder="1" applyAlignment="1">
      <alignment horizontal="center" vertical="top" wrapText="1"/>
    </xf>
    <xf numFmtId="0" fontId="34" fillId="0" borderId="27" xfId="16" applyFont="1" applyBorder="1" applyAlignment="1">
      <alignment horizontal="center" vertical="top" wrapText="1"/>
    </xf>
    <xf numFmtId="0" fontId="35" fillId="0" borderId="30" xfId="19" applyFont="1" applyBorder="1" applyAlignment="1">
      <alignment horizontal="center" vertical="top" wrapText="1"/>
    </xf>
    <xf numFmtId="0" fontId="35" fillId="0" borderId="28" xfId="19" applyFont="1" applyBorder="1" applyAlignment="1">
      <alignment horizontal="center" vertical="top" wrapText="1"/>
    </xf>
    <xf numFmtId="0" fontId="35" fillId="0" borderId="27" xfId="19" applyFont="1" applyBorder="1" applyAlignment="1">
      <alignment horizontal="center" vertical="top" wrapText="1"/>
    </xf>
    <xf numFmtId="0" fontId="34" fillId="0" borderId="31" xfId="16" applyFont="1" applyBorder="1" applyAlignment="1">
      <alignment horizontal="center" vertical="top" wrapText="1"/>
    </xf>
    <xf numFmtId="0" fontId="34" fillId="0" borderId="44" xfId="16" applyFont="1" applyBorder="1" applyAlignment="1">
      <alignment horizontal="center" vertical="top" wrapText="1"/>
    </xf>
    <xf numFmtId="0" fontId="34" fillId="0" borderId="43" xfId="16" applyFont="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70" fillId="12" borderId="30" xfId="0" applyFont="1" applyFill="1" applyBorder="1" applyAlignment="1" applyProtection="1">
      <alignment horizontal="center" vertical="center" wrapText="1"/>
      <protection locked="0"/>
    </xf>
    <xf numFmtId="0" fontId="70" fillId="12" borderId="28" xfId="0" applyFont="1" applyFill="1" applyBorder="1" applyAlignment="1" applyProtection="1">
      <alignment horizontal="center" vertical="center" wrapText="1"/>
      <protection locked="0"/>
    </xf>
    <xf numFmtId="0" fontId="70" fillId="12" borderId="27" xfId="0" applyFont="1" applyFill="1" applyBorder="1" applyAlignment="1" applyProtection="1">
      <alignment horizontal="center"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30" xfId="0" applyFont="1" applyBorder="1" applyAlignment="1">
      <alignment horizontal="left" vertical="top" wrapText="1"/>
    </xf>
    <xf numFmtId="0" fontId="42" fillId="0" borderId="28" xfId="0" applyFont="1" applyBorder="1" applyAlignment="1">
      <alignment horizontal="left" vertical="top" wrapText="1"/>
    </xf>
    <xf numFmtId="0" fontId="42" fillId="0" borderId="27" xfId="0" applyFont="1" applyBorder="1" applyAlignment="1">
      <alignment horizontal="left"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2" fillId="0" borderId="26" xfId="0" applyFont="1" applyBorder="1" applyAlignment="1">
      <alignment horizontal="center" vertical="top" wrapText="1"/>
    </xf>
    <xf numFmtId="0" fontId="42" fillId="2" borderId="26" xfId="0" applyFont="1" applyFill="1" applyBorder="1" applyAlignment="1">
      <alignment horizontal="center" vertical="top"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9" fillId="0" borderId="27" xfId="19" applyFont="1" applyFill="1" applyBorder="1" applyAlignment="1">
      <alignment horizontal="center" vertical="top" wrapText="1"/>
    </xf>
    <xf numFmtId="0" fontId="29" fillId="0" borderId="26" xfId="19" applyFont="1" applyFill="1" applyBorder="1" applyAlignment="1">
      <alignment horizontal="center" vertical="top" wrapText="1"/>
    </xf>
    <xf numFmtId="0" fontId="61"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66" fillId="16" borderId="30" xfId="0" applyFont="1" applyFill="1" applyBorder="1" applyAlignment="1" applyProtection="1">
      <alignment horizontal="center" vertical="top" wrapText="1"/>
      <protection locked="0"/>
    </xf>
    <xf numFmtId="0" fontId="66" fillId="16" borderId="28" xfId="0" applyFont="1" applyFill="1" applyBorder="1" applyAlignment="1" applyProtection="1">
      <alignment horizontal="center" vertical="top" wrapText="1"/>
      <protection locked="0"/>
    </xf>
    <xf numFmtId="0" fontId="66" fillId="16" borderId="27"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top" wrapText="1"/>
    </xf>
    <xf numFmtId="0" fontId="27" fillId="0" borderId="28" xfId="16" applyFont="1" applyBorder="1" applyAlignment="1">
      <alignment horizontal="center" vertical="top" wrapText="1"/>
    </xf>
    <xf numFmtId="0" fontId="27" fillId="0" borderId="27" xfId="16" applyFont="1" applyBorder="1" applyAlignment="1">
      <alignment horizontal="center" vertical="top"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8" fillId="0" borderId="26" xfId="19" applyFont="1" applyBorder="1" applyAlignment="1">
      <alignment horizontal="center" vertical="center" wrapText="1"/>
    </xf>
    <xf numFmtId="0" fontId="73" fillId="12" borderId="30" xfId="0" applyFont="1" applyFill="1" applyBorder="1" applyAlignment="1" applyProtection="1">
      <alignment horizontal="center" vertical="center" wrapText="1"/>
      <protection locked="0"/>
    </xf>
    <xf numFmtId="0" fontId="73" fillId="12" borderId="28" xfId="0" applyFont="1" applyFill="1" applyBorder="1" applyAlignment="1" applyProtection="1">
      <alignment horizontal="center" vertical="center" wrapText="1"/>
      <protection locked="0"/>
    </xf>
    <xf numFmtId="0" fontId="73" fillId="12" borderId="27" xfId="0" applyFont="1" applyFill="1" applyBorder="1" applyAlignment="1" applyProtection="1">
      <alignment horizontal="center" vertical="center" wrapText="1"/>
      <protection locked="0"/>
    </xf>
    <xf numFmtId="0" fontId="67" fillId="0" borderId="26" xfId="19" applyFont="1" applyBorder="1" applyAlignment="1">
      <alignment horizontal="center" vertical="top"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65" fillId="0" borderId="26" xfId="19" applyFont="1" applyBorder="1" applyAlignment="1">
      <alignment horizontal="center" vertical="top" wrapText="1"/>
    </xf>
    <xf numFmtId="0" fontId="69" fillId="0" borderId="26" xfId="0" applyFont="1" applyFill="1" applyBorder="1" applyAlignment="1">
      <alignment horizontal="center" vertical="center" wrapText="1"/>
    </xf>
    <xf numFmtId="0" fontId="62"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9">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800000"/>
      <color rgb="FFCCCCFF"/>
      <color rgb="FFFFFF66"/>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1</c:v>
                </c:pt>
                <c:pt idx="5">
                  <c:v>0</c:v>
                </c:pt>
                <c:pt idx="6">
                  <c:v>0</c:v>
                </c:pt>
                <c:pt idx="7">
                  <c:v>0</c:v>
                </c:pt>
                <c:pt idx="8">
                  <c:v>0</c:v>
                </c:pt>
                <c:pt idx="9">
                  <c:v>0</c:v>
                </c:pt>
                <c:pt idx="10">
                  <c:v>0</c:v>
                </c:pt>
                <c:pt idx="11">
                  <c:v>0</c:v>
                </c:pt>
                <c:pt idx="12">
                  <c:v>0</c:v>
                </c:pt>
                <c:pt idx="13">
                  <c:v>0</c:v>
                </c:pt>
                <c:pt idx="14">
                  <c:v>0</c:v>
                </c:pt>
                <c:pt idx="15">
                  <c:v>15</c:v>
                </c:pt>
                <c:pt idx="16">
                  <c:v>1</c:v>
                </c:pt>
              </c:numCache>
            </c:numRef>
          </c:val>
          <c:extLst>
            <c:ext xmlns:c16="http://schemas.microsoft.com/office/drawing/2014/chart" uri="{C3380CC4-5D6E-409C-BE32-E72D297353CC}">
              <c16:uniqueId val="{00000000-110B-418D-899E-E1C58ED2FA93}"/>
            </c:ext>
          </c:extLst>
        </c:ser>
        <c:dLbls>
          <c:showLegendKey val="0"/>
          <c:showVal val="0"/>
          <c:showCatName val="0"/>
          <c:showSerName val="0"/>
          <c:showPercent val="0"/>
          <c:showBubbleSize val="0"/>
        </c:dLbls>
        <c:gapWidth val="150"/>
        <c:shape val="box"/>
        <c:axId val="567524352"/>
        <c:axId val="567526144"/>
        <c:axId val="0"/>
      </c:bar3DChart>
      <c:catAx>
        <c:axId val="567524352"/>
        <c:scaling>
          <c:orientation val="minMax"/>
        </c:scaling>
        <c:delete val="0"/>
        <c:axPos val="b"/>
        <c:numFmt formatCode="General" sourceLinked="0"/>
        <c:majorTickMark val="none"/>
        <c:minorTickMark val="none"/>
        <c:tickLblPos val="nextTo"/>
        <c:crossAx val="567526144"/>
        <c:crosses val="autoZero"/>
        <c:auto val="1"/>
        <c:lblAlgn val="ctr"/>
        <c:lblOffset val="100"/>
        <c:noMultiLvlLbl val="0"/>
      </c:catAx>
      <c:valAx>
        <c:axId val="567526144"/>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56752435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03B-4911-8FD5-0FF92FD540CE}"/>
            </c:ext>
          </c:extLst>
        </c:ser>
        <c:dLbls>
          <c:showLegendKey val="0"/>
          <c:showVal val="0"/>
          <c:showCatName val="0"/>
          <c:showSerName val="0"/>
          <c:showPercent val="0"/>
          <c:showBubbleSize val="0"/>
        </c:dLbls>
        <c:gapWidth val="150"/>
        <c:shape val="box"/>
        <c:axId val="568617984"/>
        <c:axId val="568619776"/>
        <c:axId val="0"/>
      </c:bar3DChart>
      <c:catAx>
        <c:axId val="568617984"/>
        <c:scaling>
          <c:orientation val="minMax"/>
        </c:scaling>
        <c:delete val="0"/>
        <c:axPos val="b"/>
        <c:numFmt formatCode="General" sourceLinked="0"/>
        <c:majorTickMark val="none"/>
        <c:minorTickMark val="none"/>
        <c:tickLblPos val="nextTo"/>
        <c:crossAx val="568619776"/>
        <c:crosses val="autoZero"/>
        <c:auto val="1"/>
        <c:lblAlgn val="ctr"/>
        <c:lblOffset val="100"/>
        <c:noMultiLvlLbl val="0"/>
      </c:catAx>
      <c:valAx>
        <c:axId val="5686197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56861798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2</c:v>
                </c:pt>
                <c:pt idx="1">
                  <c:v>0</c:v>
                </c:pt>
                <c:pt idx="2">
                  <c:v>0</c:v>
                </c:pt>
                <c:pt idx="3">
                  <c:v>30</c:v>
                </c:pt>
                <c:pt idx="4">
                  <c:v>0</c:v>
                </c:pt>
                <c:pt idx="5">
                  <c:v>30</c:v>
                </c:pt>
                <c:pt idx="6">
                  <c:v>30</c:v>
                </c:pt>
                <c:pt idx="7">
                  <c:v>0</c:v>
                </c:pt>
                <c:pt idx="8">
                  <c:v>0</c:v>
                </c:pt>
                <c:pt idx="9">
                  <c:v>0</c:v>
                </c:pt>
                <c:pt idx="10">
                  <c:v>0</c:v>
                </c:pt>
                <c:pt idx="11">
                  <c:v>30</c:v>
                </c:pt>
                <c:pt idx="12">
                  <c:v>0</c:v>
                </c:pt>
                <c:pt idx="13">
                  <c:v>0</c:v>
                </c:pt>
                <c:pt idx="14">
                  <c:v>0</c:v>
                </c:pt>
                <c:pt idx="15">
                  <c:v>0</c:v>
                </c:pt>
                <c:pt idx="16">
                  <c:v>0</c:v>
                </c:pt>
              </c:numCache>
            </c:numRef>
          </c:val>
          <c:extLst>
            <c:ext xmlns:c16="http://schemas.microsoft.com/office/drawing/2014/chart" uri="{C3380CC4-5D6E-409C-BE32-E72D297353CC}">
              <c16:uniqueId val="{00000000-6D54-4C9C-A25E-18FB742DDCB4}"/>
            </c:ext>
          </c:extLst>
        </c:ser>
        <c:dLbls>
          <c:showLegendKey val="0"/>
          <c:showVal val="0"/>
          <c:showCatName val="0"/>
          <c:showSerName val="0"/>
          <c:showPercent val="0"/>
          <c:showBubbleSize val="0"/>
        </c:dLbls>
        <c:gapWidth val="150"/>
        <c:shape val="box"/>
        <c:axId val="568646656"/>
        <c:axId val="568660736"/>
        <c:axId val="0"/>
      </c:bar3DChart>
      <c:catAx>
        <c:axId val="568646656"/>
        <c:scaling>
          <c:orientation val="minMax"/>
        </c:scaling>
        <c:delete val="0"/>
        <c:axPos val="b"/>
        <c:numFmt formatCode="General" sourceLinked="0"/>
        <c:majorTickMark val="none"/>
        <c:minorTickMark val="none"/>
        <c:tickLblPos val="nextTo"/>
        <c:crossAx val="568660736"/>
        <c:crosses val="autoZero"/>
        <c:auto val="1"/>
        <c:lblAlgn val="ctr"/>
        <c:lblOffset val="100"/>
        <c:noMultiLvlLbl val="0"/>
      </c:catAx>
      <c:valAx>
        <c:axId val="56866073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56864665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590550</xdr:colOff>
      <xdr:row>1</xdr:row>
      <xdr:rowOff>95250</xdr:rowOff>
    </xdr:from>
    <xdr:to>
      <xdr:col>19</xdr:col>
      <xdr:colOff>1628775</xdr:colOff>
      <xdr:row>4</xdr:row>
      <xdr:rowOff>190500</xdr:rowOff>
    </xdr:to>
    <xdr:pic>
      <xdr:nvPicPr>
        <xdr:cNvPr id="5" name="Picture 8">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962025</xdr:colOff>
      <xdr:row>8</xdr:row>
      <xdr:rowOff>180975</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942975</xdr:colOff>
      <xdr:row>4</xdr:row>
      <xdr:rowOff>47625</xdr:rowOff>
    </xdr:from>
    <xdr:to>
      <xdr:col>10</xdr:col>
      <xdr:colOff>1314450</xdr:colOff>
      <xdr:row>9</xdr:row>
      <xdr:rowOff>114300</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1819275</xdr:colOff>
      <xdr:row>3</xdr:row>
      <xdr:rowOff>123825</xdr:rowOff>
    </xdr:from>
    <xdr:to>
      <xdr:col>11</xdr:col>
      <xdr:colOff>838200</xdr:colOff>
      <xdr:row>10</xdr:row>
      <xdr:rowOff>123825</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9525</xdr:colOff>
      <xdr:row>12</xdr:row>
      <xdr:rowOff>47625</xdr:rowOff>
    </xdr:to>
    <xdr:pic>
      <xdr:nvPicPr>
        <xdr:cNvPr id="2" name="1 Imagen">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10</xdr:row>
      <xdr:rowOff>104775</xdr:rowOff>
    </xdr:to>
    <xdr:pic>
      <xdr:nvPicPr>
        <xdr:cNvPr id="2" name="1 Imagen">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561975</xdr:colOff>
      <xdr:row>37</xdr:row>
      <xdr:rowOff>152400</xdr:rowOff>
    </xdr:from>
    <xdr:to>
      <xdr:col>8</xdr:col>
      <xdr:colOff>333375</xdr:colOff>
      <xdr:row>50</xdr:row>
      <xdr:rowOff>114300</xdr:rowOff>
    </xdr:to>
    <xdr:graphicFrame macro="">
      <xdr:nvGraphicFramePr>
        <xdr:cNvPr id="4" name="3 Gráfico">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63</xdr:row>
      <xdr:rowOff>133350</xdr:rowOff>
    </xdr:from>
    <xdr:to>
      <xdr:col>9</xdr:col>
      <xdr:colOff>0</xdr:colOff>
      <xdr:row>77</xdr:row>
      <xdr:rowOff>28575</xdr:rowOff>
    </xdr:to>
    <xdr:graphicFrame macro="">
      <xdr:nvGraphicFramePr>
        <xdr:cNvPr id="5" name="4 Gráfico">
          <a:extLst>
            <a:ext uri="{FF2B5EF4-FFF2-40B4-BE49-F238E27FC236}">
              <a16:creationId xmlns:a16="http://schemas.microsoft.com/office/drawing/2014/main" xmlns=""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657225</xdr:colOff>
      <xdr:row>82</xdr:row>
      <xdr:rowOff>0</xdr:rowOff>
    </xdr:from>
    <xdr:to>
      <xdr:col>9</xdr:col>
      <xdr:colOff>609600</xdr:colOff>
      <xdr:row>96</xdr:row>
      <xdr:rowOff>19050</xdr:rowOff>
    </xdr:to>
    <xdr:graphicFrame macro="">
      <xdr:nvGraphicFramePr>
        <xdr:cNvPr id="6" name="5 Gráfico">
          <a:extLst>
            <a:ext uri="{FF2B5EF4-FFF2-40B4-BE49-F238E27FC236}">
              <a16:creationId xmlns:a16="http://schemas.microsoft.com/office/drawing/2014/main" xmlns=""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19050</xdr:colOff>
      <xdr:row>2</xdr:row>
      <xdr:rowOff>114300</xdr:rowOff>
    </xdr:from>
    <xdr:to>
      <xdr:col>2</xdr:col>
      <xdr:colOff>1247775</xdr:colOff>
      <xdr:row>9</xdr:row>
      <xdr:rowOff>314325</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2000250</xdr:colOff>
      <xdr:row>2</xdr:row>
      <xdr:rowOff>114300</xdr:rowOff>
    </xdr:from>
    <xdr:to>
      <xdr:col>10</xdr:col>
      <xdr:colOff>0</xdr:colOff>
      <xdr:row>9</xdr:row>
      <xdr:rowOff>314325</xdr:rowOff>
    </xdr:to>
    <xdr:pic>
      <xdr:nvPicPr>
        <xdr:cNvPr id="3" name="2 Imagen">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2124075</xdr:colOff>
      <xdr:row>9</xdr:row>
      <xdr:rowOff>0</xdr:rowOff>
    </xdr:to>
    <xdr:pic>
      <xdr:nvPicPr>
        <xdr:cNvPr id="4" name="3 Imagen">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428625</xdr:colOff>
      <xdr:row>3</xdr:row>
      <xdr:rowOff>76200</xdr:rowOff>
    </xdr:from>
    <xdr:to>
      <xdr:col>41</xdr:col>
      <xdr:colOff>1209675</xdr:colOff>
      <xdr:row>9</xdr:row>
      <xdr:rowOff>257175</xdr:rowOff>
    </xdr:to>
    <xdr:pic>
      <xdr:nvPicPr>
        <xdr:cNvPr id="5" name="4 Imagen">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1951265</xdr:colOff>
      <xdr:row>0</xdr:row>
      <xdr:rowOff>0</xdr:rowOff>
    </xdr:from>
    <xdr:to>
      <xdr:col>13</xdr:col>
      <xdr:colOff>346982</xdr:colOff>
      <xdr:row>5</xdr:row>
      <xdr:rowOff>552450</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70729" y="0"/>
          <a:ext cx="2341789" cy="1504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2152650</xdr:colOff>
      <xdr:row>0</xdr:row>
      <xdr:rowOff>0</xdr:rowOff>
    </xdr:from>
    <xdr:to>
      <xdr:col>10</xdr:col>
      <xdr:colOff>845003</xdr:colOff>
      <xdr:row>8</xdr:row>
      <xdr:rowOff>104775</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9525</xdr:colOff>
      <xdr:row>3</xdr:row>
      <xdr:rowOff>66675</xdr:rowOff>
    </xdr:from>
    <xdr:to>
      <xdr:col>10</xdr:col>
      <xdr:colOff>828675</xdr:colOff>
      <xdr:row>8</xdr:row>
      <xdr:rowOff>171450</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ackup%20juan%20jose\documentos\hoja%20calculo%20excel\CME%20VRA%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ables/table1.xml><?xml version="1.0" encoding="utf-8"?>
<table xmlns="http://schemas.openxmlformats.org/spreadsheetml/2006/main" id="1" name="Tabla17" displayName="Tabla17" ref="B3:C15" totalsRowShown="0" headerRowDxfId="28" dataDxfId="27">
  <autoFilter ref="B3:C15"/>
  <tableColumns count="2">
    <tableColumn id="1" name="Descripción" dataDxfId="26"/>
    <tableColumn id="2" name="Monto" dataDxfId="25"/>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24" dataDxfId="23">
  <autoFilter ref="B37:D55"/>
  <tableColumns count="3">
    <tableColumn id="1" name="Descripción" dataDxfId="22"/>
    <tableColumn id="2" name="Cantidad" dataDxfId="21"/>
    <tableColumn id="3" name="Montos" dataDxfId="20">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9" dataDxfId="18">
  <autoFilter ref="B66:D78"/>
  <tableColumns count="3">
    <tableColumn id="1" name="Descripción" dataDxfId="17"/>
    <tableColumn id="2" name="Cantidad" dataDxfId="16"/>
    <tableColumn id="3" name="Montos" dataDxfId="15">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14">
  <autoFilter ref="B83:D101"/>
  <tableColumns count="3">
    <tableColumn id="1" name="Descripción " dataDxfId="13"/>
    <tableColumn id="2" name="Cantidad" dataDxfId="12"/>
    <tableColumn id="3" name="Montos" dataDxfId="11">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67"/>
      <c r="U2" s="567"/>
      <c r="V2" s="567"/>
      <c r="W2" s="567"/>
      <c r="X2" s="567"/>
      <c r="Y2" s="567"/>
      <c r="Z2" s="567"/>
      <c r="AA2" s="567"/>
      <c r="AB2" s="567"/>
      <c r="AC2" s="567" t="s">
        <v>1</v>
      </c>
      <c r="AD2" s="567"/>
      <c r="AE2" s="567"/>
      <c r="AF2" s="567"/>
      <c r="AG2" s="567"/>
      <c r="AH2" s="567"/>
      <c r="AI2" s="567"/>
      <c r="AJ2" s="567"/>
    </row>
    <row r="3" spans="2:36" ht="16.5" customHeight="1" x14ac:dyDescent="0.25">
      <c r="B3" s="32" t="s">
        <v>2</v>
      </c>
      <c r="C3" s="32"/>
      <c r="D3" s="32"/>
      <c r="E3" s="32"/>
      <c r="F3" s="32"/>
      <c r="G3" s="32"/>
      <c r="H3" s="32"/>
      <c r="I3" s="32"/>
      <c r="J3" s="32"/>
      <c r="K3" s="32"/>
      <c r="L3" s="32"/>
      <c r="M3" s="32"/>
      <c r="N3" s="32"/>
      <c r="O3" s="32"/>
      <c r="P3" s="32"/>
      <c r="Q3" s="32"/>
      <c r="R3" s="32"/>
      <c r="S3" s="32"/>
      <c r="T3" s="567"/>
      <c r="U3" s="567"/>
      <c r="V3" s="567"/>
      <c r="W3" s="567"/>
      <c r="X3" s="567"/>
      <c r="Y3" s="567"/>
      <c r="Z3" s="567"/>
      <c r="AA3" s="567"/>
      <c r="AB3" s="567"/>
      <c r="AC3" s="567" t="s">
        <v>2</v>
      </c>
      <c r="AD3" s="567"/>
      <c r="AE3" s="567"/>
      <c r="AF3" s="567"/>
      <c r="AG3" s="567"/>
      <c r="AH3" s="567"/>
      <c r="AI3" s="567"/>
      <c r="AJ3" s="567"/>
    </row>
    <row r="4" spans="2:36" ht="12.75" customHeight="1" x14ac:dyDescent="0.25">
      <c r="B4" s="32" t="s">
        <v>3</v>
      </c>
      <c r="C4" s="32"/>
      <c r="D4" s="32"/>
      <c r="E4" s="32"/>
      <c r="F4" s="32"/>
      <c r="G4" s="32"/>
      <c r="H4" s="32"/>
      <c r="I4" s="32"/>
      <c r="J4" s="32"/>
      <c r="K4" s="32"/>
      <c r="L4" s="32"/>
      <c r="M4" s="32"/>
      <c r="N4" s="32"/>
      <c r="O4" s="32"/>
      <c r="P4" s="32"/>
      <c r="Q4" s="32"/>
      <c r="R4" s="32"/>
      <c r="S4" s="32"/>
      <c r="T4" s="567"/>
      <c r="U4" s="567"/>
      <c r="V4" s="567"/>
      <c r="W4" s="567"/>
      <c r="X4" s="567"/>
      <c r="Y4" s="567"/>
      <c r="Z4" s="567"/>
      <c r="AA4" s="567"/>
      <c r="AB4" s="567"/>
      <c r="AC4" s="567" t="s">
        <v>3</v>
      </c>
      <c r="AD4" s="567"/>
      <c r="AE4" s="567"/>
      <c r="AF4" s="567"/>
      <c r="AG4" s="567"/>
      <c r="AH4" s="567"/>
      <c r="AI4" s="567"/>
      <c r="AJ4" s="567"/>
    </row>
    <row r="5" spans="2:36" ht="15.75" x14ac:dyDescent="0.25">
      <c r="B5" s="2"/>
      <c r="C5" s="2"/>
      <c r="D5" s="2"/>
    </row>
    <row r="6" spans="2:36" ht="16.5" thickBot="1" x14ac:dyDescent="0.3">
      <c r="B6" s="2"/>
      <c r="C6" s="2"/>
      <c r="D6" s="2"/>
    </row>
    <row r="7" spans="2:36" ht="75.75" customHeight="1" x14ac:dyDescent="0.25">
      <c r="B7" s="564" t="s">
        <v>4</v>
      </c>
      <c r="C7" s="564" t="s">
        <v>5</v>
      </c>
      <c r="D7" s="564" t="s">
        <v>6</v>
      </c>
      <c r="E7" s="573" t="s">
        <v>7</v>
      </c>
      <c r="F7" s="564" t="s">
        <v>8</v>
      </c>
      <c r="G7" s="573" t="s">
        <v>9</v>
      </c>
      <c r="H7" s="562" t="s">
        <v>10</v>
      </c>
      <c r="I7" s="562" t="s">
        <v>11</v>
      </c>
      <c r="J7" s="562" t="s">
        <v>12</v>
      </c>
      <c r="K7" s="562"/>
      <c r="L7" s="562" t="s">
        <v>13</v>
      </c>
      <c r="M7" s="562"/>
      <c r="N7" s="562"/>
      <c r="O7" s="562"/>
      <c r="P7" s="562"/>
      <c r="Q7" s="562"/>
      <c r="R7" s="562"/>
      <c r="S7" s="562"/>
      <c r="T7" s="564" t="s">
        <v>14</v>
      </c>
      <c r="U7" s="562" t="s">
        <v>15</v>
      </c>
      <c r="V7" s="562" t="s">
        <v>16</v>
      </c>
      <c r="W7" s="562"/>
      <c r="X7" s="562" t="s">
        <v>17</v>
      </c>
      <c r="Y7" s="562" t="s">
        <v>18</v>
      </c>
      <c r="Z7" s="562"/>
      <c r="AA7" s="562" t="s">
        <v>19</v>
      </c>
      <c r="AB7" s="562" t="s">
        <v>20</v>
      </c>
      <c r="AC7" s="568" t="s">
        <v>21</v>
      </c>
      <c r="AD7" s="568"/>
      <c r="AE7" s="568"/>
      <c r="AF7" s="568"/>
      <c r="AG7" s="562" t="s">
        <v>22</v>
      </c>
      <c r="AH7" s="562" t="s">
        <v>23</v>
      </c>
      <c r="AI7" s="562" t="s">
        <v>24</v>
      </c>
      <c r="AJ7" s="562" t="s">
        <v>25</v>
      </c>
    </row>
    <row r="8" spans="2:36" ht="15.75" customHeight="1" x14ac:dyDescent="0.25">
      <c r="B8" s="565"/>
      <c r="C8" s="565"/>
      <c r="D8" s="565"/>
      <c r="E8" s="574"/>
      <c r="F8" s="565"/>
      <c r="G8" s="574"/>
      <c r="H8" s="563"/>
      <c r="I8" s="563"/>
      <c r="J8" s="563" t="s">
        <v>26</v>
      </c>
      <c r="K8" s="563" t="s">
        <v>27</v>
      </c>
      <c r="L8" s="566" t="s">
        <v>28</v>
      </c>
      <c r="M8" s="566"/>
      <c r="N8" s="566" t="s">
        <v>29</v>
      </c>
      <c r="O8" s="566"/>
      <c r="P8" s="566" t="s">
        <v>30</v>
      </c>
      <c r="Q8" s="566"/>
      <c r="R8" s="566" t="s">
        <v>31</v>
      </c>
      <c r="S8" s="566"/>
      <c r="T8" s="565"/>
      <c r="U8" s="563"/>
      <c r="V8" s="563" t="s">
        <v>32</v>
      </c>
      <c r="W8" s="563" t="s">
        <v>33</v>
      </c>
      <c r="X8" s="563"/>
      <c r="Y8" s="563" t="s">
        <v>32</v>
      </c>
      <c r="Z8" s="563" t="s">
        <v>33</v>
      </c>
      <c r="AA8" s="563"/>
      <c r="AB8" s="563"/>
      <c r="AC8" s="14" t="s">
        <v>28</v>
      </c>
      <c r="AD8" s="14" t="s">
        <v>29</v>
      </c>
      <c r="AE8" s="14" t="s">
        <v>30</v>
      </c>
      <c r="AF8" s="14" t="s">
        <v>31</v>
      </c>
      <c r="AG8" s="563"/>
      <c r="AH8" s="563"/>
      <c r="AI8" s="563"/>
      <c r="AJ8" s="563"/>
    </row>
    <row r="9" spans="2:36" ht="78.75" x14ac:dyDescent="0.25">
      <c r="B9" s="565"/>
      <c r="C9" s="565"/>
      <c r="D9" s="565"/>
      <c r="E9" s="574"/>
      <c r="F9" s="565"/>
      <c r="G9" s="574"/>
      <c r="H9" s="563"/>
      <c r="I9" s="563"/>
      <c r="J9" s="563"/>
      <c r="K9" s="563"/>
      <c r="L9" s="407" t="s">
        <v>34</v>
      </c>
      <c r="M9" s="407" t="s">
        <v>35</v>
      </c>
      <c r="N9" s="407" t="s">
        <v>34</v>
      </c>
      <c r="O9" s="407" t="s">
        <v>35</v>
      </c>
      <c r="P9" s="407" t="s">
        <v>34</v>
      </c>
      <c r="Q9" s="407" t="s">
        <v>35</v>
      </c>
      <c r="R9" s="407" t="s">
        <v>34</v>
      </c>
      <c r="S9" s="407" t="s">
        <v>35</v>
      </c>
      <c r="T9" s="565"/>
      <c r="U9" s="563"/>
      <c r="V9" s="563"/>
      <c r="W9" s="563"/>
      <c r="X9" s="563"/>
      <c r="Y9" s="563"/>
      <c r="Z9" s="563"/>
      <c r="AA9" s="563"/>
      <c r="AB9" s="563"/>
      <c r="AC9" s="14" t="s">
        <v>36</v>
      </c>
      <c r="AD9" s="14" t="s">
        <v>36</v>
      </c>
      <c r="AE9" s="14" t="s">
        <v>36</v>
      </c>
      <c r="AF9" s="14" t="s">
        <v>36</v>
      </c>
      <c r="AG9" s="563"/>
      <c r="AH9" s="563"/>
      <c r="AI9" s="563"/>
      <c r="AJ9" s="563"/>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1" t="s">
        <v>44</v>
      </c>
      <c r="K31" s="572"/>
      <c r="L31" s="569"/>
      <c r="M31" s="570"/>
      <c r="N31" s="569"/>
      <c r="O31" s="570"/>
      <c r="P31" s="569"/>
      <c r="Q31" s="570"/>
      <c r="R31" s="569"/>
      <c r="S31" s="570"/>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C13" sqref="C13"/>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19" t="s">
        <v>55</v>
      </c>
      <c r="E2" s="119" t="s">
        <v>57</v>
      </c>
      <c r="F2" s="119" t="s">
        <v>59</v>
      </c>
      <c r="G2" s="157" t="s">
        <v>62</v>
      </c>
      <c r="H2" s="119" t="s">
        <v>64</v>
      </c>
      <c r="I2" s="119" t="s">
        <v>65</v>
      </c>
      <c r="J2" s="119" t="s">
        <v>66</v>
      </c>
      <c r="K2" s="119" t="s">
        <v>69</v>
      </c>
      <c r="L2" s="119" t="s">
        <v>70</v>
      </c>
      <c r="M2" s="119" t="s">
        <v>71</v>
      </c>
      <c r="N2" s="119" t="s">
        <v>72</v>
      </c>
      <c r="O2" s="119" t="s">
        <v>73</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1435</v>
      </c>
      <c r="D5" s="196">
        <f>SUMIF(C:C,$C$10,D:D)</f>
        <v>0</v>
      </c>
    </row>
    <row r="6" spans="1:555" x14ac:dyDescent="0.25">
      <c r="C6" s="105"/>
      <c r="D6" s="105"/>
      <c r="E6" s="105"/>
      <c r="F6" s="105"/>
      <c r="G6" s="77"/>
      <c r="H6" s="105"/>
      <c r="I6" s="105"/>
    </row>
    <row r="7" spans="1:555" x14ac:dyDescent="0.25">
      <c r="C7" s="105"/>
      <c r="D7" s="105"/>
      <c r="E7" s="105"/>
      <c r="F7" s="105"/>
      <c r="G7" s="77"/>
      <c r="H7" s="105"/>
      <c r="I7" s="105"/>
    </row>
    <row r="8" spans="1:555" x14ac:dyDescent="0.25">
      <c r="C8" s="105"/>
      <c r="D8" s="105"/>
      <c r="E8" s="105"/>
      <c r="F8" s="105"/>
      <c r="G8" s="77"/>
      <c r="H8" s="105"/>
      <c r="I8" s="105"/>
    </row>
    <row r="9" spans="1:555" ht="15.75" thickBot="1" x14ac:dyDescent="0.3">
      <c r="C9" s="105"/>
      <c r="D9" s="105"/>
      <c r="E9" s="105"/>
      <c r="F9" s="105"/>
      <c r="G9" s="77"/>
      <c r="H9" s="105"/>
      <c r="I9" s="105"/>
    </row>
    <row r="10" spans="1:555" ht="15.75" thickBot="1" x14ac:dyDescent="0.3">
      <c r="C10" s="154" t="s">
        <v>1406</v>
      </c>
      <c r="D10" s="106">
        <f>SUM(F17:F51)</f>
        <v>0</v>
      </c>
      <c r="F10" s="69"/>
      <c r="G10" s="78"/>
      <c r="H10" s="69"/>
      <c r="I10" s="69"/>
    </row>
    <row r="11" spans="1:555" x14ac:dyDescent="0.25">
      <c r="C11" s="69"/>
      <c r="D11" s="31"/>
      <c r="E11" s="92"/>
      <c r="F11" s="92"/>
      <c r="G11" s="92"/>
      <c r="H11" s="75"/>
      <c r="I11" s="75"/>
      <c r="J11" s="75"/>
      <c r="K11" s="110"/>
    </row>
    <row r="12" spans="1:555" ht="15.75" x14ac:dyDescent="0.25">
      <c r="B12" s="92"/>
      <c r="C12" s="301" t="s">
        <v>1293</v>
      </c>
      <c r="D12" s="202" t="s">
        <v>2005</v>
      </c>
      <c r="E12" s="92"/>
      <c r="F12" s="92"/>
      <c r="G12" s="92"/>
      <c r="H12" s="75"/>
      <c r="I12" s="75"/>
      <c r="J12" s="75"/>
      <c r="K12" s="110"/>
    </row>
    <row r="13" spans="1:555" ht="18.75" x14ac:dyDescent="0.25">
      <c r="B13" s="92"/>
      <c r="C13" s="42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3" s="31"/>
      <c r="E13" s="92"/>
      <c r="F13" s="92"/>
      <c r="G13" s="92"/>
      <c r="H13" s="75"/>
      <c r="I13" s="75"/>
      <c r="J13" s="75"/>
      <c r="K13" s="110"/>
    </row>
    <row r="14" spans="1:555" x14ac:dyDescent="0.25">
      <c r="B14" s="92"/>
      <c r="E14" s="92"/>
      <c r="F14" s="92"/>
      <c r="G14" s="92"/>
      <c r="H14" s="75"/>
      <c r="I14" s="75"/>
      <c r="J14" s="75"/>
      <c r="K14" s="110"/>
    </row>
    <row r="15" spans="1:555" ht="15.75" thickBot="1" x14ac:dyDescent="0.3">
      <c r="F15" s="92"/>
      <c r="G15" s="75"/>
      <c r="H15" s="75"/>
      <c r="I15" s="75"/>
    </row>
    <row r="16" spans="1:555" ht="30.75" thickBot="1" x14ac:dyDescent="0.3">
      <c r="C16" s="126" t="s">
        <v>1294</v>
      </c>
      <c r="D16" s="131" t="s">
        <v>90</v>
      </c>
      <c r="E16" s="133" t="s">
        <v>1296</v>
      </c>
      <c r="F16" s="132" t="s">
        <v>1297</v>
      </c>
      <c r="G16" s="130" t="s">
        <v>1298</v>
      </c>
      <c r="H16" s="133" t="s">
        <v>1299</v>
      </c>
      <c r="I16" s="130" t="s">
        <v>695</v>
      </c>
      <c r="J16" s="130" t="s">
        <v>1300</v>
      </c>
      <c r="K16" s="130" t="s">
        <v>1301</v>
      </c>
      <c r="L16" s="130" t="s">
        <v>1436</v>
      </c>
    </row>
    <row r="17" spans="3:12" x14ac:dyDescent="0.25">
      <c r="C17" s="138" t="s">
        <v>1437</v>
      </c>
      <c r="D17" s="155"/>
      <c r="E17" s="113">
        <v>784000</v>
      </c>
      <c r="F17" s="95">
        <f t="shared" ref="F17:F51" si="0">D17*E17</f>
        <v>0</v>
      </c>
      <c r="G17" s="158" t="s">
        <v>687</v>
      </c>
      <c r="H17" s="139"/>
      <c r="I17" s="127" t="e">
        <f>VLOOKUP(H17,Presupuesto!$B$11:$C$565,2,0)</f>
        <v>#N/A</v>
      </c>
      <c r="J17" s="219" t="s">
        <v>66</v>
      </c>
      <c r="K17" s="96" t="s">
        <v>702</v>
      </c>
      <c r="L17" s="96"/>
    </row>
    <row r="18" spans="3:12" x14ac:dyDescent="0.25">
      <c r="C18" s="138" t="s">
        <v>1438</v>
      </c>
      <c r="D18" s="155"/>
      <c r="E18" s="120">
        <v>100000</v>
      </c>
      <c r="F18" s="95">
        <f t="shared" si="0"/>
        <v>0</v>
      </c>
      <c r="G18" s="158"/>
      <c r="H18" s="139">
        <v>42500</v>
      </c>
      <c r="I18" s="127" t="e">
        <f>VLOOKUP(H18,Presupuesto!$B$11:$C$565,2,0)</f>
        <v>#N/A</v>
      </c>
      <c r="J18" s="96" t="str">
        <f t="shared" ref="J18:J50" si="1">$J$17</f>
        <v>Posgrado</v>
      </c>
      <c r="K18" s="96" t="s">
        <v>703</v>
      </c>
      <c r="L18" s="96"/>
    </row>
    <row r="19" spans="3:12" x14ac:dyDescent="0.25">
      <c r="C19" s="138" t="s">
        <v>1439</v>
      </c>
      <c r="D19" s="155"/>
      <c r="E19" s="120">
        <v>50000</v>
      </c>
      <c r="F19" s="95">
        <f t="shared" si="0"/>
        <v>0</v>
      </c>
      <c r="G19" s="158"/>
      <c r="H19" s="139">
        <v>42500</v>
      </c>
      <c r="I19" s="127" t="e">
        <f>VLOOKUP(H19,Presupuesto!$B$11:$C$565,2,0)</f>
        <v>#N/A</v>
      </c>
      <c r="J19" s="96" t="str">
        <f t="shared" si="1"/>
        <v>Posgrado</v>
      </c>
      <c r="K19" s="96" t="s">
        <v>703</v>
      </c>
      <c r="L19" s="96"/>
    </row>
    <row r="20" spans="3:12" x14ac:dyDescent="0.25">
      <c r="C20" s="138" t="s">
        <v>1440</v>
      </c>
      <c r="D20" s="155"/>
      <c r="E20" s="120">
        <v>40</v>
      </c>
      <c r="F20" s="95">
        <f t="shared" si="0"/>
        <v>0</v>
      </c>
      <c r="G20" s="158"/>
      <c r="H20" s="139">
        <v>42500</v>
      </c>
      <c r="I20" s="127" t="e">
        <f>VLOOKUP(H20,Presupuesto!$B$11:$C$565,2,0)</f>
        <v>#N/A</v>
      </c>
      <c r="J20" s="96" t="str">
        <f t="shared" si="1"/>
        <v>Posgrado</v>
      </c>
      <c r="K20" s="96" t="s">
        <v>703</v>
      </c>
      <c r="L20" s="96"/>
    </row>
    <row r="21" spans="3:12" x14ac:dyDescent="0.25">
      <c r="C21" s="138" t="s">
        <v>1441</v>
      </c>
      <c r="D21" s="155"/>
      <c r="E21" s="120">
        <v>5745</v>
      </c>
      <c r="F21" s="95">
        <f t="shared" si="0"/>
        <v>0</v>
      </c>
      <c r="G21" s="158"/>
      <c r="H21" s="139">
        <v>42500</v>
      </c>
      <c r="I21" s="127" t="e">
        <f>VLOOKUP(H21,Presupuesto!$B$11:$C$565,2,0)</f>
        <v>#N/A</v>
      </c>
      <c r="J21" s="96" t="str">
        <f t="shared" si="1"/>
        <v>Posgrado</v>
      </c>
      <c r="K21" s="96" t="s">
        <v>703</v>
      </c>
      <c r="L21" s="96"/>
    </row>
    <row r="22" spans="3:12" x14ac:dyDescent="0.25">
      <c r="C22" s="138" t="s">
        <v>1442</v>
      </c>
      <c r="D22" s="155"/>
      <c r="E22" s="120">
        <v>30000</v>
      </c>
      <c r="F22" s="95">
        <f t="shared" si="0"/>
        <v>0</v>
      </c>
      <c r="G22" s="158"/>
      <c r="H22" s="139">
        <v>42500</v>
      </c>
      <c r="I22" s="127" t="e">
        <f>VLOOKUP(H22,Presupuesto!$B$11:$C$565,2,0)</f>
        <v>#N/A</v>
      </c>
      <c r="J22" s="96" t="str">
        <f t="shared" si="1"/>
        <v>Posgrado</v>
      </c>
      <c r="K22" s="96" t="s">
        <v>712</v>
      </c>
      <c r="L22" s="96"/>
    </row>
    <row r="23" spans="3:12" x14ac:dyDescent="0.25">
      <c r="C23" s="138" t="s">
        <v>1442</v>
      </c>
      <c r="D23" s="155"/>
      <c r="E23" s="120">
        <v>30000</v>
      </c>
      <c r="F23" s="95">
        <f t="shared" si="0"/>
        <v>0</v>
      </c>
      <c r="G23" s="158"/>
      <c r="H23" s="139">
        <v>42500</v>
      </c>
      <c r="I23" s="127" t="e">
        <f>VLOOKUP(H23,Presupuesto!$B$11:$C$565,2,0)</f>
        <v>#N/A</v>
      </c>
      <c r="J23" s="96" t="str">
        <f t="shared" si="1"/>
        <v>Posgrado</v>
      </c>
      <c r="K23" s="96" t="s">
        <v>703</v>
      </c>
      <c r="L23" s="96"/>
    </row>
    <row r="24" spans="3:12" x14ac:dyDescent="0.25">
      <c r="C24" s="138"/>
      <c r="D24" s="155"/>
      <c r="E24" s="120"/>
      <c r="F24" s="95">
        <f t="shared" si="0"/>
        <v>0</v>
      </c>
      <c r="G24" s="158"/>
      <c r="H24" s="139">
        <v>35600</v>
      </c>
      <c r="I24" s="127" t="e">
        <f>VLOOKUP(H24,Presupuesto!$B$11:$C$565,2,0)</f>
        <v>#N/A</v>
      </c>
      <c r="J24" s="96" t="str">
        <f t="shared" si="1"/>
        <v>Posgrado</v>
      </c>
      <c r="K24" s="96" t="s">
        <v>703</v>
      </c>
      <c r="L24" s="96"/>
    </row>
    <row r="25" spans="3:12" x14ac:dyDescent="0.25">
      <c r="C25" s="138"/>
      <c r="D25" s="155"/>
      <c r="E25" s="120"/>
      <c r="F25" s="95">
        <f t="shared" si="0"/>
        <v>0</v>
      </c>
      <c r="G25" s="158"/>
      <c r="H25" s="139"/>
      <c r="I25" s="127" t="e">
        <f>VLOOKUP(H25,Presupuesto!$B$11:$C$565,2,0)</f>
        <v>#N/A</v>
      </c>
      <c r="J25" s="96" t="str">
        <f t="shared" si="1"/>
        <v>Posgrado</v>
      </c>
      <c r="K25" s="96" t="s">
        <v>703</v>
      </c>
      <c r="L25" s="96"/>
    </row>
    <row r="26" spans="3:12" x14ac:dyDescent="0.25">
      <c r="C26" s="138"/>
      <c r="D26" s="155"/>
      <c r="E26" s="120"/>
      <c r="F26" s="95">
        <f t="shared" si="0"/>
        <v>0</v>
      </c>
      <c r="G26" s="158"/>
      <c r="H26" s="139"/>
      <c r="I26" s="127" t="e">
        <f>VLOOKUP(H26,Presupuesto!$B$11:$C$565,2,0)</f>
        <v>#N/A</v>
      </c>
      <c r="J26" s="96" t="str">
        <f t="shared" si="1"/>
        <v>Posgrado</v>
      </c>
      <c r="K26" s="96" t="s">
        <v>703</v>
      </c>
      <c r="L26" s="96"/>
    </row>
    <row r="27" spans="3:12" x14ac:dyDescent="0.25">
      <c r="C27" s="138"/>
      <c r="D27" s="155"/>
      <c r="E27" s="120"/>
      <c r="F27" s="95">
        <f t="shared" si="0"/>
        <v>0</v>
      </c>
      <c r="G27" s="158"/>
      <c r="H27" s="139"/>
      <c r="I27" s="127" t="e">
        <f>VLOOKUP(H27,Presupuesto!$B$11:$C$565,2,0)</f>
        <v>#N/A</v>
      </c>
      <c r="J27" s="96" t="str">
        <f t="shared" si="1"/>
        <v>Posgrado</v>
      </c>
      <c r="K27" s="96" t="s">
        <v>703</v>
      </c>
      <c r="L27" s="96"/>
    </row>
    <row r="28" spans="3:12" x14ac:dyDescent="0.25">
      <c r="C28" s="138"/>
      <c r="D28" s="155"/>
      <c r="E28" s="120"/>
      <c r="F28" s="95">
        <f t="shared" si="0"/>
        <v>0</v>
      </c>
      <c r="G28" s="158"/>
      <c r="H28" s="139"/>
      <c r="I28" s="127" t="e">
        <f>VLOOKUP(H28,Presupuesto!$B$11:$C$565,2,0)</f>
        <v>#N/A</v>
      </c>
      <c r="J28" s="96" t="str">
        <f t="shared" si="1"/>
        <v>Posgrado</v>
      </c>
      <c r="K28" s="96" t="s">
        <v>703</v>
      </c>
      <c r="L28" s="96"/>
    </row>
    <row r="29" spans="3:12" x14ac:dyDescent="0.25">
      <c r="C29" s="138"/>
      <c r="D29" s="155"/>
      <c r="E29" s="120"/>
      <c r="F29" s="95">
        <f t="shared" si="0"/>
        <v>0</v>
      </c>
      <c r="G29" s="158"/>
      <c r="H29" s="139"/>
      <c r="I29" s="127" t="e">
        <f>VLOOKUP(H29,Presupuesto!$B$11:$C$565,2,0)</f>
        <v>#N/A</v>
      </c>
      <c r="J29" s="96" t="str">
        <f t="shared" si="1"/>
        <v>Posgrado</v>
      </c>
      <c r="K29" s="96" t="s">
        <v>703</v>
      </c>
      <c r="L29" s="96"/>
    </row>
    <row r="30" spans="3:12" x14ac:dyDescent="0.25">
      <c r="C30" s="138"/>
      <c r="D30" s="155"/>
      <c r="E30" s="120"/>
      <c r="F30" s="95">
        <f t="shared" si="0"/>
        <v>0</v>
      </c>
      <c r="G30" s="158"/>
      <c r="H30" s="139"/>
      <c r="I30" s="127" t="e">
        <f>VLOOKUP(H30,Presupuesto!$B$11:$C$565,2,0)</f>
        <v>#N/A</v>
      </c>
      <c r="J30" s="96" t="str">
        <f t="shared" si="1"/>
        <v>Posgrado</v>
      </c>
      <c r="K30" s="96" t="s">
        <v>703</v>
      </c>
      <c r="L30" s="96"/>
    </row>
    <row r="31" spans="3:12" x14ac:dyDescent="0.25">
      <c r="C31" s="138"/>
      <c r="D31" s="155"/>
      <c r="E31" s="120"/>
      <c r="F31" s="95">
        <f t="shared" si="0"/>
        <v>0</v>
      </c>
      <c r="G31" s="158"/>
      <c r="H31" s="139"/>
      <c r="I31" s="127" t="e">
        <f>VLOOKUP(H31,Presupuesto!$B$11:$C$565,2,0)</f>
        <v>#N/A</v>
      </c>
      <c r="J31" s="96" t="str">
        <f t="shared" si="1"/>
        <v>Posgrado</v>
      </c>
      <c r="K31" s="96" t="s">
        <v>703</v>
      </c>
      <c r="L31" s="96"/>
    </row>
    <row r="32" spans="3:12" x14ac:dyDescent="0.25">
      <c r="C32" s="138"/>
      <c r="D32" s="155"/>
      <c r="E32" s="120"/>
      <c r="F32" s="95">
        <f t="shared" si="0"/>
        <v>0</v>
      </c>
      <c r="G32" s="158"/>
      <c r="H32" s="139"/>
      <c r="I32" s="127" t="e">
        <f>VLOOKUP(H32,Presupuesto!$B$11:$C$565,2,0)</f>
        <v>#N/A</v>
      </c>
      <c r="J32" s="96" t="str">
        <f t="shared" si="1"/>
        <v>Posgrado</v>
      </c>
      <c r="K32" s="96" t="s">
        <v>703</v>
      </c>
      <c r="L32" s="96"/>
    </row>
    <row r="33" spans="3:12" x14ac:dyDescent="0.25">
      <c r="C33" s="138"/>
      <c r="D33" s="155"/>
      <c r="E33" s="120"/>
      <c r="F33" s="95">
        <f t="shared" si="0"/>
        <v>0</v>
      </c>
      <c r="G33" s="158"/>
      <c r="H33" s="139"/>
      <c r="I33" s="127" t="e">
        <f>VLOOKUP(H33,Presupuesto!$B$11:$C$565,2,0)</f>
        <v>#N/A</v>
      </c>
      <c r="J33" s="96" t="str">
        <f t="shared" si="1"/>
        <v>Posgrado</v>
      </c>
      <c r="K33" s="96" t="s">
        <v>703</v>
      </c>
      <c r="L33" s="96"/>
    </row>
    <row r="34" spans="3:12" x14ac:dyDescent="0.25">
      <c r="C34" s="138"/>
      <c r="D34" s="155"/>
      <c r="E34" s="120"/>
      <c r="F34" s="95">
        <f t="shared" si="0"/>
        <v>0</v>
      </c>
      <c r="G34" s="158"/>
      <c r="H34" s="139"/>
      <c r="I34" s="127" t="e">
        <f>VLOOKUP(H34,Presupuesto!$B$11:$C$565,2,0)</f>
        <v>#N/A</v>
      </c>
      <c r="J34" s="96" t="str">
        <f t="shared" si="1"/>
        <v>Posgrado</v>
      </c>
      <c r="K34" s="96" t="s">
        <v>703</v>
      </c>
      <c r="L34" s="96"/>
    </row>
    <row r="35" spans="3:12" x14ac:dyDescent="0.25">
      <c r="C35" s="138"/>
      <c r="D35" s="155"/>
      <c r="E35" s="120"/>
      <c r="F35" s="95">
        <f t="shared" si="0"/>
        <v>0</v>
      </c>
      <c r="G35" s="158"/>
      <c r="H35" s="139"/>
      <c r="I35" s="127" t="e">
        <f>VLOOKUP(H35,Presupuesto!$B$11:$C$565,2,0)</f>
        <v>#N/A</v>
      </c>
      <c r="J35" s="96" t="str">
        <f t="shared" si="1"/>
        <v>Posgrado</v>
      </c>
      <c r="K35" s="96" t="s">
        <v>703</v>
      </c>
      <c r="L35" s="96"/>
    </row>
    <row r="36" spans="3:12" x14ac:dyDescent="0.25">
      <c r="C36" s="138"/>
      <c r="D36" s="155"/>
      <c r="E36" s="120"/>
      <c r="F36" s="95">
        <f t="shared" si="0"/>
        <v>0</v>
      </c>
      <c r="G36" s="158"/>
      <c r="H36" s="139"/>
      <c r="I36" s="127" t="e">
        <f>VLOOKUP(H36,Presupuesto!$B$11:$C$565,2,0)</f>
        <v>#N/A</v>
      </c>
      <c r="J36" s="96" t="str">
        <f t="shared" si="1"/>
        <v>Posgrado</v>
      </c>
      <c r="K36" s="96" t="s">
        <v>703</v>
      </c>
      <c r="L36" s="96"/>
    </row>
    <row r="37" spans="3:12" x14ac:dyDescent="0.25">
      <c r="C37" s="138"/>
      <c r="D37" s="155"/>
      <c r="E37" s="120"/>
      <c r="F37" s="95">
        <f t="shared" si="0"/>
        <v>0</v>
      </c>
      <c r="G37" s="158"/>
      <c r="H37" s="139"/>
      <c r="I37" s="127" t="e">
        <f>VLOOKUP(H37,Presupuesto!$B$11:$C$565,2,0)</f>
        <v>#N/A</v>
      </c>
      <c r="J37" s="96" t="str">
        <f t="shared" si="1"/>
        <v>Posgrado</v>
      </c>
      <c r="K37" s="96" t="s">
        <v>703</v>
      </c>
      <c r="L37" s="96"/>
    </row>
    <row r="38" spans="3:12" x14ac:dyDescent="0.25">
      <c r="C38" s="138"/>
      <c r="D38" s="155"/>
      <c r="E38" s="120"/>
      <c r="F38" s="95">
        <f t="shared" si="0"/>
        <v>0</v>
      </c>
      <c r="G38" s="158"/>
      <c r="H38" s="139"/>
      <c r="I38" s="127" t="e">
        <f>VLOOKUP(H38,Presupuesto!$B$11:$C$565,2,0)</f>
        <v>#N/A</v>
      </c>
      <c r="J38" s="96" t="str">
        <f t="shared" si="1"/>
        <v>Posgrado</v>
      </c>
      <c r="K38" s="96" t="s">
        <v>703</v>
      </c>
      <c r="L38" s="96"/>
    </row>
    <row r="39" spans="3:12" x14ac:dyDescent="0.25">
      <c r="C39" s="140"/>
      <c r="D39" s="155"/>
      <c r="E39" s="116"/>
      <c r="F39" s="95">
        <f t="shared" si="0"/>
        <v>0</v>
      </c>
      <c r="G39" s="158"/>
      <c r="H39" s="141"/>
      <c r="I39" s="127" t="e">
        <f>VLOOKUP(H39,Presupuesto!$B$11:$C$565,2,0)</f>
        <v>#N/A</v>
      </c>
      <c r="J39" s="96" t="str">
        <f t="shared" si="1"/>
        <v>Posgrado</v>
      </c>
      <c r="K39" s="96" t="s">
        <v>703</v>
      </c>
      <c r="L39" s="96"/>
    </row>
    <row r="40" spans="3:12" x14ac:dyDescent="0.25">
      <c r="C40" s="140"/>
      <c r="D40" s="155"/>
      <c r="E40" s="116"/>
      <c r="F40" s="95">
        <f t="shared" si="0"/>
        <v>0</v>
      </c>
      <c r="G40" s="158"/>
      <c r="H40" s="141"/>
      <c r="I40" s="127" t="e">
        <f>VLOOKUP(H40,Presupuesto!$B$11:$C$565,2,0)</f>
        <v>#N/A</v>
      </c>
      <c r="J40" s="96" t="str">
        <f t="shared" si="1"/>
        <v>Posgrado</v>
      </c>
      <c r="K40" s="96" t="s">
        <v>703</v>
      </c>
      <c r="L40" s="96"/>
    </row>
    <row r="41" spans="3:12" x14ac:dyDescent="0.25">
      <c r="C41" s="140"/>
      <c r="D41" s="155"/>
      <c r="E41" s="116"/>
      <c r="F41" s="95">
        <f t="shared" si="0"/>
        <v>0</v>
      </c>
      <c r="G41" s="158"/>
      <c r="H41" s="141"/>
      <c r="I41" s="127" t="e">
        <f>VLOOKUP(H41,Presupuesto!$B$11:$C$565,2,0)</f>
        <v>#N/A</v>
      </c>
      <c r="J41" s="96" t="str">
        <f t="shared" si="1"/>
        <v>Posgrado</v>
      </c>
      <c r="K41" s="96" t="s">
        <v>703</v>
      </c>
      <c r="L41" s="96"/>
    </row>
    <row r="42" spans="3:12" x14ac:dyDescent="0.25">
      <c r="C42" s="140"/>
      <c r="D42" s="155"/>
      <c r="E42" s="116"/>
      <c r="F42" s="95">
        <f t="shared" si="0"/>
        <v>0</v>
      </c>
      <c r="G42" s="158"/>
      <c r="H42" s="141"/>
      <c r="I42" s="127" t="e">
        <f>VLOOKUP(H42,Presupuesto!$B$11:$C$565,2,0)</f>
        <v>#N/A</v>
      </c>
      <c r="J42" s="96" t="str">
        <f t="shared" si="1"/>
        <v>Posgrado</v>
      </c>
      <c r="K42" s="96" t="s">
        <v>703</v>
      </c>
      <c r="L42" s="96"/>
    </row>
    <row r="43" spans="3:12" x14ac:dyDescent="0.25">
      <c r="C43" s="140"/>
      <c r="D43" s="155"/>
      <c r="E43" s="116"/>
      <c r="F43" s="95">
        <f t="shared" si="0"/>
        <v>0</v>
      </c>
      <c r="G43" s="158"/>
      <c r="H43" s="141"/>
      <c r="I43" s="127" t="e">
        <f>VLOOKUP(H43,Presupuesto!$B$11:$C$565,2,0)</f>
        <v>#N/A</v>
      </c>
      <c r="J43" s="96" t="str">
        <f t="shared" si="1"/>
        <v>Posgrado</v>
      </c>
      <c r="K43" s="96" t="s">
        <v>703</v>
      </c>
      <c r="L43" s="96"/>
    </row>
    <row r="44" spans="3:12" x14ac:dyDescent="0.25">
      <c r="C44" s="140"/>
      <c r="D44" s="155"/>
      <c r="E44" s="116"/>
      <c r="F44" s="95">
        <f t="shared" si="0"/>
        <v>0</v>
      </c>
      <c r="G44" s="158"/>
      <c r="H44" s="141"/>
      <c r="I44" s="127" t="e">
        <f>VLOOKUP(H44,Presupuesto!$B$11:$C$565,2,0)</f>
        <v>#N/A</v>
      </c>
      <c r="J44" s="96" t="str">
        <f t="shared" si="1"/>
        <v>Posgrado</v>
      </c>
      <c r="K44" s="96" t="s">
        <v>703</v>
      </c>
      <c r="L44" s="96"/>
    </row>
    <row r="45" spans="3:12" x14ac:dyDescent="0.25">
      <c r="C45" s="140"/>
      <c r="D45" s="155"/>
      <c r="E45" s="116"/>
      <c r="F45" s="95">
        <f t="shared" si="0"/>
        <v>0</v>
      </c>
      <c r="G45" s="158"/>
      <c r="H45" s="141"/>
      <c r="I45" s="127" t="e">
        <f>VLOOKUP(H45,Presupuesto!$B$11:$C$565,2,0)</f>
        <v>#N/A</v>
      </c>
      <c r="J45" s="96" t="str">
        <f t="shared" si="1"/>
        <v>Posgrado</v>
      </c>
      <c r="K45" s="96" t="s">
        <v>703</v>
      </c>
      <c r="L45" s="96"/>
    </row>
    <row r="46" spans="3:12" x14ac:dyDescent="0.25">
      <c r="C46" s="140"/>
      <c r="D46" s="155"/>
      <c r="E46" s="116"/>
      <c r="F46" s="95">
        <f t="shared" si="0"/>
        <v>0</v>
      </c>
      <c r="G46" s="158"/>
      <c r="H46" s="141"/>
      <c r="I46" s="127" t="e">
        <f>VLOOKUP(H46,Presupuesto!$B$11:$C$565,2,0)</f>
        <v>#N/A</v>
      </c>
      <c r="J46" s="96" t="str">
        <f t="shared" si="1"/>
        <v>Posgrado</v>
      </c>
      <c r="K46" s="96" t="s">
        <v>703</v>
      </c>
      <c r="L46" s="96"/>
    </row>
    <row r="47" spans="3:12" x14ac:dyDescent="0.25">
      <c r="C47" s="142"/>
      <c r="D47" s="155"/>
      <c r="E47" s="116"/>
      <c r="F47" s="95">
        <f t="shared" si="0"/>
        <v>0</v>
      </c>
      <c r="G47" s="158"/>
      <c r="H47" s="143"/>
      <c r="I47" s="127" t="e">
        <f>VLOOKUP(H47,Presupuesto!$B$11:$C$565,2,0)</f>
        <v>#N/A</v>
      </c>
      <c r="J47" s="96" t="str">
        <f t="shared" si="1"/>
        <v>Posgrado</v>
      </c>
      <c r="K47" s="96" t="s">
        <v>715</v>
      </c>
      <c r="L47" s="96"/>
    </row>
    <row r="48" spans="3:12" x14ac:dyDescent="0.25">
      <c r="C48" s="142"/>
      <c r="D48" s="155"/>
      <c r="E48" s="116"/>
      <c r="F48" s="95">
        <f t="shared" si="0"/>
        <v>0</v>
      </c>
      <c r="G48" s="158"/>
      <c r="H48" s="143"/>
      <c r="I48" s="127" t="e">
        <f>VLOOKUP(H48,Presupuesto!$B$11:$C$565,2,0)</f>
        <v>#N/A</v>
      </c>
      <c r="J48" s="96" t="str">
        <f t="shared" si="1"/>
        <v>Posgrado</v>
      </c>
      <c r="K48" s="96" t="s">
        <v>703</v>
      </c>
      <c r="L48" s="96"/>
    </row>
    <row r="49" spans="3:12" x14ac:dyDescent="0.25">
      <c r="C49" s="142"/>
      <c r="D49" s="155"/>
      <c r="E49" s="116"/>
      <c r="F49" s="95">
        <f t="shared" si="0"/>
        <v>0</v>
      </c>
      <c r="G49" s="158"/>
      <c r="H49" s="143"/>
      <c r="I49" s="127" t="e">
        <f>VLOOKUP(H49,Presupuesto!$B$11:$C$565,2,0)</f>
        <v>#N/A</v>
      </c>
      <c r="J49" s="96" t="str">
        <f t="shared" si="1"/>
        <v>Posgrado</v>
      </c>
      <c r="K49" s="96" t="s">
        <v>703</v>
      </c>
      <c r="L49" s="96"/>
    </row>
    <row r="50" spans="3:12" x14ac:dyDescent="0.25">
      <c r="C50" s="142"/>
      <c r="D50" s="155"/>
      <c r="E50" s="116"/>
      <c r="F50" s="95">
        <f t="shared" si="0"/>
        <v>0</v>
      </c>
      <c r="G50" s="158"/>
      <c r="H50" s="143"/>
      <c r="I50" s="127" t="e">
        <f>VLOOKUP(H50,Presupuesto!$B$11:$C$565,2,0)</f>
        <v>#N/A</v>
      </c>
      <c r="J50" s="96" t="str">
        <f t="shared" si="1"/>
        <v>Posgrado</v>
      </c>
      <c r="K50" s="96" t="s">
        <v>703</v>
      </c>
      <c r="L50" s="96"/>
    </row>
    <row r="51" spans="3:12" ht="15.75" thickBot="1" x14ac:dyDescent="0.3">
      <c r="C51" s="144"/>
      <c r="D51" s="223"/>
      <c r="E51" s="101"/>
      <c r="F51" s="103">
        <f t="shared" si="0"/>
        <v>0</v>
      </c>
      <c r="G51" s="159"/>
      <c r="H51" s="145"/>
      <c r="I51" s="129" t="e">
        <f>VLOOKUP(H51,Presupuesto!$B$11:$C$565,2,0)</f>
        <v>#N/A</v>
      </c>
      <c r="J51" s="104" t="str">
        <f>$J$20</f>
        <v>Posgrado</v>
      </c>
      <c r="K51" s="121" t="s">
        <v>702</v>
      </c>
      <c r="L51" s="104"/>
    </row>
    <row r="52" spans="3:12" x14ac:dyDescent="0.25">
      <c r="F52" s="90"/>
      <c r="G52" s="89"/>
      <c r="H52" s="90"/>
      <c r="I52" s="90"/>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19" t="s">
        <v>55</v>
      </c>
      <c r="E2" s="119" t="s">
        <v>57</v>
      </c>
      <c r="F2" s="119" t="s">
        <v>59</v>
      </c>
      <c r="G2" s="157" t="s">
        <v>62</v>
      </c>
      <c r="H2" s="119" t="s">
        <v>64</v>
      </c>
      <c r="I2" s="119" t="s">
        <v>65</v>
      </c>
      <c r="J2" s="119" t="s">
        <v>66</v>
      </c>
      <c r="K2" s="119" t="s">
        <v>69</v>
      </c>
      <c r="L2" s="119" t="s">
        <v>70</v>
      </c>
      <c r="M2" s="119" t="s">
        <v>71</v>
      </c>
      <c r="N2" s="119" t="s">
        <v>72</v>
      </c>
      <c r="O2" s="119" t="s">
        <v>73</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1443</v>
      </c>
      <c r="D5" s="196">
        <f>SUMIF(C:C,$C$10,D:D)</f>
        <v>0</v>
      </c>
    </row>
    <row r="6" spans="1:555" x14ac:dyDescent="0.25">
      <c r="C6" s="105"/>
      <c r="D6" s="105"/>
      <c r="E6" s="105"/>
      <c r="F6" s="105"/>
      <c r="G6" s="77"/>
      <c r="H6" s="105"/>
      <c r="I6" s="105"/>
    </row>
    <row r="7" spans="1:555" x14ac:dyDescent="0.25">
      <c r="C7" s="105"/>
      <c r="D7" s="105"/>
      <c r="E7" s="105"/>
      <c r="F7" s="105"/>
      <c r="G7" s="77"/>
      <c r="H7" s="105"/>
      <c r="I7" s="105"/>
    </row>
    <row r="8" spans="1:555" x14ac:dyDescent="0.25">
      <c r="C8" s="105"/>
      <c r="D8" s="105"/>
      <c r="E8" s="105"/>
      <c r="F8" s="105"/>
      <c r="G8" s="77"/>
      <c r="H8" s="105"/>
      <c r="I8" s="105"/>
    </row>
    <row r="9" spans="1:555" ht="15.75" thickBot="1" x14ac:dyDescent="0.3">
      <c r="C9" s="105"/>
      <c r="D9" s="105"/>
      <c r="E9" s="105"/>
      <c r="F9" s="105"/>
      <c r="G9" s="77"/>
      <c r="H9" s="105"/>
      <c r="I9" s="105"/>
      <c r="K9" s="174"/>
    </row>
    <row r="10" spans="1:555" ht="15.75" thickBot="1" x14ac:dyDescent="0.3">
      <c r="C10" s="154" t="s">
        <v>1406</v>
      </c>
      <c r="D10" s="106">
        <f>SUM(F17:F51)</f>
        <v>0</v>
      </c>
      <c r="G10" s="78"/>
      <c r="H10" s="69"/>
      <c r="I10" s="69"/>
    </row>
    <row r="11" spans="1:555" x14ac:dyDescent="0.25">
      <c r="G11" s="78"/>
      <c r="H11" s="69"/>
      <c r="I11" s="69"/>
    </row>
    <row r="12" spans="1:555" x14ac:dyDescent="0.25">
      <c r="F12" s="69"/>
      <c r="G12" s="78"/>
      <c r="H12" s="69"/>
      <c r="I12" s="69"/>
    </row>
    <row r="13" spans="1:555" ht="15.75" x14ac:dyDescent="0.25">
      <c r="C13" s="301" t="s">
        <v>1293</v>
      </c>
      <c r="D13" s="202">
        <v>2.7</v>
      </c>
      <c r="F13" s="69"/>
      <c r="G13" s="78"/>
      <c r="H13" s="69"/>
      <c r="I13" s="69"/>
    </row>
    <row r="14" spans="1:555" ht="18.75" x14ac:dyDescent="0.25">
      <c r="C14" s="209"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Identificación y desarrollo de curso con certificación internacional para 10 personas</v>
      </c>
      <c r="D14" s="31"/>
      <c r="F14" s="69"/>
      <c r="G14" s="78"/>
      <c r="H14" s="69"/>
      <c r="I14" s="69"/>
    </row>
    <row r="15" spans="1:555" ht="42.75" thickBot="1" x14ac:dyDescent="0.3">
      <c r="F15" s="92"/>
      <c r="G15" s="75"/>
      <c r="H15" s="75"/>
      <c r="I15" s="75"/>
      <c r="L15" s="227"/>
      <c r="M15" s="228"/>
      <c r="N15" s="227"/>
      <c r="O15" s="227"/>
      <c r="P15" s="230" t="s">
        <v>1444</v>
      </c>
      <c r="Q15" s="230" t="s">
        <v>1445</v>
      </c>
    </row>
    <row r="16" spans="1:555" ht="30.75" thickBot="1" x14ac:dyDescent="0.3">
      <c r="C16" s="126" t="s">
        <v>1294</v>
      </c>
      <c r="D16" s="126" t="s">
        <v>90</v>
      </c>
      <c r="E16" s="133" t="s">
        <v>1296</v>
      </c>
      <c r="F16" s="132" t="s">
        <v>1297</v>
      </c>
      <c r="G16" s="130" t="s">
        <v>1298</v>
      </c>
      <c r="H16" s="133" t="s">
        <v>1299</v>
      </c>
      <c r="I16" s="130" t="s">
        <v>695</v>
      </c>
      <c r="J16" s="130" t="s">
        <v>1300</v>
      </c>
      <c r="K16" s="130" t="s">
        <v>1301</v>
      </c>
      <c r="L16" s="224" t="s">
        <v>33</v>
      </c>
      <c r="M16" s="224" t="s">
        <v>90</v>
      </c>
      <c r="N16" s="225" t="s">
        <v>1446</v>
      </c>
      <c r="O16" s="226" t="s">
        <v>1447</v>
      </c>
      <c r="P16" s="229">
        <v>0.7</v>
      </c>
      <c r="Q16" s="229">
        <v>0.3</v>
      </c>
    </row>
    <row r="17" spans="3:17" x14ac:dyDescent="0.25">
      <c r="C17" s="221" t="s">
        <v>1268</v>
      </c>
      <c r="D17" s="222"/>
      <c r="E17" s="220">
        <f>HLOOKUP(C17,$AH$2:$BU$3,2,0)</f>
        <v>620</v>
      </c>
      <c r="F17" s="95">
        <f t="shared" ref="F17:F51" si="0">D17*E17</f>
        <v>0</v>
      </c>
      <c r="G17" s="158"/>
      <c r="H17" s="139"/>
      <c r="I17" s="127" t="e">
        <f>VLOOKUP(H17,Presupuesto!$B$11:$C$565,2,0)</f>
        <v>#N/A</v>
      </c>
      <c r="J17" s="219" t="s">
        <v>66</v>
      </c>
      <c r="K17" s="96" t="s">
        <v>702</v>
      </c>
      <c r="L17" s="138"/>
      <c r="M17" s="155"/>
      <c r="N17" s="120"/>
      <c r="O17" s="95">
        <f t="shared" ref="O17:O51" si="1">M17*N17</f>
        <v>0</v>
      </c>
      <c r="P17" s="95">
        <f>$O17*P$16</f>
        <v>0</v>
      </c>
      <c r="Q17" s="95">
        <f t="shared" ref="Q17:Q51" si="2">$O17*Q$16</f>
        <v>0</v>
      </c>
    </row>
    <row r="18" spans="3:17" x14ac:dyDescent="0.25">
      <c r="C18" s="138"/>
      <c r="D18" s="155"/>
      <c r="E18" s="120"/>
      <c r="F18" s="95">
        <f t="shared" si="0"/>
        <v>0</v>
      </c>
      <c r="G18" s="158"/>
      <c r="H18" s="139"/>
      <c r="I18" s="127" t="e">
        <f>VLOOKUP(H18,Presupuesto!$B$11:$C$565,2,0)</f>
        <v>#N/A</v>
      </c>
      <c r="J18" s="96" t="str">
        <f>$J$17</f>
        <v>Posgrado</v>
      </c>
      <c r="K18" s="96" t="s">
        <v>703</v>
      </c>
      <c r="L18" s="138"/>
      <c r="M18" s="155"/>
      <c r="N18" s="120"/>
      <c r="O18" s="95">
        <f t="shared" si="1"/>
        <v>0</v>
      </c>
      <c r="P18" s="95">
        <f t="shared" ref="P18:P37" si="3">$O18*P$16</f>
        <v>0</v>
      </c>
      <c r="Q18" s="95">
        <f t="shared" si="2"/>
        <v>0</v>
      </c>
    </row>
    <row r="19" spans="3:17" x14ac:dyDescent="0.25">
      <c r="C19" s="138"/>
      <c r="D19" s="155"/>
      <c r="E19" s="120"/>
      <c r="F19" s="95">
        <f t="shared" si="0"/>
        <v>0</v>
      </c>
      <c r="G19" s="158"/>
      <c r="H19" s="139"/>
      <c r="I19" s="127" t="e">
        <f>VLOOKUP(H19,Presupuesto!$B$11:$C$565,2,0)</f>
        <v>#N/A</v>
      </c>
      <c r="J19" s="96" t="str">
        <f t="shared" ref="J19:J50" si="4">$J$17</f>
        <v>Posgrado</v>
      </c>
      <c r="K19" s="96" t="s">
        <v>703</v>
      </c>
      <c r="L19" s="138"/>
      <c r="M19" s="155"/>
      <c r="N19" s="120"/>
      <c r="O19" s="95">
        <f t="shared" si="1"/>
        <v>0</v>
      </c>
      <c r="P19" s="95">
        <f t="shared" si="3"/>
        <v>0</v>
      </c>
      <c r="Q19" s="95">
        <f t="shared" si="2"/>
        <v>0</v>
      </c>
    </row>
    <row r="20" spans="3:17" x14ac:dyDescent="0.25">
      <c r="C20" s="138"/>
      <c r="D20" s="155"/>
      <c r="E20" s="120"/>
      <c r="F20" s="95">
        <f t="shared" si="0"/>
        <v>0</v>
      </c>
      <c r="G20" s="158"/>
      <c r="H20" s="139"/>
      <c r="I20" s="127" t="e">
        <f>VLOOKUP(H20,Presupuesto!$B$11:$C$565,2,0)</f>
        <v>#N/A</v>
      </c>
      <c r="J20" s="96" t="str">
        <f t="shared" si="4"/>
        <v>Posgrado</v>
      </c>
      <c r="K20" s="96" t="s">
        <v>703</v>
      </c>
      <c r="L20" s="138"/>
      <c r="M20" s="155"/>
      <c r="N20" s="120"/>
      <c r="O20" s="95">
        <f t="shared" si="1"/>
        <v>0</v>
      </c>
      <c r="P20" s="95">
        <f t="shared" si="3"/>
        <v>0</v>
      </c>
      <c r="Q20" s="95">
        <f t="shared" si="2"/>
        <v>0</v>
      </c>
    </row>
    <row r="21" spans="3:17" x14ac:dyDescent="0.25">
      <c r="C21" s="138"/>
      <c r="D21" s="155"/>
      <c r="E21" s="120"/>
      <c r="F21" s="95">
        <f t="shared" si="0"/>
        <v>0</v>
      </c>
      <c r="G21" s="158"/>
      <c r="H21" s="139"/>
      <c r="I21" s="127" t="e">
        <f>VLOOKUP(H21,Presupuesto!$B$11:$C$565,2,0)</f>
        <v>#N/A</v>
      </c>
      <c r="J21" s="96" t="str">
        <f t="shared" si="4"/>
        <v>Posgrado</v>
      </c>
      <c r="K21" s="96" t="s">
        <v>703</v>
      </c>
      <c r="L21" s="138"/>
      <c r="M21" s="155"/>
      <c r="N21" s="120"/>
      <c r="O21" s="95">
        <f t="shared" si="1"/>
        <v>0</v>
      </c>
      <c r="P21" s="95">
        <f t="shared" si="3"/>
        <v>0</v>
      </c>
      <c r="Q21" s="95">
        <f t="shared" si="2"/>
        <v>0</v>
      </c>
    </row>
    <row r="22" spans="3:17" x14ac:dyDescent="0.25">
      <c r="C22" s="138"/>
      <c r="D22" s="155"/>
      <c r="E22" s="120"/>
      <c r="F22" s="95">
        <f t="shared" si="0"/>
        <v>0</v>
      </c>
      <c r="G22" s="158"/>
      <c r="H22" s="139"/>
      <c r="I22" s="127" t="e">
        <f>VLOOKUP(H22,Presupuesto!$B$11:$C$565,2,0)</f>
        <v>#N/A</v>
      </c>
      <c r="J22" s="96" t="str">
        <f t="shared" si="4"/>
        <v>Posgrado</v>
      </c>
      <c r="K22" s="96" t="s">
        <v>712</v>
      </c>
      <c r="L22" s="138"/>
      <c r="M22" s="155"/>
      <c r="N22" s="120"/>
      <c r="O22" s="95">
        <f t="shared" si="1"/>
        <v>0</v>
      </c>
      <c r="P22" s="95">
        <f t="shared" si="3"/>
        <v>0</v>
      </c>
      <c r="Q22" s="95">
        <f t="shared" si="2"/>
        <v>0</v>
      </c>
    </row>
    <row r="23" spans="3:17" x14ac:dyDescent="0.25">
      <c r="C23" s="138"/>
      <c r="D23" s="155"/>
      <c r="E23" s="120"/>
      <c r="F23" s="95">
        <f t="shared" si="0"/>
        <v>0</v>
      </c>
      <c r="G23" s="158"/>
      <c r="H23" s="139"/>
      <c r="I23" s="127" t="e">
        <f>VLOOKUP(H23,Presupuesto!$B$11:$C$565,2,0)</f>
        <v>#N/A</v>
      </c>
      <c r="J23" s="96" t="str">
        <f t="shared" si="4"/>
        <v>Posgrado</v>
      </c>
      <c r="K23" s="96" t="s">
        <v>703</v>
      </c>
      <c r="L23" s="138"/>
      <c r="M23" s="155"/>
      <c r="N23" s="120"/>
      <c r="O23" s="95">
        <f t="shared" si="1"/>
        <v>0</v>
      </c>
      <c r="P23" s="95">
        <f t="shared" si="3"/>
        <v>0</v>
      </c>
      <c r="Q23" s="95">
        <f t="shared" si="2"/>
        <v>0</v>
      </c>
    </row>
    <row r="24" spans="3:17" x14ac:dyDescent="0.25">
      <c r="C24" s="138"/>
      <c r="D24" s="155"/>
      <c r="E24" s="120"/>
      <c r="F24" s="95">
        <f t="shared" si="0"/>
        <v>0</v>
      </c>
      <c r="G24" s="158"/>
      <c r="H24" s="139"/>
      <c r="I24" s="127" t="e">
        <f>VLOOKUP(H24,Presupuesto!$B$11:$C$565,2,0)</f>
        <v>#N/A</v>
      </c>
      <c r="J24" s="96" t="str">
        <f t="shared" si="4"/>
        <v>Posgrado</v>
      </c>
      <c r="K24" s="96" t="s">
        <v>703</v>
      </c>
      <c r="L24" s="138"/>
      <c r="M24" s="155"/>
      <c r="N24" s="120"/>
      <c r="O24" s="95">
        <f t="shared" si="1"/>
        <v>0</v>
      </c>
      <c r="P24" s="95">
        <f t="shared" si="3"/>
        <v>0</v>
      </c>
      <c r="Q24" s="95">
        <f t="shared" si="2"/>
        <v>0</v>
      </c>
    </row>
    <row r="25" spans="3:17" x14ac:dyDescent="0.25">
      <c r="C25" s="138"/>
      <c r="D25" s="155"/>
      <c r="E25" s="120"/>
      <c r="F25" s="95">
        <f t="shared" si="0"/>
        <v>0</v>
      </c>
      <c r="G25" s="158"/>
      <c r="H25" s="139"/>
      <c r="I25" s="127" t="e">
        <f>VLOOKUP(H25,Presupuesto!$B$11:$C$565,2,0)</f>
        <v>#N/A</v>
      </c>
      <c r="J25" s="96" t="str">
        <f t="shared" si="4"/>
        <v>Posgrado</v>
      </c>
      <c r="K25" s="96" t="s">
        <v>703</v>
      </c>
      <c r="L25" s="138"/>
      <c r="M25" s="155"/>
      <c r="N25" s="120"/>
      <c r="O25" s="95">
        <f t="shared" si="1"/>
        <v>0</v>
      </c>
      <c r="P25" s="95">
        <f t="shared" si="3"/>
        <v>0</v>
      </c>
      <c r="Q25" s="95">
        <f t="shared" si="2"/>
        <v>0</v>
      </c>
    </row>
    <row r="26" spans="3:17" x14ac:dyDescent="0.25">
      <c r="C26" s="138"/>
      <c r="D26" s="155"/>
      <c r="E26" s="120"/>
      <c r="F26" s="95">
        <f t="shared" si="0"/>
        <v>0</v>
      </c>
      <c r="G26" s="158"/>
      <c r="H26" s="139"/>
      <c r="I26" s="127" t="e">
        <f>VLOOKUP(H26,Presupuesto!$B$11:$C$565,2,0)</f>
        <v>#N/A</v>
      </c>
      <c r="J26" s="96" t="str">
        <f t="shared" si="4"/>
        <v>Posgrado</v>
      </c>
      <c r="K26" s="96" t="s">
        <v>703</v>
      </c>
      <c r="L26" s="138"/>
      <c r="M26" s="155"/>
      <c r="N26" s="120"/>
      <c r="O26" s="95">
        <f t="shared" si="1"/>
        <v>0</v>
      </c>
      <c r="P26" s="95">
        <f t="shared" si="3"/>
        <v>0</v>
      </c>
      <c r="Q26" s="95">
        <f t="shared" si="2"/>
        <v>0</v>
      </c>
    </row>
    <row r="27" spans="3:17" x14ac:dyDescent="0.25">
      <c r="C27" s="138"/>
      <c r="D27" s="155"/>
      <c r="E27" s="120"/>
      <c r="F27" s="95">
        <f t="shared" si="0"/>
        <v>0</v>
      </c>
      <c r="G27" s="158"/>
      <c r="H27" s="139"/>
      <c r="I27" s="127" t="e">
        <f>VLOOKUP(H27,Presupuesto!$B$11:$C$565,2,0)</f>
        <v>#N/A</v>
      </c>
      <c r="J27" s="96" t="str">
        <f t="shared" si="4"/>
        <v>Posgrado</v>
      </c>
      <c r="K27" s="96" t="s">
        <v>703</v>
      </c>
      <c r="L27" s="138"/>
      <c r="M27" s="155"/>
      <c r="N27" s="120"/>
      <c r="O27" s="95">
        <f t="shared" si="1"/>
        <v>0</v>
      </c>
      <c r="P27" s="95">
        <f t="shared" si="3"/>
        <v>0</v>
      </c>
      <c r="Q27" s="95">
        <f t="shared" si="2"/>
        <v>0</v>
      </c>
    </row>
    <row r="28" spans="3:17" x14ac:dyDescent="0.25">
      <c r="C28" s="138"/>
      <c r="D28" s="155"/>
      <c r="E28" s="120"/>
      <c r="F28" s="95">
        <f t="shared" si="0"/>
        <v>0</v>
      </c>
      <c r="G28" s="158"/>
      <c r="H28" s="139"/>
      <c r="I28" s="127" t="e">
        <f>VLOOKUP(H28,Presupuesto!$B$11:$C$565,2,0)</f>
        <v>#N/A</v>
      </c>
      <c r="J28" s="96" t="str">
        <f t="shared" si="4"/>
        <v>Posgrado</v>
      </c>
      <c r="K28" s="96" t="s">
        <v>703</v>
      </c>
      <c r="L28" s="138"/>
      <c r="M28" s="155"/>
      <c r="N28" s="120"/>
      <c r="O28" s="95">
        <f t="shared" si="1"/>
        <v>0</v>
      </c>
      <c r="P28" s="95">
        <f t="shared" si="3"/>
        <v>0</v>
      </c>
      <c r="Q28" s="95">
        <f t="shared" si="2"/>
        <v>0</v>
      </c>
    </row>
    <row r="29" spans="3:17" x14ac:dyDescent="0.25">
      <c r="C29" s="138"/>
      <c r="D29" s="155"/>
      <c r="E29" s="120"/>
      <c r="F29" s="95">
        <f t="shared" si="0"/>
        <v>0</v>
      </c>
      <c r="G29" s="158"/>
      <c r="H29" s="139"/>
      <c r="I29" s="127" t="e">
        <f>VLOOKUP(H29,Presupuesto!$B$11:$C$565,2,0)</f>
        <v>#N/A</v>
      </c>
      <c r="J29" s="96" t="str">
        <f t="shared" si="4"/>
        <v>Posgrado</v>
      </c>
      <c r="K29" s="96" t="s">
        <v>703</v>
      </c>
      <c r="L29" s="138"/>
      <c r="M29" s="155"/>
      <c r="N29" s="120"/>
      <c r="O29" s="95">
        <f t="shared" si="1"/>
        <v>0</v>
      </c>
      <c r="P29" s="95">
        <f t="shared" si="3"/>
        <v>0</v>
      </c>
      <c r="Q29" s="95">
        <f t="shared" si="2"/>
        <v>0</v>
      </c>
    </row>
    <row r="30" spans="3:17" x14ac:dyDescent="0.25">
      <c r="C30" s="138"/>
      <c r="D30" s="155"/>
      <c r="E30" s="120"/>
      <c r="F30" s="95">
        <f t="shared" si="0"/>
        <v>0</v>
      </c>
      <c r="G30" s="158"/>
      <c r="H30" s="139"/>
      <c r="I30" s="127" t="e">
        <f>VLOOKUP(H30,Presupuesto!$B$11:$C$565,2,0)</f>
        <v>#N/A</v>
      </c>
      <c r="J30" s="96" t="str">
        <f t="shared" si="4"/>
        <v>Posgrado</v>
      </c>
      <c r="K30" s="96" t="s">
        <v>703</v>
      </c>
      <c r="L30" s="138"/>
      <c r="M30" s="155"/>
      <c r="N30" s="120"/>
      <c r="O30" s="95">
        <f t="shared" si="1"/>
        <v>0</v>
      </c>
      <c r="P30" s="95">
        <f t="shared" si="3"/>
        <v>0</v>
      </c>
      <c r="Q30" s="95">
        <f t="shared" si="2"/>
        <v>0</v>
      </c>
    </row>
    <row r="31" spans="3:17" x14ac:dyDescent="0.25">
      <c r="C31" s="138"/>
      <c r="D31" s="155"/>
      <c r="E31" s="120"/>
      <c r="F31" s="95">
        <f t="shared" si="0"/>
        <v>0</v>
      </c>
      <c r="G31" s="158"/>
      <c r="H31" s="139"/>
      <c r="I31" s="127" t="e">
        <f>VLOOKUP(H31,Presupuesto!$B$11:$C$565,2,0)</f>
        <v>#N/A</v>
      </c>
      <c r="J31" s="96" t="str">
        <f t="shared" si="4"/>
        <v>Posgrado</v>
      </c>
      <c r="K31" s="96" t="s">
        <v>703</v>
      </c>
      <c r="L31" s="138"/>
      <c r="M31" s="155"/>
      <c r="N31" s="120"/>
      <c r="O31" s="95">
        <f t="shared" si="1"/>
        <v>0</v>
      </c>
      <c r="P31" s="95">
        <f t="shared" si="3"/>
        <v>0</v>
      </c>
      <c r="Q31" s="95">
        <f t="shared" si="2"/>
        <v>0</v>
      </c>
    </row>
    <row r="32" spans="3:17" x14ac:dyDescent="0.25">
      <c r="C32" s="138"/>
      <c r="D32" s="155"/>
      <c r="E32" s="120"/>
      <c r="F32" s="95">
        <f t="shared" si="0"/>
        <v>0</v>
      </c>
      <c r="G32" s="158"/>
      <c r="H32" s="139"/>
      <c r="I32" s="127" t="e">
        <f>VLOOKUP(H32,Presupuesto!$B$11:$C$565,2,0)</f>
        <v>#N/A</v>
      </c>
      <c r="J32" s="96" t="str">
        <f t="shared" si="4"/>
        <v>Posgrado</v>
      </c>
      <c r="K32" s="96" t="s">
        <v>703</v>
      </c>
      <c r="L32" s="138"/>
      <c r="M32" s="155"/>
      <c r="N32" s="120"/>
      <c r="O32" s="95">
        <f t="shared" si="1"/>
        <v>0</v>
      </c>
      <c r="P32" s="95">
        <f t="shared" si="3"/>
        <v>0</v>
      </c>
      <c r="Q32" s="95">
        <f t="shared" si="2"/>
        <v>0</v>
      </c>
    </row>
    <row r="33" spans="3:17" x14ac:dyDescent="0.25">
      <c r="C33" s="138"/>
      <c r="D33" s="155"/>
      <c r="E33" s="120"/>
      <c r="F33" s="95">
        <f t="shared" si="0"/>
        <v>0</v>
      </c>
      <c r="G33" s="158"/>
      <c r="H33" s="139"/>
      <c r="I33" s="127" t="e">
        <f>VLOOKUP(H33,Presupuesto!$B$11:$C$565,2,0)</f>
        <v>#N/A</v>
      </c>
      <c r="J33" s="96" t="str">
        <f t="shared" si="4"/>
        <v>Posgrado</v>
      </c>
      <c r="K33" s="96" t="s">
        <v>703</v>
      </c>
      <c r="L33" s="138"/>
      <c r="M33" s="155"/>
      <c r="N33" s="120"/>
      <c r="O33" s="95">
        <f t="shared" si="1"/>
        <v>0</v>
      </c>
      <c r="P33" s="95">
        <f t="shared" si="3"/>
        <v>0</v>
      </c>
      <c r="Q33" s="95">
        <f t="shared" si="2"/>
        <v>0</v>
      </c>
    </row>
    <row r="34" spans="3:17" x14ac:dyDescent="0.25">
      <c r="C34" s="138"/>
      <c r="D34" s="155"/>
      <c r="E34" s="120"/>
      <c r="F34" s="95">
        <f t="shared" si="0"/>
        <v>0</v>
      </c>
      <c r="G34" s="158"/>
      <c r="H34" s="139"/>
      <c r="I34" s="127" t="e">
        <f>VLOOKUP(H34,Presupuesto!$B$11:$C$565,2,0)</f>
        <v>#N/A</v>
      </c>
      <c r="J34" s="96" t="str">
        <f t="shared" si="4"/>
        <v>Posgrado</v>
      </c>
      <c r="K34" s="96" t="s">
        <v>703</v>
      </c>
      <c r="L34" s="138"/>
      <c r="M34" s="155"/>
      <c r="N34" s="120"/>
      <c r="O34" s="95">
        <f t="shared" si="1"/>
        <v>0</v>
      </c>
      <c r="P34" s="95">
        <f t="shared" si="3"/>
        <v>0</v>
      </c>
      <c r="Q34" s="95">
        <f t="shared" si="2"/>
        <v>0</v>
      </c>
    </row>
    <row r="35" spans="3:17" x14ac:dyDescent="0.25">
      <c r="C35" s="138"/>
      <c r="D35" s="155"/>
      <c r="E35" s="120"/>
      <c r="F35" s="95">
        <f t="shared" si="0"/>
        <v>0</v>
      </c>
      <c r="G35" s="158"/>
      <c r="H35" s="139"/>
      <c r="I35" s="127" t="e">
        <f>VLOOKUP(H35,Presupuesto!$B$11:$C$565,2,0)</f>
        <v>#N/A</v>
      </c>
      <c r="J35" s="96" t="str">
        <f t="shared" si="4"/>
        <v>Posgrado</v>
      </c>
      <c r="K35" s="96" t="s">
        <v>703</v>
      </c>
      <c r="L35" s="138"/>
      <c r="M35" s="155"/>
      <c r="N35" s="120"/>
      <c r="O35" s="95">
        <f t="shared" si="1"/>
        <v>0</v>
      </c>
      <c r="P35" s="95">
        <f t="shared" si="3"/>
        <v>0</v>
      </c>
      <c r="Q35" s="95">
        <f t="shared" si="2"/>
        <v>0</v>
      </c>
    </row>
    <row r="36" spans="3:17" x14ac:dyDescent="0.25">
      <c r="C36" s="138"/>
      <c r="D36" s="155"/>
      <c r="E36" s="120"/>
      <c r="F36" s="95">
        <f t="shared" si="0"/>
        <v>0</v>
      </c>
      <c r="G36" s="158"/>
      <c r="H36" s="139"/>
      <c r="I36" s="127" t="e">
        <f>VLOOKUP(H36,Presupuesto!$B$11:$C$565,2,0)</f>
        <v>#N/A</v>
      </c>
      <c r="J36" s="96" t="str">
        <f t="shared" si="4"/>
        <v>Posgrado</v>
      </c>
      <c r="K36" s="96" t="s">
        <v>703</v>
      </c>
      <c r="L36" s="138"/>
      <c r="M36" s="155"/>
      <c r="N36" s="120"/>
      <c r="O36" s="95">
        <f t="shared" si="1"/>
        <v>0</v>
      </c>
      <c r="P36" s="95">
        <f t="shared" si="3"/>
        <v>0</v>
      </c>
      <c r="Q36" s="95">
        <f t="shared" si="2"/>
        <v>0</v>
      </c>
    </row>
    <row r="37" spans="3:17" x14ac:dyDescent="0.25">
      <c r="C37" s="138"/>
      <c r="D37" s="155"/>
      <c r="E37" s="120"/>
      <c r="F37" s="95">
        <f t="shared" si="0"/>
        <v>0</v>
      </c>
      <c r="G37" s="158"/>
      <c r="H37" s="139"/>
      <c r="I37" s="127" t="e">
        <f>VLOOKUP(H37,Presupuesto!$B$11:$C$565,2,0)</f>
        <v>#N/A</v>
      </c>
      <c r="J37" s="96" t="str">
        <f t="shared" si="4"/>
        <v>Posgrado</v>
      </c>
      <c r="K37" s="96" t="s">
        <v>703</v>
      </c>
      <c r="L37" s="138"/>
      <c r="M37" s="155"/>
      <c r="N37" s="120"/>
      <c r="O37" s="95">
        <f t="shared" si="1"/>
        <v>0</v>
      </c>
      <c r="P37" s="95">
        <f t="shared" si="3"/>
        <v>0</v>
      </c>
      <c r="Q37" s="95">
        <f t="shared" si="2"/>
        <v>0</v>
      </c>
    </row>
    <row r="38" spans="3:17" x14ac:dyDescent="0.25">
      <c r="C38" s="138"/>
      <c r="D38" s="155"/>
      <c r="E38" s="120"/>
      <c r="F38" s="95">
        <f t="shared" si="0"/>
        <v>0</v>
      </c>
      <c r="G38" s="158"/>
      <c r="H38" s="139"/>
      <c r="I38" s="127" t="e">
        <f>VLOOKUP(H38,Presupuesto!$B$11:$C$565,2,0)</f>
        <v>#N/A</v>
      </c>
      <c r="J38" s="96" t="str">
        <f t="shared" si="4"/>
        <v>Posgrado</v>
      </c>
      <c r="K38" s="96" t="s">
        <v>703</v>
      </c>
      <c r="L38" s="138"/>
      <c r="M38" s="155"/>
      <c r="N38" s="120"/>
      <c r="O38" s="95">
        <f t="shared" si="1"/>
        <v>0</v>
      </c>
      <c r="P38" s="95">
        <f t="shared" ref="P38:P51" si="5">$O38*P$16</f>
        <v>0</v>
      </c>
      <c r="Q38" s="95">
        <f t="shared" si="2"/>
        <v>0</v>
      </c>
    </row>
    <row r="39" spans="3:17" x14ac:dyDescent="0.25">
      <c r="C39" s="140"/>
      <c r="D39" s="148"/>
      <c r="E39" s="116"/>
      <c r="F39" s="95">
        <f t="shared" si="0"/>
        <v>0</v>
      </c>
      <c r="G39" s="158"/>
      <c r="H39" s="141"/>
      <c r="I39" s="127" t="e">
        <f>VLOOKUP(H39,Presupuesto!$B$11:$C$565,2,0)</f>
        <v>#N/A</v>
      </c>
      <c r="J39" s="96" t="str">
        <f t="shared" si="4"/>
        <v>Posgrado</v>
      </c>
      <c r="K39" s="96" t="s">
        <v>703</v>
      </c>
      <c r="L39" s="140"/>
      <c r="M39" s="148"/>
      <c r="N39" s="116"/>
      <c r="O39" s="95">
        <f t="shared" si="1"/>
        <v>0</v>
      </c>
      <c r="P39" s="95">
        <f t="shared" si="5"/>
        <v>0</v>
      </c>
      <c r="Q39" s="95">
        <f t="shared" si="2"/>
        <v>0</v>
      </c>
    </row>
    <row r="40" spans="3:17" x14ac:dyDescent="0.25">
      <c r="C40" s="140"/>
      <c r="D40" s="148"/>
      <c r="E40" s="116"/>
      <c r="F40" s="95">
        <f t="shared" si="0"/>
        <v>0</v>
      </c>
      <c r="G40" s="158"/>
      <c r="H40" s="141"/>
      <c r="I40" s="127" t="e">
        <f>VLOOKUP(H40,Presupuesto!$B$11:$C$565,2,0)</f>
        <v>#N/A</v>
      </c>
      <c r="J40" s="96" t="str">
        <f t="shared" si="4"/>
        <v>Posgrado</v>
      </c>
      <c r="K40" s="96" t="s">
        <v>703</v>
      </c>
      <c r="L40" s="140"/>
      <c r="M40" s="148"/>
      <c r="N40" s="116"/>
      <c r="O40" s="95">
        <f t="shared" si="1"/>
        <v>0</v>
      </c>
      <c r="P40" s="95">
        <f t="shared" si="5"/>
        <v>0</v>
      </c>
      <c r="Q40" s="95">
        <f t="shared" si="2"/>
        <v>0</v>
      </c>
    </row>
    <row r="41" spans="3:17" x14ac:dyDescent="0.25">
      <c r="C41" s="140"/>
      <c r="D41" s="148"/>
      <c r="E41" s="116"/>
      <c r="F41" s="95">
        <f t="shared" si="0"/>
        <v>0</v>
      </c>
      <c r="G41" s="158"/>
      <c r="H41" s="141"/>
      <c r="I41" s="127" t="e">
        <f>VLOOKUP(H41,Presupuesto!$B$11:$C$565,2,0)</f>
        <v>#N/A</v>
      </c>
      <c r="J41" s="96" t="str">
        <f t="shared" si="4"/>
        <v>Posgrado</v>
      </c>
      <c r="K41" s="96" t="s">
        <v>703</v>
      </c>
      <c r="L41" s="140"/>
      <c r="M41" s="148"/>
      <c r="N41" s="116"/>
      <c r="O41" s="95">
        <f t="shared" si="1"/>
        <v>0</v>
      </c>
      <c r="P41" s="95">
        <f t="shared" si="5"/>
        <v>0</v>
      </c>
      <c r="Q41" s="95">
        <f t="shared" si="2"/>
        <v>0</v>
      </c>
    </row>
    <row r="42" spans="3:17" x14ac:dyDescent="0.25">
      <c r="C42" s="140"/>
      <c r="D42" s="148"/>
      <c r="E42" s="116"/>
      <c r="F42" s="95">
        <f t="shared" si="0"/>
        <v>0</v>
      </c>
      <c r="G42" s="158"/>
      <c r="H42" s="141"/>
      <c r="I42" s="127" t="e">
        <f>VLOOKUP(H42,Presupuesto!$B$11:$C$565,2,0)</f>
        <v>#N/A</v>
      </c>
      <c r="J42" s="96" t="str">
        <f t="shared" si="4"/>
        <v>Posgrado</v>
      </c>
      <c r="K42" s="96" t="s">
        <v>703</v>
      </c>
      <c r="L42" s="140"/>
      <c r="M42" s="148"/>
      <c r="N42" s="116"/>
      <c r="O42" s="95">
        <f t="shared" si="1"/>
        <v>0</v>
      </c>
      <c r="P42" s="95">
        <f t="shared" si="5"/>
        <v>0</v>
      </c>
      <c r="Q42" s="95">
        <f t="shared" si="2"/>
        <v>0</v>
      </c>
    </row>
    <row r="43" spans="3:17" x14ac:dyDescent="0.25">
      <c r="C43" s="140"/>
      <c r="D43" s="148"/>
      <c r="E43" s="116"/>
      <c r="F43" s="95">
        <f t="shared" si="0"/>
        <v>0</v>
      </c>
      <c r="G43" s="158"/>
      <c r="H43" s="141"/>
      <c r="I43" s="127" t="e">
        <f>VLOOKUP(H43,Presupuesto!$B$11:$C$565,2,0)</f>
        <v>#N/A</v>
      </c>
      <c r="J43" s="96" t="str">
        <f t="shared" si="4"/>
        <v>Posgrado</v>
      </c>
      <c r="K43" s="96" t="s">
        <v>703</v>
      </c>
      <c r="L43" s="140"/>
      <c r="M43" s="148"/>
      <c r="N43" s="116"/>
      <c r="O43" s="95">
        <f t="shared" si="1"/>
        <v>0</v>
      </c>
      <c r="P43" s="95">
        <f t="shared" si="5"/>
        <v>0</v>
      </c>
      <c r="Q43" s="95">
        <f t="shared" si="2"/>
        <v>0</v>
      </c>
    </row>
    <row r="44" spans="3:17" x14ac:dyDescent="0.25">
      <c r="C44" s="140"/>
      <c r="D44" s="148"/>
      <c r="E44" s="116"/>
      <c r="F44" s="95">
        <f t="shared" si="0"/>
        <v>0</v>
      </c>
      <c r="G44" s="158"/>
      <c r="H44" s="141"/>
      <c r="I44" s="127" t="e">
        <f>VLOOKUP(H44,Presupuesto!$B$11:$C$565,2,0)</f>
        <v>#N/A</v>
      </c>
      <c r="J44" s="96" t="str">
        <f t="shared" si="4"/>
        <v>Posgrado</v>
      </c>
      <c r="K44" s="96" t="s">
        <v>703</v>
      </c>
      <c r="L44" s="140"/>
      <c r="M44" s="148"/>
      <c r="N44" s="116"/>
      <c r="O44" s="95">
        <f t="shared" si="1"/>
        <v>0</v>
      </c>
      <c r="P44" s="95">
        <f t="shared" si="5"/>
        <v>0</v>
      </c>
      <c r="Q44" s="95">
        <f t="shared" si="2"/>
        <v>0</v>
      </c>
    </row>
    <row r="45" spans="3:17" x14ac:dyDescent="0.25">
      <c r="C45" s="140"/>
      <c r="D45" s="148"/>
      <c r="E45" s="116"/>
      <c r="F45" s="95">
        <f t="shared" si="0"/>
        <v>0</v>
      </c>
      <c r="G45" s="158"/>
      <c r="H45" s="141"/>
      <c r="I45" s="127" t="e">
        <f>VLOOKUP(H45,Presupuesto!$B$11:$C$565,2,0)</f>
        <v>#N/A</v>
      </c>
      <c r="J45" s="96" t="str">
        <f t="shared" si="4"/>
        <v>Posgrado</v>
      </c>
      <c r="K45" s="96" t="s">
        <v>703</v>
      </c>
      <c r="L45" s="140"/>
      <c r="M45" s="148"/>
      <c r="N45" s="116"/>
      <c r="O45" s="95">
        <f t="shared" si="1"/>
        <v>0</v>
      </c>
      <c r="P45" s="95">
        <f t="shared" si="5"/>
        <v>0</v>
      </c>
      <c r="Q45" s="95">
        <f t="shared" si="2"/>
        <v>0</v>
      </c>
    </row>
    <row r="46" spans="3:17" x14ac:dyDescent="0.25">
      <c r="C46" s="140"/>
      <c r="D46" s="148"/>
      <c r="E46" s="116"/>
      <c r="F46" s="95">
        <f t="shared" si="0"/>
        <v>0</v>
      </c>
      <c r="G46" s="158"/>
      <c r="H46" s="141"/>
      <c r="I46" s="127" t="e">
        <f>VLOOKUP(H46,Presupuesto!$B$11:$C$565,2,0)</f>
        <v>#N/A</v>
      </c>
      <c r="J46" s="96" t="str">
        <f t="shared" si="4"/>
        <v>Posgrado</v>
      </c>
      <c r="K46" s="96" t="s">
        <v>703</v>
      </c>
      <c r="L46" s="140"/>
      <c r="M46" s="148"/>
      <c r="N46" s="116"/>
      <c r="O46" s="95">
        <f t="shared" si="1"/>
        <v>0</v>
      </c>
      <c r="P46" s="95">
        <f t="shared" si="5"/>
        <v>0</v>
      </c>
      <c r="Q46" s="95">
        <f t="shared" si="2"/>
        <v>0</v>
      </c>
    </row>
    <row r="47" spans="3:17" x14ac:dyDescent="0.25">
      <c r="C47" s="142"/>
      <c r="D47" s="148"/>
      <c r="E47" s="116"/>
      <c r="F47" s="95">
        <f t="shared" si="0"/>
        <v>0</v>
      </c>
      <c r="G47" s="158"/>
      <c r="H47" s="143"/>
      <c r="I47" s="127" t="e">
        <f>VLOOKUP(H47,Presupuesto!$B$11:$C$565,2,0)</f>
        <v>#N/A</v>
      </c>
      <c r="J47" s="96" t="str">
        <f t="shared" si="4"/>
        <v>Posgrado</v>
      </c>
      <c r="K47" s="96" t="s">
        <v>715</v>
      </c>
      <c r="L47" s="142"/>
      <c r="M47" s="148"/>
      <c r="N47" s="116"/>
      <c r="O47" s="95">
        <f t="shared" si="1"/>
        <v>0</v>
      </c>
      <c r="P47" s="95">
        <f t="shared" si="5"/>
        <v>0</v>
      </c>
      <c r="Q47" s="95">
        <f t="shared" si="2"/>
        <v>0</v>
      </c>
    </row>
    <row r="48" spans="3:17" x14ac:dyDescent="0.25">
      <c r="C48" s="142"/>
      <c r="D48" s="148"/>
      <c r="E48" s="116"/>
      <c r="F48" s="95">
        <f t="shared" si="0"/>
        <v>0</v>
      </c>
      <c r="G48" s="158"/>
      <c r="H48" s="143"/>
      <c r="I48" s="127" t="e">
        <f>VLOOKUP(H48,Presupuesto!$B$11:$C$565,2,0)</f>
        <v>#N/A</v>
      </c>
      <c r="J48" s="96" t="str">
        <f t="shared" si="4"/>
        <v>Posgrado</v>
      </c>
      <c r="K48" s="96" t="s">
        <v>703</v>
      </c>
      <c r="L48" s="142"/>
      <c r="M48" s="148"/>
      <c r="N48" s="116"/>
      <c r="O48" s="95">
        <f t="shared" si="1"/>
        <v>0</v>
      </c>
      <c r="P48" s="95">
        <f t="shared" si="5"/>
        <v>0</v>
      </c>
      <c r="Q48" s="95">
        <f t="shared" si="2"/>
        <v>0</v>
      </c>
    </row>
    <row r="49" spans="3:17" x14ac:dyDescent="0.25">
      <c r="C49" s="142"/>
      <c r="D49" s="148"/>
      <c r="E49" s="116"/>
      <c r="F49" s="95">
        <f t="shared" si="0"/>
        <v>0</v>
      </c>
      <c r="G49" s="158"/>
      <c r="H49" s="143"/>
      <c r="I49" s="127" t="e">
        <f>VLOOKUP(H49,Presupuesto!$B$11:$C$565,2,0)</f>
        <v>#N/A</v>
      </c>
      <c r="J49" s="96" t="str">
        <f t="shared" si="4"/>
        <v>Posgrado</v>
      </c>
      <c r="K49" s="96" t="s">
        <v>703</v>
      </c>
      <c r="L49" s="142"/>
      <c r="M49" s="148"/>
      <c r="N49" s="116"/>
      <c r="O49" s="95">
        <f t="shared" si="1"/>
        <v>0</v>
      </c>
      <c r="P49" s="95">
        <f t="shared" si="5"/>
        <v>0</v>
      </c>
      <c r="Q49" s="95">
        <f t="shared" si="2"/>
        <v>0</v>
      </c>
    </row>
    <row r="50" spans="3:17" x14ac:dyDescent="0.25">
      <c r="C50" s="142"/>
      <c r="D50" s="148"/>
      <c r="E50" s="116"/>
      <c r="F50" s="95">
        <f t="shared" si="0"/>
        <v>0</v>
      </c>
      <c r="G50" s="158"/>
      <c r="H50" s="143"/>
      <c r="I50" s="127" t="e">
        <f>VLOOKUP(H50,Presupuesto!$B$11:$C$565,2,0)</f>
        <v>#N/A</v>
      </c>
      <c r="J50" s="96" t="str">
        <f t="shared" si="4"/>
        <v>Posgrado</v>
      </c>
      <c r="K50" s="96" t="s">
        <v>703</v>
      </c>
      <c r="L50" s="142"/>
      <c r="M50" s="148"/>
      <c r="N50" s="116"/>
      <c r="O50" s="95">
        <f t="shared" si="1"/>
        <v>0</v>
      </c>
      <c r="P50" s="95">
        <f t="shared" si="5"/>
        <v>0</v>
      </c>
      <c r="Q50" s="95">
        <f t="shared" si="2"/>
        <v>0</v>
      </c>
    </row>
    <row r="51" spans="3:17" ht="15.75" thickBot="1" x14ac:dyDescent="0.3">
      <c r="C51" s="144"/>
      <c r="D51" s="156"/>
      <c r="E51" s="101"/>
      <c r="F51" s="103">
        <f t="shared" si="0"/>
        <v>0</v>
      </c>
      <c r="G51" s="159"/>
      <c r="H51" s="145"/>
      <c r="I51" s="129" t="e">
        <f>VLOOKUP(H51,Presupuesto!$B$11:$C$565,2,0)</f>
        <v>#N/A</v>
      </c>
      <c r="J51" s="104" t="str">
        <f>$J$20</f>
        <v>Posgrado</v>
      </c>
      <c r="K51" s="121" t="s">
        <v>702</v>
      </c>
      <c r="L51" s="144"/>
      <c r="M51" s="156"/>
      <c r="N51" s="101"/>
      <c r="O51" s="103">
        <f t="shared" si="1"/>
        <v>0</v>
      </c>
      <c r="P51" s="103">
        <f t="shared" si="5"/>
        <v>0</v>
      </c>
      <c r="Q51" s="103">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0"/>
  <sheetViews>
    <sheetView zoomScale="75" zoomScaleNormal="75" workbookViewId="0">
      <pane ySplit="7" topLeftCell="A9" activePane="bottomLeft" state="frozen"/>
      <selection activeCell="M8" sqref="M8"/>
      <selection pane="bottomLeft" activeCell="P19" sqref="P19"/>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16.5703125" style="76" customWidth="1"/>
    <col min="6" max="6" width="54.5703125" style="85" customWidth="1"/>
    <col min="7" max="7" width="22.140625" style="85" customWidth="1"/>
    <col min="8" max="8" width="13.7109375" style="85" bestFit="1" customWidth="1"/>
    <col min="9" max="9" width="22.140625" style="85" customWidth="1"/>
    <col min="10" max="10" width="18.85546875" style="85" customWidth="1"/>
    <col min="11" max="11" width="15.5703125" style="85"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customWidth="1"/>
    <col min="18" max="18" width="16.28515625" style="85" customWidth="1"/>
    <col min="19" max="20" width="14.140625" style="85" customWidth="1"/>
    <col min="21" max="21" width="18.85546875" style="85" customWidth="1"/>
    <col min="22" max="16384" width="11.5703125" style="85"/>
  </cols>
  <sheetData>
    <row r="1" spans="1:21" ht="18" customHeight="1" x14ac:dyDescent="0.25">
      <c r="B1" s="206"/>
      <c r="C1" s="206"/>
      <c r="D1" s="206"/>
      <c r="E1" s="238"/>
      <c r="G1" s="207" t="s">
        <v>1448</v>
      </c>
      <c r="H1" s="206"/>
      <c r="I1" s="206"/>
      <c r="J1" s="206"/>
      <c r="K1" s="206"/>
      <c r="L1" s="206"/>
      <c r="M1" s="206"/>
      <c r="N1" s="206"/>
      <c r="O1" s="206"/>
      <c r="P1" s="206"/>
      <c r="Q1" s="206"/>
      <c r="R1" s="206"/>
      <c r="S1" s="206"/>
      <c r="T1" s="206"/>
      <c r="U1" s="206"/>
    </row>
    <row r="2" spans="1:21" ht="18" customHeight="1" x14ac:dyDescent="0.25">
      <c r="A2" s="307" t="s">
        <v>1449</v>
      </c>
      <c r="B2" s="206"/>
      <c r="C2" s="206"/>
      <c r="D2" s="206"/>
      <c r="E2" s="238"/>
      <c r="G2" s="207"/>
      <c r="H2" s="206"/>
      <c r="I2" s="206"/>
      <c r="J2" s="206"/>
      <c r="K2" s="206"/>
      <c r="L2" s="206"/>
      <c r="M2" s="206"/>
      <c r="N2" s="206"/>
      <c r="O2" s="206"/>
      <c r="P2" s="206"/>
      <c r="Q2" s="206"/>
      <c r="R2" s="206"/>
      <c r="S2" s="206"/>
      <c r="T2" s="206"/>
      <c r="U2" s="206"/>
    </row>
    <row r="3" spans="1:21" ht="18" customHeight="1" x14ac:dyDescent="0.25">
      <c r="A3" s="307" t="s">
        <v>1450</v>
      </c>
      <c r="B3" s="206"/>
      <c r="C3" s="206"/>
      <c r="D3" s="206"/>
      <c r="E3" s="238"/>
      <c r="G3" s="207"/>
      <c r="H3" s="206"/>
      <c r="I3" s="206"/>
      <c r="J3" s="206"/>
      <c r="K3" s="206"/>
      <c r="L3" s="206"/>
      <c r="M3" s="206"/>
      <c r="N3" s="206"/>
      <c r="O3" s="206"/>
      <c r="P3" s="206"/>
      <c r="Q3" s="206"/>
      <c r="R3" s="206"/>
      <c r="S3" s="206"/>
      <c r="T3" s="206"/>
      <c r="U3" s="206"/>
    </row>
    <row r="4" spans="1:21" ht="18" customHeight="1" x14ac:dyDescent="0.25">
      <c r="A4" s="307" t="s">
        <v>1451</v>
      </c>
      <c r="B4" s="206"/>
      <c r="C4" s="206"/>
      <c r="D4" s="206"/>
      <c r="E4" s="238"/>
      <c r="G4" s="207"/>
      <c r="H4" s="206"/>
      <c r="I4" s="206"/>
      <c r="J4" s="206"/>
      <c r="K4" s="206"/>
      <c r="L4" s="206"/>
      <c r="M4" s="206"/>
      <c r="N4" s="206"/>
      <c r="O4" s="206"/>
      <c r="P4" s="206"/>
      <c r="Q4" s="206"/>
      <c r="R4" s="206"/>
      <c r="S4" s="206"/>
      <c r="T4" s="206"/>
      <c r="U4" s="206"/>
    </row>
    <row r="5" spans="1:21" ht="14.45" customHeight="1" x14ac:dyDescent="0.25">
      <c r="A5" s="583" t="s">
        <v>1452</v>
      </c>
      <c r="B5" s="582" t="s">
        <v>1453</v>
      </c>
      <c r="C5" s="594" t="s">
        <v>1454</v>
      </c>
      <c r="D5" s="594" t="s">
        <v>1455</v>
      </c>
      <c r="E5" s="585" t="s">
        <v>1293</v>
      </c>
      <c r="F5" s="594" t="s">
        <v>1456</v>
      </c>
      <c r="G5" s="588" t="s">
        <v>1457</v>
      </c>
      <c r="H5" s="597"/>
      <c r="I5" s="597"/>
      <c r="J5" s="597"/>
      <c r="K5" s="597"/>
      <c r="L5" s="597"/>
      <c r="M5" s="597"/>
      <c r="N5" s="589"/>
      <c r="O5" s="590" t="s">
        <v>1458</v>
      </c>
      <c r="P5" s="591"/>
      <c r="Q5" s="582" t="s">
        <v>1459</v>
      </c>
      <c r="R5" s="582" t="s">
        <v>1460</v>
      </c>
      <c r="S5" s="582" t="s">
        <v>1461</v>
      </c>
      <c r="T5" s="582" t="s">
        <v>1462</v>
      </c>
      <c r="U5" s="579" t="s">
        <v>1463</v>
      </c>
    </row>
    <row r="6" spans="1:21" ht="14.45" customHeight="1" x14ac:dyDescent="0.25">
      <c r="A6" s="583"/>
      <c r="B6" s="583"/>
      <c r="C6" s="595"/>
      <c r="D6" s="595"/>
      <c r="E6" s="586"/>
      <c r="F6" s="595"/>
      <c r="G6" s="588" t="s">
        <v>1464</v>
      </c>
      <c r="H6" s="589"/>
      <c r="I6" s="588" t="s">
        <v>1465</v>
      </c>
      <c r="J6" s="589"/>
      <c r="K6" s="588" t="s">
        <v>1466</v>
      </c>
      <c r="L6" s="589"/>
      <c r="M6" s="588" t="s">
        <v>1467</v>
      </c>
      <c r="N6" s="589"/>
      <c r="O6" s="592"/>
      <c r="P6" s="593"/>
      <c r="Q6" s="583"/>
      <c r="R6" s="583"/>
      <c r="S6" s="583"/>
      <c r="T6" s="583"/>
      <c r="U6" s="580"/>
    </row>
    <row r="7" spans="1:21" ht="25.5" x14ac:dyDescent="0.25">
      <c r="A7" s="584"/>
      <c r="B7" s="584"/>
      <c r="C7" s="596"/>
      <c r="D7" s="596"/>
      <c r="E7" s="587"/>
      <c r="F7" s="596"/>
      <c r="G7" s="321" t="s">
        <v>1468</v>
      </c>
      <c r="H7" s="321" t="s">
        <v>35</v>
      </c>
      <c r="I7" s="321" t="s">
        <v>1468</v>
      </c>
      <c r="J7" s="321" t="s">
        <v>35</v>
      </c>
      <c r="K7" s="321" t="s">
        <v>1468</v>
      </c>
      <c r="L7" s="321" t="s">
        <v>35</v>
      </c>
      <c r="M7" s="321" t="s">
        <v>1468</v>
      </c>
      <c r="N7" s="321" t="s">
        <v>35</v>
      </c>
      <c r="O7" s="321" t="s">
        <v>1468</v>
      </c>
      <c r="P7" s="321" t="s">
        <v>35</v>
      </c>
      <c r="Q7" s="584"/>
      <c r="R7" s="584"/>
      <c r="S7" s="584"/>
      <c r="T7" s="584"/>
      <c r="U7" s="581"/>
    </row>
    <row r="8" spans="1:21" ht="408.75" customHeight="1" x14ac:dyDescent="0.25">
      <c r="A8" s="604" t="s">
        <v>1469</v>
      </c>
      <c r="B8" s="601" t="s">
        <v>1470</v>
      </c>
      <c r="C8" s="417" t="s">
        <v>1290</v>
      </c>
      <c r="D8" s="417" t="s">
        <v>1471</v>
      </c>
      <c r="E8" s="418">
        <v>1.1000000000000001</v>
      </c>
      <c r="F8" s="418" t="s">
        <v>1472</v>
      </c>
      <c r="G8" s="413">
        <v>0.25</v>
      </c>
      <c r="H8" s="414">
        <f>$P$8*G8</f>
        <v>185327.91666666669</v>
      </c>
      <c r="I8" s="413">
        <v>0.25</v>
      </c>
      <c r="J8" s="414">
        <f>$P$8*I8</f>
        <v>185327.91666666669</v>
      </c>
      <c r="K8" s="413">
        <v>0.25</v>
      </c>
      <c r="L8" s="414">
        <f>$P$8*K8</f>
        <v>185327.91666666669</v>
      </c>
      <c r="M8" s="413">
        <v>0.25</v>
      </c>
      <c r="N8" s="414">
        <f>$P$8*M8</f>
        <v>185327.91666666669</v>
      </c>
      <c r="O8" s="413">
        <f>G8+I8+K8+M8</f>
        <v>1</v>
      </c>
      <c r="P8" s="415">
        <f>'1. TALLERES SEMINARIOS'!D10+'1. TALLERES SEMINARIOS'!D28+'1. TALLERES SEMINARIOS'!D46+'1. TALLERES SEMINARIOS'!D64+'1. TALLERES SEMINARIOS'!D82+'2. CONTRATACION DE PERSONAL'!D10</f>
        <v>741311.66666666674</v>
      </c>
      <c r="Q8" s="416"/>
      <c r="R8" s="416"/>
      <c r="S8" s="416"/>
      <c r="T8" s="416"/>
      <c r="U8" s="416"/>
    </row>
    <row r="9" spans="1:21" ht="157.5" x14ac:dyDescent="0.25">
      <c r="A9" s="605"/>
      <c r="B9" s="602"/>
      <c r="C9" s="417" t="s">
        <v>1473</v>
      </c>
      <c r="D9" s="417" t="s">
        <v>1474</v>
      </c>
      <c r="E9" s="418">
        <v>1.2</v>
      </c>
      <c r="F9" s="418" t="s">
        <v>1475</v>
      </c>
      <c r="G9" s="413">
        <v>0.25</v>
      </c>
      <c r="H9" s="414">
        <f>$P$9*G9</f>
        <v>66817.083333333328</v>
      </c>
      <c r="I9" s="413">
        <v>0.25</v>
      </c>
      <c r="J9" s="414">
        <f>$P$9*I9</f>
        <v>66817.083333333328</v>
      </c>
      <c r="K9" s="413">
        <v>0.25</v>
      </c>
      <c r="L9" s="414">
        <f>$P$9*K9</f>
        <v>66817.083333333328</v>
      </c>
      <c r="M9" s="413">
        <v>0.25</v>
      </c>
      <c r="N9" s="414">
        <f>$P$9*M9</f>
        <v>66817.083333333328</v>
      </c>
      <c r="O9" s="418"/>
      <c r="P9" s="415">
        <f>'1. TALLERES SEMINARIOS'!D100+'1. TALLERES SEMINARIOS'!D118</f>
        <v>267268.33333333331</v>
      </c>
      <c r="Q9" s="419"/>
      <c r="R9" s="419"/>
      <c r="S9" s="419"/>
      <c r="T9" s="419"/>
      <c r="U9" s="419"/>
    </row>
    <row r="10" spans="1:21" ht="141.75" x14ac:dyDescent="0.25">
      <c r="A10" s="605"/>
      <c r="B10" s="602"/>
      <c r="C10" s="417" t="s">
        <v>1476</v>
      </c>
      <c r="D10" s="417" t="s">
        <v>1477</v>
      </c>
      <c r="E10" s="418">
        <v>1.3</v>
      </c>
      <c r="F10" s="418" t="s">
        <v>1478</v>
      </c>
      <c r="G10" s="394">
        <v>0.1</v>
      </c>
      <c r="H10" s="395">
        <f>$P$10*G10</f>
        <v>15433.333333333336</v>
      </c>
      <c r="I10" s="394">
        <v>0.4</v>
      </c>
      <c r="J10" s="395">
        <f>$P$10*I10</f>
        <v>61733.333333333343</v>
      </c>
      <c r="K10" s="394">
        <v>0.25</v>
      </c>
      <c r="L10" s="395">
        <f>$P$10*K10</f>
        <v>38583.333333333336</v>
      </c>
      <c r="M10" s="394">
        <v>0.25</v>
      </c>
      <c r="N10" s="395">
        <f>$P$10*M10</f>
        <v>38583.333333333336</v>
      </c>
      <c r="O10" s="396"/>
      <c r="P10" s="397">
        <f>'1. TALLERES SEMINARIOS'!D136</f>
        <v>154333.33333333334</v>
      </c>
      <c r="Q10" s="418" t="s">
        <v>1479</v>
      </c>
      <c r="R10" s="418" t="s">
        <v>1480</v>
      </c>
      <c r="S10" s="418" t="s">
        <v>1481</v>
      </c>
      <c r="T10" s="418" t="s">
        <v>1482</v>
      </c>
      <c r="U10" s="418" t="s">
        <v>1483</v>
      </c>
    </row>
    <row r="11" spans="1:21" ht="141.75" x14ac:dyDescent="0.25">
      <c r="A11" s="605"/>
      <c r="B11" s="602"/>
      <c r="C11" s="417" t="s">
        <v>1484</v>
      </c>
      <c r="D11" s="417" t="s">
        <v>1485</v>
      </c>
      <c r="E11" s="418">
        <v>1.4</v>
      </c>
      <c r="F11" s="418" t="s">
        <v>1486</v>
      </c>
      <c r="G11" s="394"/>
      <c r="H11" s="395"/>
      <c r="I11" s="394"/>
      <c r="J11" s="395"/>
      <c r="K11" s="394">
        <v>0.5</v>
      </c>
      <c r="L11" s="395">
        <f>$P$11*K11</f>
        <v>67041.666666666672</v>
      </c>
      <c r="M11" s="394">
        <v>0.5</v>
      </c>
      <c r="N11" s="395">
        <f>$P$11*M11</f>
        <v>67041.666666666672</v>
      </c>
      <c r="O11" s="396"/>
      <c r="P11" s="397">
        <f>'1. TALLERES SEMINARIOS'!D154</f>
        <v>134083.33333333334</v>
      </c>
      <c r="Q11" s="418" t="s">
        <v>1487</v>
      </c>
      <c r="R11" s="418" t="s">
        <v>1488</v>
      </c>
      <c r="S11" s="418" t="s">
        <v>1489</v>
      </c>
      <c r="T11" s="418" t="s">
        <v>1490</v>
      </c>
      <c r="U11" s="418" t="s">
        <v>1491</v>
      </c>
    </row>
    <row r="12" spans="1:21" ht="15.75" hidden="1" x14ac:dyDescent="0.25">
      <c r="A12" s="605"/>
      <c r="B12" s="602"/>
      <c r="C12" s="320"/>
      <c r="D12" s="320"/>
      <c r="E12" s="70"/>
      <c r="F12" s="70"/>
      <c r="G12" s="394"/>
      <c r="H12" s="395"/>
      <c r="I12" s="394"/>
      <c r="J12" s="395"/>
      <c r="K12" s="394"/>
      <c r="L12" s="395"/>
      <c r="M12" s="394"/>
      <c r="N12" s="395"/>
      <c r="O12" s="396"/>
      <c r="P12" s="397"/>
      <c r="Q12" s="70"/>
      <c r="R12" s="70"/>
      <c r="S12" s="70"/>
      <c r="T12" s="70"/>
      <c r="U12" s="70"/>
    </row>
    <row r="13" spans="1:21" ht="15.75" hidden="1" x14ac:dyDescent="0.25">
      <c r="A13" s="605"/>
      <c r="B13" s="602"/>
      <c r="C13" s="320"/>
      <c r="D13" s="320"/>
      <c r="E13" s="70"/>
      <c r="F13" s="70"/>
      <c r="G13" s="394"/>
      <c r="H13" s="395"/>
      <c r="I13" s="394"/>
      <c r="J13" s="395"/>
      <c r="K13" s="394"/>
      <c r="L13" s="395"/>
      <c r="M13" s="394"/>
      <c r="N13" s="395"/>
      <c r="O13" s="396"/>
      <c r="P13" s="397"/>
      <c r="Q13" s="70"/>
      <c r="R13" s="70"/>
      <c r="S13" s="70"/>
      <c r="T13" s="70"/>
      <c r="U13" s="70"/>
    </row>
    <row r="14" spans="1:21" ht="15.75" hidden="1" x14ac:dyDescent="0.25">
      <c r="A14" s="605"/>
      <c r="B14" s="602"/>
      <c r="C14" s="320"/>
      <c r="D14" s="320"/>
      <c r="E14" s="70"/>
      <c r="F14" s="70"/>
      <c r="G14" s="394"/>
      <c r="H14" s="395"/>
      <c r="I14" s="394"/>
      <c r="J14" s="395"/>
      <c r="K14" s="394"/>
      <c r="L14" s="395"/>
      <c r="M14" s="394"/>
      <c r="N14" s="395"/>
      <c r="O14" s="396"/>
      <c r="P14" s="397"/>
      <c r="Q14" s="70"/>
      <c r="R14" s="70"/>
      <c r="S14" s="70"/>
      <c r="T14" s="70"/>
      <c r="U14" s="70"/>
    </row>
    <row r="15" spans="1:21" ht="15.75" hidden="1" x14ac:dyDescent="0.25">
      <c r="A15" s="605"/>
      <c r="B15" s="602"/>
      <c r="C15" s="320"/>
      <c r="D15" s="320"/>
      <c r="E15" s="70"/>
      <c r="F15" s="70"/>
      <c r="G15" s="394"/>
      <c r="H15" s="395"/>
      <c r="I15" s="394"/>
      <c r="J15" s="395"/>
      <c r="K15" s="394"/>
      <c r="L15" s="395"/>
      <c r="M15" s="394"/>
      <c r="N15" s="395"/>
      <c r="O15" s="396"/>
      <c r="P15" s="397"/>
      <c r="Q15" s="70"/>
      <c r="R15" s="70"/>
      <c r="S15" s="70"/>
      <c r="T15" s="70"/>
      <c r="U15" s="70"/>
    </row>
    <row r="16" spans="1:21" ht="15.75" hidden="1" x14ac:dyDescent="0.25">
      <c r="A16" s="605"/>
      <c r="B16" s="602"/>
      <c r="C16" s="320"/>
      <c r="D16" s="320"/>
      <c r="E16" s="70"/>
      <c r="F16" s="70"/>
      <c r="G16" s="394"/>
      <c r="H16" s="395"/>
      <c r="I16" s="394"/>
      <c r="J16" s="395"/>
      <c r="K16" s="394"/>
      <c r="L16" s="395"/>
      <c r="M16" s="394"/>
      <c r="N16" s="395"/>
      <c r="O16" s="396"/>
      <c r="P16" s="397"/>
      <c r="Q16" s="203"/>
      <c r="R16" s="70"/>
      <c r="S16" s="70"/>
      <c r="T16" s="70"/>
      <c r="U16" s="70"/>
    </row>
    <row r="17" spans="1:21" ht="15.75" hidden="1" x14ac:dyDescent="0.25">
      <c r="A17" s="606"/>
      <c r="B17" s="603"/>
      <c r="C17" s="320"/>
      <c r="D17" s="320"/>
      <c r="E17" s="70"/>
      <c r="F17" s="70"/>
      <c r="G17" s="394"/>
      <c r="H17" s="395"/>
      <c r="I17" s="394"/>
      <c r="J17" s="395"/>
      <c r="K17" s="394"/>
      <c r="L17" s="395"/>
      <c r="M17" s="394"/>
      <c r="N17" s="395"/>
      <c r="O17" s="396"/>
      <c r="P17" s="397"/>
      <c r="Q17" s="203"/>
      <c r="R17" s="70"/>
      <c r="S17" s="70"/>
      <c r="T17" s="70"/>
      <c r="U17" s="70"/>
    </row>
    <row r="18" spans="1:21" ht="315" x14ac:dyDescent="0.25">
      <c r="A18" s="598" t="s">
        <v>1492</v>
      </c>
      <c r="B18" s="598" t="s">
        <v>1470</v>
      </c>
      <c r="C18" s="400" t="s">
        <v>1493</v>
      </c>
      <c r="D18" s="400" t="s">
        <v>1494</v>
      </c>
      <c r="E18" s="425">
        <v>1.5</v>
      </c>
      <c r="F18" s="400" t="s">
        <v>1495</v>
      </c>
      <c r="G18" s="403">
        <v>0.25</v>
      </c>
      <c r="H18" s="398">
        <f>$P$18*G18</f>
        <v>262169.16666666669</v>
      </c>
      <c r="I18" s="403">
        <v>0.25</v>
      </c>
      <c r="J18" s="398">
        <f>$P$18*I18</f>
        <v>262169.16666666669</v>
      </c>
      <c r="K18" s="403">
        <v>0.25</v>
      </c>
      <c r="L18" s="398">
        <f>$P$18*K18</f>
        <v>262169.16666666669</v>
      </c>
      <c r="M18" s="403">
        <v>0.25</v>
      </c>
      <c r="N18" s="398">
        <f>$P$18*M18</f>
        <v>262169.16666666669</v>
      </c>
      <c r="O18" s="396"/>
      <c r="P18" s="397">
        <f>'1. TALLERES SEMINARIOS'!D173+'1. TALLERES SEMINARIOS'!D191+'1. TALLERES SEMINARIOS'!D209+'1. TALLERES SEMINARIOS'!D227+'2. CONTRATACION DE PERSONAL'!D69</f>
        <v>1048676.6666666667</v>
      </c>
      <c r="Q18" s="416"/>
      <c r="R18" s="416"/>
      <c r="S18" s="416"/>
      <c r="T18" s="416"/>
      <c r="U18" s="416"/>
    </row>
    <row r="19" spans="1:21" ht="141" customHeight="1" x14ac:dyDescent="0.25">
      <c r="A19" s="599"/>
      <c r="B19" s="599"/>
      <c r="C19" s="426" t="s">
        <v>1496</v>
      </c>
      <c r="D19" s="417" t="s">
        <v>1497</v>
      </c>
      <c r="E19" s="418">
        <v>1.6</v>
      </c>
      <c r="F19" s="418" t="s">
        <v>1498</v>
      </c>
      <c r="G19" s="403">
        <v>0.25</v>
      </c>
      <c r="H19" s="398">
        <f>$P$19*G19</f>
        <v>84929.166666666657</v>
      </c>
      <c r="I19" s="403">
        <v>0.25</v>
      </c>
      <c r="J19" s="398">
        <f>$P$19*I19</f>
        <v>84929.166666666657</v>
      </c>
      <c r="K19" s="403">
        <v>0.25</v>
      </c>
      <c r="L19" s="398">
        <f>$P$19*K19</f>
        <v>84929.166666666657</v>
      </c>
      <c r="M19" s="403">
        <v>0.25</v>
      </c>
      <c r="N19" s="398">
        <f>$P$19*M19</f>
        <v>84929.166666666657</v>
      </c>
      <c r="O19" s="396"/>
      <c r="P19" s="397">
        <f>'1. TALLERES SEMINARIOS'!D245+'1. TALLERES SEMINARIOS'!D263</f>
        <v>339716.66666666663</v>
      </c>
      <c r="Q19" s="419"/>
      <c r="R19" s="419"/>
      <c r="S19" s="419"/>
      <c r="T19" s="419"/>
      <c r="U19" s="419"/>
    </row>
    <row r="20" spans="1:21" ht="15.75" hidden="1" x14ac:dyDescent="0.25">
      <c r="A20" s="599"/>
      <c r="B20" s="599"/>
      <c r="C20" s="368"/>
      <c r="D20" s="320"/>
      <c r="E20" s="70"/>
      <c r="F20" s="70"/>
      <c r="G20" s="396"/>
      <c r="H20" s="398"/>
      <c r="I20" s="396"/>
      <c r="J20" s="396"/>
      <c r="K20" s="396"/>
      <c r="L20" s="398"/>
      <c r="M20" s="396"/>
      <c r="N20" s="396"/>
      <c r="O20" s="396"/>
      <c r="P20" s="397"/>
      <c r="Q20" s="70"/>
      <c r="R20" s="70"/>
      <c r="S20" s="70"/>
      <c r="T20" s="70"/>
      <c r="U20" s="70"/>
    </row>
    <row r="21" spans="1:21" ht="15.75" hidden="1" x14ac:dyDescent="0.25">
      <c r="A21" s="599"/>
      <c r="B21" s="599"/>
      <c r="C21" s="368"/>
      <c r="D21" s="320"/>
      <c r="E21" s="70"/>
      <c r="F21" s="70"/>
      <c r="G21" s="396"/>
      <c r="H21" s="398"/>
      <c r="I21" s="396"/>
      <c r="J21" s="396"/>
      <c r="K21" s="396"/>
      <c r="L21" s="398"/>
      <c r="M21" s="396"/>
      <c r="N21" s="396"/>
      <c r="O21" s="396"/>
      <c r="P21" s="397"/>
      <c r="Q21" s="70"/>
      <c r="R21" s="70"/>
      <c r="S21" s="70"/>
      <c r="T21" s="70"/>
      <c r="U21" s="70"/>
    </row>
    <row r="22" spans="1:21" ht="15.75" hidden="1" x14ac:dyDescent="0.25">
      <c r="A22" s="599"/>
      <c r="B22" s="599"/>
      <c r="C22" s="368"/>
      <c r="D22" s="320"/>
      <c r="E22" s="70"/>
      <c r="F22" s="70"/>
      <c r="G22" s="396"/>
      <c r="H22" s="398"/>
      <c r="I22" s="396"/>
      <c r="J22" s="396"/>
      <c r="K22" s="396"/>
      <c r="L22" s="398"/>
      <c r="M22" s="396"/>
      <c r="N22" s="396"/>
      <c r="O22" s="396"/>
      <c r="P22" s="397"/>
      <c r="Q22" s="70"/>
      <c r="R22" s="70"/>
      <c r="S22" s="70"/>
      <c r="T22" s="70"/>
      <c r="U22" s="70"/>
    </row>
    <row r="23" spans="1:21" ht="15.75" hidden="1" x14ac:dyDescent="0.25">
      <c r="A23" s="599"/>
      <c r="B23" s="599"/>
      <c r="C23" s="368"/>
      <c r="D23" s="320"/>
      <c r="E23" s="70"/>
      <c r="F23" s="70"/>
      <c r="G23" s="396"/>
      <c r="H23" s="398"/>
      <c r="I23" s="396"/>
      <c r="J23" s="396"/>
      <c r="K23" s="396"/>
      <c r="L23" s="398"/>
      <c r="M23" s="396"/>
      <c r="N23" s="396"/>
      <c r="O23" s="396"/>
      <c r="P23" s="397"/>
      <c r="Q23" s="70"/>
      <c r="R23" s="70"/>
      <c r="S23" s="70"/>
      <c r="T23" s="70"/>
      <c r="U23" s="70"/>
    </row>
    <row r="24" spans="1:21" ht="15.75" hidden="1" x14ac:dyDescent="0.25">
      <c r="A24" s="599"/>
      <c r="B24" s="599"/>
      <c r="C24" s="368"/>
      <c r="D24" s="320"/>
      <c r="E24" s="70"/>
      <c r="F24" s="70"/>
      <c r="G24" s="394"/>
      <c r="H24" s="396"/>
      <c r="I24" s="396"/>
      <c r="J24" s="396"/>
      <c r="K24" s="396"/>
      <c r="L24" s="396"/>
      <c r="M24" s="396"/>
      <c r="N24" s="396"/>
      <c r="O24" s="396"/>
      <c r="P24" s="397"/>
      <c r="Q24" s="70"/>
      <c r="R24" s="70"/>
      <c r="S24" s="70"/>
      <c r="T24" s="70"/>
      <c r="U24" s="70"/>
    </row>
    <row r="25" spans="1:21" ht="15.75" hidden="1" x14ac:dyDescent="0.25">
      <c r="A25" s="599"/>
      <c r="B25" s="599"/>
      <c r="C25" s="368"/>
      <c r="D25" s="368"/>
      <c r="E25" s="70"/>
      <c r="F25" s="70"/>
      <c r="G25" s="70"/>
      <c r="H25" s="70"/>
      <c r="I25" s="70"/>
      <c r="J25" s="70"/>
      <c r="K25" s="70"/>
      <c r="L25" s="70"/>
      <c r="M25" s="70"/>
      <c r="N25" s="70"/>
      <c r="O25" s="70"/>
      <c r="P25" s="231"/>
      <c r="Q25" s="70"/>
      <c r="R25" s="70"/>
      <c r="S25" s="70"/>
      <c r="T25" s="70"/>
      <c r="U25" s="70"/>
    </row>
    <row r="26" spans="1:21" ht="15.75" hidden="1" x14ac:dyDescent="0.25">
      <c r="A26" s="600"/>
      <c r="B26" s="600"/>
      <c r="C26" s="368"/>
      <c r="D26" s="368"/>
      <c r="E26" s="70"/>
      <c r="F26" s="70"/>
      <c r="G26" s="70"/>
      <c r="H26" s="70"/>
      <c r="I26" s="70"/>
      <c r="J26" s="70"/>
      <c r="K26" s="70"/>
      <c r="L26" s="70"/>
      <c r="M26" s="70"/>
      <c r="N26" s="70"/>
      <c r="O26" s="70"/>
      <c r="P26" s="231"/>
      <c r="Q26" s="70"/>
      <c r="R26" s="70"/>
      <c r="S26" s="70"/>
      <c r="T26" s="70"/>
      <c r="U26" s="71"/>
    </row>
    <row r="27" spans="1:21" ht="15.6" customHeight="1" x14ac:dyDescent="0.25">
      <c r="A27" s="287"/>
      <c r="B27" s="288"/>
      <c r="C27" s="287" t="s">
        <v>1499</v>
      </c>
      <c r="D27" s="288"/>
      <c r="E27" s="288"/>
      <c r="F27" s="289"/>
      <c r="G27" s="232">
        <f t="shared" ref="G27:O27" si="0">SUM(G8:G26)</f>
        <v>1.1000000000000001</v>
      </c>
      <c r="H27" s="232">
        <f t="shared" si="0"/>
        <v>614676.66666666663</v>
      </c>
      <c r="I27" s="232">
        <f t="shared" si="0"/>
        <v>1.4</v>
      </c>
      <c r="J27" s="232">
        <f t="shared" si="0"/>
        <v>660976.66666666663</v>
      </c>
      <c r="K27" s="232">
        <f t="shared" si="0"/>
        <v>1.75</v>
      </c>
      <c r="L27" s="232">
        <f t="shared" si="0"/>
        <v>704868.33333333337</v>
      </c>
      <c r="M27" s="232">
        <f t="shared" si="0"/>
        <v>1.75</v>
      </c>
      <c r="N27" s="232">
        <f t="shared" si="0"/>
        <v>704868.33333333337</v>
      </c>
      <c r="O27" s="232">
        <f t="shared" si="0"/>
        <v>1</v>
      </c>
      <c r="P27" s="232">
        <f>SUM(P8:P26)</f>
        <v>2685389.9999999995</v>
      </c>
      <c r="Q27" s="205"/>
      <c r="R27" s="205"/>
      <c r="S27" s="205"/>
      <c r="T27" s="205"/>
      <c r="U27" s="208"/>
    </row>
    <row r="28" spans="1:21" x14ac:dyDescent="0.25">
      <c r="E28" s="85"/>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1"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2"/>
  <sheetViews>
    <sheetView showGridLines="0" topLeftCell="I1" zoomScale="86" zoomScaleNormal="86" workbookViewId="0">
      <pane ySplit="6" topLeftCell="A36" activePane="bottomLeft" state="frozen"/>
      <selection sqref="A1:V1"/>
      <selection pane="bottomLeft" activeCell="P46" sqref="P46"/>
    </sheetView>
  </sheetViews>
  <sheetFormatPr baseColWidth="10" defaultColWidth="12.5703125" defaultRowHeight="12" x14ac:dyDescent="0.25"/>
  <cols>
    <col min="1" max="1" width="35.140625" style="255" customWidth="1"/>
    <col min="2" max="2" width="48.140625" style="248" customWidth="1"/>
    <col min="3" max="3" width="32.42578125" style="248" customWidth="1"/>
    <col min="4" max="4" width="32.7109375" style="248" customWidth="1"/>
    <col min="5" max="5" width="27.42578125" style="256" customWidth="1"/>
    <col min="6" max="6" width="36.42578125" style="248" customWidth="1"/>
    <col min="7" max="7" width="15.28515625" style="248" customWidth="1"/>
    <col min="8" max="8" width="15.85546875" style="248" customWidth="1"/>
    <col min="9" max="9" width="15.28515625" style="248" customWidth="1"/>
    <col min="10" max="10" width="15.42578125" style="248" customWidth="1"/>
    <col min="11" max="11" width="15.28515625" style="248" customWidth="1"/>
    <col min="12" max="12" width="14.85546875" style="248" customWidth="1"/>
    <col min="13" max="13" width="15.28515625" style="248" customWidth="1"/>
    <col min="14" max="14" width="17.5703125" style="248" customWidth="1"/>
    <col min="15" max="15" width="15.28515625" style="248" customWidth="1"/>
    <col min="16" max="16" width="16.28515625" style="248" bestFit="1" customWidth="1"/>
    <col min="17" max="20" width="14.28515625" style="248" customWidth="1"/>
    <col min="21" max="21" width="15.7109375" style="248" customWidth="1"/>
    <col min="22" max="16384" width="12.5703125" style="248"/>
  </cols>
  <sheetData>
    <row r="1" spans="1:21" s="242" customFormat="1" ht="18.75" x14ac:dyDescent="0.25">
      <c r="B1" s="281"/>
      <c r="C1" s="281"/>
      <c r="D1" s="281"/>
      <c r="E1" s="281"/>
      <c r="F1" s="281"/>
      <c r="G1" s="281" t="s">
        <v>1500</v>
      </c>
      <c r="H1" s="281"/>
      <c r="I1" s="281"/>
      <c r="J1" s="281"/>
      <c r="K1" s="281"/>
      <c r="L1" s="281"/>
      <c r="M1" s="281"/>
      <c r="N1" s="281"/>
      <c r="O1" s="281"/>
      <c r="P1" s="281"/>
      <c r="Q1" s="281"/>
      <c r="R1" s="281"/>
      <c r="S1" s="281"/>
      <c r="T1" s="281"/>
      <c r="U1" s="281"/>
    </row>
    <row r="2" spans="1:21" s="242" customFormat="1" ht="18.75" x14ac:dyDescent="0.25">
      <c r="A2" s="308" t="s">
        <v>1449</v>
      </c>
      <c r="B2" s="281"/>
      <c r="C2" s="281"/>
      <c r="D2" s="281"/>
      <c r="E2" s="281"/>
      <c r="F2" s="281"/>
      <c r="G2" s="281"/>
      <c r="H2" s="281"/>
      <c r="I2" s="281"/>
      <c r="J2" s="281"/>
      <c r="K2" s="281"/>
      <c r="L2" s="281"/>
      <c r="M2" s="281"/>
      <c r="N2" s="281"/>
      <c r="O2" s="281"/>
      <c r="P2" s="281"/>
      <c r="Q2" s="281"/>
      <c r="R2" s="281"/>
      <c r="S2" s="281"/>
      <c r="T2" s="281"/>
      <c r="U2" s="281"/>
    </row>
    <row r="3" spans="1:21" s="242" customFormat="1" ht="21" customHeight="1" x14ac:dyDescent="0.25">
      <c r="A3" s="243" t="s">
        <v>1501</v>
      </c>
      <c r="B3" s="244"/>
      <c r="C3" s="244"/>
      <c r="D3" s="244"/>
      <c r="E3" s="245"/>
      <c r="F3" s="244"/>
      <c r="G3" s="244"/>
      <c r="H3" s="244"/>
      <c r="I3" s="244"/>
      <c r="J3" s="244"/>
      <c r="K3" s="244"/>
      <c r="L3" s="244"/>
      <c r="M3" s="244"/>
      <c r="N3" s="244"/>
      <c r="O3" s="244"/>
      <c r="P3" s="244"/>
      <c r="Q3" s="244"/>
      <c r="R3" s="244"/>
      <c r="S3" s="244"/>
      <c r="T3" s="244"/>
      <c r="U3" s="244"/>
    </row>
    <row r="4" spans="1:21" s="66" customFormat="1" ht="23.25" customHeight="1" x14ac:dyDescent="0.25">
      <c r="A4" s="582" t="s">
        <v>1452</v>
      </c>
      <c r="B4" s="582" t="s">
        <v>1453</v>
      </c>
      <c r="C4" s="594" t="s">
        <v>1454</v>
      </c>
      <c r="D4" s="594" t="s">
        <v>1455</v>
      </c>
      <c r="E4" s="585" t="s">
        <v>1293</v>
      </c>
      <c r="F4" s="594" t="s">
        <v>1456</v>
      </c>
      <c r="G4" s="588" t="s">
        <v>1457</v>
      </c>
      <c r="H4" s="597"/>
      <c r="I4" s="597"/>
      <c r="J4" s="597"/>
      <c r="K4" s="597"/>
      <c r="L4" s="597"/>
      <c r="M4" s="597"/>
      <c r="N4" s="589"/>
      <c r="O4" s="590" t="s">
        <v>1458</v>
      </c>
      <c r="P4" s="591"/>
      <c r="Q4" s="582" t="s">
        <v>1459</v>
      </c>
      <c r="R4" s="582" t="s">
        <v>1460</v>
      </c>
      <c r="S4" s="582" t="s">
        <v>1461</v>
      </c>
      <c r="T4" s="582" t="s">
        <v>1462</v>
      </c>
      <c r="U4" s="579" t="s">
        <v>1463</v>
      </c>
    </row>
    <row r="5" spans="1:21" s="66" customFormat="1" ht="15" customHeight="1" x14ac:dyDescent="0.25">
      <c r="A5" s="583"/>
      <c r="B5" s="583"/>
      <c r="C5" s="595"/>
      <c r="D5" s="595"/>
      <c r="E5" s="586"/>
      <c r="F5" s="595"/>
      <c r="G5" s="588" t="s">
        <v>1464</v>
      </c>
      <c r="H5" s="589"/>
      <c r="I5" s="588" t="s">
        <v>1465</v>
      </c>
      <c r="J5" s="589"/>
      <c r="K5" s="588" t="s">
        <v>1466</v>
      </c>
      <c r="L5" s="589"/>
      <c r="M5" s="588" t="s">
        <v>1467</v>
      </c>
      <c r="N5" s="589"/>
      <c r="O5" s="592"/>
      <c r="P5" s="593"/>
      <c r="Q5" s="583"/>
      <c r="R5" s="583"/>
      <c r="S5" s="583"/>
      <c r="T5" s="583"/>
      <c r="U5" s="580"/>
    </row>
    <row r="6" spans="1:21" s="66" customFormat="1" ht="24" customHeight="1" x14ac:dyDescent="0.25">
      <c r="A6" s="584"/>
      <c r="B6" s="584"/>
      <c r="C6" s="596"/>
      <c r="D6" s="596"/>
      <c r="E6" s="587"/>
      <c r="F6" s="596"/>
      <c r="G6" s="321" t="s">
        <v>1468</v>
      </c>
      <c r="H6" s="321" t="s">
        <v>35</v>
      </c>
      <c r="I6" s="321" t="s">
        <v>1468</v>
      </c>
      <c r="J6" s="321" t="s">
        <v>35</v>
      </c>
      <c r="K6" s="321" t="s">
        <v>1468</v>
      </c>
      <c r="L6" s="321" t="s">
        <v>35</v>
      </c>
      <c r="M6" s="321" t="s">
        <v>1468</v>
      </c>
      <c r="N6" s="321" t="s">
        <v>35</v>
      </c>
      <c r="O6" s="321" t="s">
        <v>1468</v>
      </c>
      <c r="P6" s="321" t="s">
        <v>35</v>
      </c>
      <c r="Q6" s="584"/>
      <c r="R6" s="584"/>
      <c r="S6" s="584"/>
      <c r="T6" s="584"/>
      <c r="U6" s="581"/>
    </row>
    <row r="7" spans="1:21" ht="47.25" x14ac:dyDescent="0.25">
      <c r="A7" s="607" t="s">
        <v>1502</v>
      </c>
      <c r="B7" s="607" t="s">
        <v>1503</v>
      </c>
      <c r="C7" s="431" t="s">
        <v>1504</v>
      </c>
      <c r="D7" s="431" t="s">
        <v>1505</v>
      </c>
      <c r="E7" s="432">
        <v>2.1</v>
      </c>
      <c r="F7" s="431" t="s">
        <v>1506</v>
      </c>
      <c r="G7" s="433">
        <v>0.25</v>
      </c>
      <c r="H7" s="434">
        <f>$P$7*G7</f>
        <v>8387.5</v>
      </c>
      <c r="I7" s="433">
        <v>0.25</v>
      </c>
      <c r="J7" s="434">
        <f>$P$7*I7</f>
        <v>8387.5</v>
      </c>
      <c r="K7" s="433">
        <v>0.25</v>
      </c>
      <c r="L7" s="434">
        <f>$P$7*K7</f>
        <v>8387.5</v>
      </c>
      <c r="M7" s="433">
        <v>0.25</v>
      </c>
      <c r="N7" s="434">
        <f>$P$7*M7</f>
        <v>8387.5</v>
      </c>
      <c r="O7" s="435">
        <f>M7+K7+I7+G7</f>
        <v>1</v>
      </c>
      <c r="P7" s="415">
        <f>'1. TALLERES SEMINARIOS'!D281</f>
        <v>33550</v>
      </c>
      <c r="Q7" s="436"/>
      <c r="R7" s="436"/>
      <c r="S7" s="436"/>
      <c r="T7" s="436"/>
      <c r="U7" s="437"/>
    </row>
    <row r="8" spans="1:21" ht="15.75" x14ac:dyDescent="0.25">
      <c r="A8" s="608"/>
      <c r="B8" s="608"/>
      <c r="C8" s="431"/>
      <c r="D8" s="431"/>
      <c r="E8" s="432"/>
      <c r="F8" s="431"/>
      <c r="G8" s="433"/>
      <c r="H8" s="434"/>
      <c r="I8" s="433"/>
      <c r="J8" s="434"/>
      <c r="K8" s="433"/>
      <c r="L8" s="434"/>
      <c r="M8" s="433"/>
      <c r="N8" s="434"/>
      <c r="O8" s="432"/>
      <c r="P8" s="415"/>
      <c r="Q8" s="432"/>
      <c r="R8" s="432"/>
      <c r="S8" s="432"/>
      <c r="T8" s="432"/>
      <c r="U8" s="438"/>
    </row>
    <row r="9" spans="1:21" ht="15.75" hidden="1" customHeight="1" x14ac:dyDescent="0.25">
      <c r="A9" s="608"/>
      <c r="B9" s="608"/>
      <c r="C9" s="431"/>
      <c r="D9" s="431"/>
      <c r="E9" s="432"/>
      <c r="F9" s="431"/>
      <c r="G9" s="433"/>
      <c r="H9" s="434"/>
      <c r="I9" s="433"/>
      <c r="J9" s="434"/>
      <c r="K9" s="433"/>
      <c r="L9" s="434"/>
      <c r="M9" s="433"/>
      <c r="N9" s="434"/>
      <c r="O9" s="432"/>
      <c r="P9" s="415"/>
      <c r="Q9" s="432"/>
      <c r="R9" s="432"/>
      <c r="S9" s="432"/>
      <c r="T9" s="432"/>
      <c r="U9" s="438"/>
    </row>
    <row r="10" spans="1:21" ht="15.75" hidden="1" customHeight="1" x14ac:dyDescent="0.25">
      <c r="A10" s="608"/>
      <c r="B10" s="608"/>
      <c r="C10" s="438"/>
      <c r="D10" s="438"/>
      <c r="E10" s="438"/>
      <c r="F10" s="438"/>
      <c r="G10" s="439"/>
      <c r="H10" s="415"/>
      <c r="I10" s="439"/>
      <c r="J10" s="415"/>
      <c r="K10" s="439"/>
      <c r="L10" s="415"/>
      <c r="M10" s="439"/>
      <c r="N10" s="415"/>
      <c r="O10" s="432"/>
      <c r="P10" s="415"/>
      <c r="Q10" s="432"/>
      <c r="R10" s="432"/>
      <c r="S10" s="432"/>
      <c r="T10" s="432"/>
      <c r="U10" s="438"/>
    </row>
    <row r="11" spans="1:21" ht="15.75" hidden="1" customHeight="1" x14ac:dyDescent="0.25">
      <c r="A11" s="608"/>
      <c r="B11" s="609"/>
      <c r="C11" s="438"/>
      <c r="D11" s="438"/>
      <c r="E11" s="438"/>
      <c r="F11" s="438"/>
      <c r="G11" s="439"/>
      <c r="H11" s="415"/>
      <c r="I11" s="439"/>
      <c r="J11" s="415"/>
      <c r="K11" s="439"/>
      <c r="L11" s="415"/>
      <c r="M11" s="439"/>
      <c r="N11" s="415"/>
      <c r="O11" s="432"/>
      <c r="P11" s="415"/>
      <c r="Q11" s="432"/>
      <c r="R11" s="432"/>
      <c r="S11" s="432"/>
      <c r="T11" s="432"/>
      <c r="U11" s="438"/>
    </row>
    <row r="12" spans="1:21" ht="63" x14ac:dyDescent="0.25">
      <c r="A12" s="608"/>
      <c r="B12" s="607" t="s">
        <v>1507</v>
      </c>
      <c r="C12" s="438"/>
      <c r="D12" s="438" t="s">
        <v>1508</v>
      </c>
      <c r="E12" s="438">
        <v>2.2000000000000002</v>
      </c>
      <c r="F12" s="438" t="s">
        <v>1509</v>
      </c>
      <c r="G12" s="439">
        <v>0.25</v>
      </c>
      <c r="H12" s="415">
        <f>$P$12*G12</f>
        <v>64200</v>
      </c>
      <c r="I12" s="439">
        <v>0.25</v>
      </c>
      <c r="J12" s="415">
        <f>$P$12*I12</f>
        <v>64200</v>
      </c>
      <c r="K12" s="439">
        <v>0.25</v>
      </c>
      <c r="L12" s="415">
        <f>$P$12*K12</f>
        <v>64200</v>
      </c>
      <c r="M12" s="439">
        <v>0.25</v>
      </c>
      <c r="N12" s="415">
        <f>$P$12*M12</f>
        <v>64200</v>
      </c>
      <c r="O12" s="435">
        <f>M12+K12+I12+G12</f>
        <v>1</v>
      </c>
      <c r="P12" s="415">
        <f>'1. TALLERES SEMINARIOS'!D299</f>
        <v>256800</v>
      </c>
      <c r="Q12" s="436"/>
      <c r="R12" s="436"/>
      <c r="S12" s="436"/>
      <c r="T12" s="436"/>
      <c r="U12" s="437"/>
    </row>
    <row r="13" spans="1:21" ht="15.75" x14ac:dyDescent="0.25">
      <c r="A13" s="608"/>
      <c r="B13" s="608"/>
      <c r="C13" s="438"/>
      <c r="D13" s="438"/>
      <c r="E13" s="438"/>
      <c r="F13" s="438"/>
      <c r="G13" s="439"/>
      <c r="H13" s="415"/>
      <c r="I13" s="439"/>
      <c r="J13" s="415"/>
      <c r="K13" s="439"/>
      <c r="L13" s="415"/>
      <c r="M13" s="439"/>
      <c r="N13" s="415"/>
      <c r="O13" s="432"/>
      <c r="P13" s="415"/>
      <c r="Q13" s="432"/>
      <c r="R13" s="432"/>
      <c r="S13" s="432"/>
      <c r="T13" s="432"/>
      <c r="U13" s="438"/>
    </row>
    <row r="14" spans="1:21" ht="15.75" hidden="1" customHeight="1" x14ac:dyDescent="0.25">
      <c r="A14" s="608"/>
      <c r="B14" s="608"/>
      <c r="C14" s="438"/>
      <c r="D14" s="438"/>
      <c r="E14" s="438"/>
      <c r="F14" s="440"/>
      <c r="G14" s="439"/>
      <c r="H14" s="415"/>
      <c r="I14" s="439"/>
      <c r="J14" s="415"/>
      <c r="K14" s="439"/>
      <c r="L14" s="415"/>
      <c r="M14" s="439"/>
      <c r="N14" s="415"/>
      <c r="O14" s="432"/>
      <c r="P14" s="415"/>
      <c r="Q14" s="441"/>
      <c r="R14" s="441"/>
      <c r="S14" s="441"/>
      <c r="T14" s="441"/>
      <c r="U14" s="438"/>
    </row>
    <row r="15" spans="1:21" ht="15.75" hidden="1" customHeight="1" x14ac:dyDescent="0.25">
      <c r="A15" s="608"/>
      <c r="B15" s="608"/>
      <c r="C15" s="438"/>
      <c r="D15" s="438"/>
      <c r="E15" s="438"/>
      <c r="F15" s="440"/>
      <c r="G15" s="439"/>
      <c r="H15" s="415"/>
      <c r="I15" s="439"/>
      <c r="J15" s="415"/>
      <c r="K15" s="439"/>
      <c r="L15" s="415"/>
      <c r="M15" s="439"/>
      <c r="N15" s="415"/>
      <c r="O15" s="432"/>
      <c r="P15" s="415"/>
      <c r="Q15" s="441"/>
      <c r="R15" s="441"/>
      <c r="S15" s="441"/>
      <c r="T15" s="441"/>
      <c r="U15" s="438"/>
    </row>
    <row r="16" spans="1:21" ht="15.75" hidden="1" customHeight="1" x14ac:dyDescent="0.25">
      <c r="A16" s="608"/>
      <c r="B16" s="609"/>
      <c r="C16" s="438"/>
      <c r="D16" s="438"/>
      <c r="E16" s="438"/>
      <c r="F16" s="438"/>
      <c r="G16" s="439"/>
      <c r="H16" s="415"/>
      <c r="I16" s="439"/>
      <c r="J16" s="415"/>
      <c r="K16" s="439"/>
      <c r="L16" s="415"/>
      <c r="M16" s="439"/>
      <c r="N16" s="415"/>
      <c r="O16" s="432"/>
      <c r="P16" s="415"/>
      <c r="Q16" s="432"/>
      <c r="R16" s="432"/>
      <c r="S16" s="432"/>
      <c r="T16" s="432"/>
      <c r="U16" s="438"/>
    </row>
    <row r="17" spans="1:21" ht="141.75" x14ac:dyDescent="0.25">
      <c r="A17" s="608"/>
      <c r="B17" s="607" t="s">
        <v>1510</v>
      </c>
      <c r="C17" s="438" t="s">
        <v>1511</v>
      </c>
      <c r="D17" s="438" t="s">
        <v>1512</v>
      </c>
      <c r="E17" s="438">
        <v>2.2999999999999998</v>
      </c>
      <c r="F17" s="438" t="s">
        <v>1513</v>
      </c>
      <c r="G17" s="439">
        <v>0.25</v>
      </c>
      <c r="H17" s="415">
        <f>$P$17*G17</f>
        <v>53387.5</v>
      </c>
      <c r="I17" s="439">
        <v>0.25</v>
      </c>
      <c r="J17" s="415">
        <f>$P$17*I17</f>
        <v>53387.5</v>
      </c>
      <c r="K17" s="439">
        <v>0.25</v>
      </c>
      <c r="L17" s="415">
        <f>$P$17*K17</f>
        <v>53387.5</v>
      </c>
      <c r="M17" s="439">
        <v>0.25</v>
      </c>
      <c r="N17" s="415">
        <f>$P$17*M17</f>
        <v>53387.5</v>
      </c>
      <c r="O17" s="435">
        <f>M17+K17+I17+G17</f>
        <v>1</v>
      </c>
      <c r="P17" s="415">
        <f>'1. TALLERES SEMINARIOS'!D317</f>
        <v>213550</v>
      </c>
      <c r="Q17" s="436"/>
      <c r="R17" s="436"/>
      <c r="S17" s="436"/>
      <c r="T17" s="436"/>
      <c r="U17" s="437"/>
    </row>
    <row r="18" spans="1:21" ht="15.75" hidden="1" customHeight="1" x14ac:dyDescent="0.25">
      <c r="A18" s="608"/>
      <c r="B18" s="608"/>
      <c r="C18" s="438"/>
      <c r="D18" s="438"/>
      <c r="E18" s="438"/>
      <c r="F18" s="432"/>
      <c r="G18" s="439"/>
      <c r="H18" s="415"/>
      <c r="I18" s="439"/>
      <c r="J18" s="415"/>
      <c r="K18" s="439"/>
      <c r="L18" s="415"/>
      <c r="M18" s="439"/>
      <c r="N18" s="415"/>
      <c r="O18" s="435"/>
      <c r="P18" s="415"/>
      <c r="Q18" s="432"/>
      <c r="R18" s="432"/>
      <c r="S18" s="432"/>
      <c r="T18" s="432"/>
      <c r="U18" s="432"/>
    </row>
    <row r="19" spans="1:21" ht="15.75" hidden="1" customHeight="1" x14ac:dyDescent="0.25">
      <c r="A19" s="608"/>
      <c r="B19" s="608"/>
      <c r="C19" s="438"/>
      <c r="D19" s="438"/>
      <c r="E19" s="438"/>
      <c r="F19" s="432"/>
      <c r="G19" s="439"/>
      <c r="H19" s="415"/>
      <c r="I19" s="439"/>
      <c r="J19" s="415"/>
      <c r="K19" s="439"/>
      <c r="L19" s="415"/>
      <c r="M19" s="439"/>
      <c r="N19" s="415"/>
      <c r="O19" s="435"/>
      <c r="P19" s="415"/>
      <c r="Q19" s="432"/>
      <c r="R19" s="432"/>
      <c r="S19" s="432"/>
      <c r="T19" s="432"/>
      <c r="U19" s="432"/>
    </row>
    <row r="20" spans="1:21" ht="15.75" hidden="1" customHeight="1" x14ac:dyDescent="0.25">
      <c r="A20" s="608"/>
      <c r="B20" s="608"/>
      <c r="C20" s="442"/>
      <c r="D20" s="438"/>
      <c r="E20" s="438"/>
      <c r="F20" s="438"/>
      <c r="G20" s="439"/>
      <c r="H20" s="415"/>
      <c r="I20" s="439"/>
      <c r="J20" s="415"/>
      <c r="K20" s="439"/>
      <c r="L20" s="415"/>
      <c r="M20" s="439"/>
      <c r="N20" s="415"/>
      <c r="O20" s="432"/>
      <c r="P20" s="415"/>
      <c r="Q20" s="432"/>
      <c r="R20" s="432"/>
      <c r="S20" s="432"/>
      <c r="T20" s="432"/>
      <c r="U20" s="438"/>
    </row>
    <row r="21" spans="1:21" ht="15.75" hidden="1" customHeight="1" x14ac:dyDescent="0.25">
      <c r="A21" s="608"/>
      <c r="B21" s="609"/>
      <c r="C21" s="442"/>
      <c r="D21" s="438"/>
      <c r="E21" s="438"/>
      <c r="F21" s="443"/>
      <c r="G21" s="439"/>
      <c r="H21" s="415"/>
      <c r="I21" s="439"/>
      <c r="J21" s="415"/>
      <c r="K21" s="439"/>
      <c r="L21" s="415"/>
      <c r="M21" s="439"/>
      <c r="N21" s="415"/>
      <c r="O21" s="435"/>
      <c r="P21" s="415"/>
      <c r="Q21" s="432"/>
      <c r="R21" s="432"/>
      <c r="S21" s="432"/>
      <c r="T21" s="432"/>
      <c r="U21" s="438"/>
    </row>
    <row r="22" spans="1:21" ht="51.75" customHeight="1" x14ac:dyDescent="0.25">
      <c r="A22" s="608"/>
      <c r="B22" s="610" t="s">
        <v>1514</v>
      </c>
      <c r="C22" s="438" t="s">
        <v>1515</v>
      </c>
      <c r="D22" s="438" t="s">
        <v>1516</v>
      </c>
      <c r="E22" s="438" t="s">
        <v>1517</v>
      </c>
      <c r="F22" s="438" t="s">
        <v>1518</v>
      </c>
      <c r="G22" s="439">
        <v>0.7</v>
      </c>
      <c r="H22" s="415"/>
      <c r="I22" s="435">
        <v>0.1</v>
      </c>
      <c r="J22" s="415"/>
      <c r="K22" s="439">
        <v>0.1</v>
      </c>
      <c r="L22" s="415"/>
      <c r="M22" s="435">
        <v>0.1</v>
      </c>
      <c r="N22" s="415"/>
      <c r="O22" s="439">
        <f>M22+K22+I22+G22</f>
        <v>1</v>
      </c>
      <c r="P22" s="415"/>
      <c r="Q22" s="436"/>
      <c r="R22" s="436"/>
      <c r="S22" s="436"/>
      <c r="T22" s="436"/>
      <c r="U22" s="437"/>
    </row>
    <row r="23" spans="1:21" ht="31.5" x14ac:dyDescent="0.25">
      <c r="A23" s="608"/>
      <c r="B23" s="610"/>
      <c r="C23" s="438"/>
      <c r="D23" s="438"/>
      <c r="E23" s="438" t="s">
        <v>1519</v>
      </c>
      <c r="F23" s="438" t="s">
        <v>1520</v>
      </c>
      <c r="G23" s="439">
        <v>0.7</v>
      </c>
      <c r="H23" s="415"/>
      <c r="I23" s="435">
        <v>0.1</v>
      </c>
      <c r="J23" s="415"/>
      <c r="K23" s="439">
        <v>0.1</v>
      </c>
      <c r="L23" s="415"/>
      <c r="M23" s="435">
        <v>0.1</v>
      </c>
      <c r="N23" s="415"/>
      <c r="O23" s="435">
        <f>M23+K23+I23+G23</f>
        <v>1</v>
      </c>
      <c r="P23" s="415"/>
      <c r="Q23" s="436"/>
      <c r="R23" s="436"/>
      <c r="S23" s="436"/>
      <c r="T23" s="436"/>
      <c r="U23" s="437"/>
    </row>
    <row r="24" spans="1:21" ht="31.5" x14ac:dyDescent="0.25">
      <c r="A24" s="608"/>
      <c r="B24" s="610"/>
      <c r="C24" s="438"/>
      <c r="D24" s="438"/>
      <c r="E24" s="438">
        <v>2.6</v>
      </c>
      <c r="F24" s="438" t="s">
        <v>1521</v>
      </c>
      <c r="G24" s="439"/>
      <c r="H24" s="415"/>
      <c r="I24" s="435">
        <v>1</v>
      </c>
      <c r="J24" s="415">
        <f>P24</f>
        <v>12583.333333333334</v>
      </c>
      <c r="K24" s="439"/>
      <c r="L24" s="415"/>
      <c r="M24" s="439"/>
      <c r="N24" s="415"/>
      <c r="O24" s="439">
        <f>M24+K24+I24+G24</f>
        <v>1</v>
      </c>
      <c r="P24" s="415">
        <f>'1. TALLERES SEMINARIOS'!D335</f>
        <v>12583.333333333334</v>
      </c>
      <c r="Q24" s="436"/>
      <c r="R24" s="436"/>
      <c r="S24" s="436"/>
      <c r="T24" s="436"/>
      <c r="U24" s="437"/>
    </row>
    <row r="25" spans="1:21" ht="15.75" hidden="1" customHeight="1" x14ac:dyDescent="0.25">
      <c r="A25" s="608"/>
      <c r="B25" s="610"/>
      <c r="C25" s="442"/>
      <c r="D25" s="438"/>
      <c r="E25" s="438"/>
      <c r="F25" s="438"/>
      <c r="G25" s="439"/>
      <c r="H25" s="415"/>
      <c r="I25" s="439"/>
      <c r="J25" s="415"/>
      <c r="K25" s="432"/>
      <c r="L25" s="415"/>
      <c r="M25" s="432"/>
      <c r="N25" s="415"/>
      <c r="O25" s="439"/>
      <c r="P25" s="415"/>
      <c r="Q25" s="432"/>
      <c r="R25" s="432"/>
      <c r="S25" s="432"/>
      <c r="T25" s="432"/>
      <c r="U25" s="438"/>
    </row>
    <row r="26" spans="1:21" ht="15.75" hidden="1" customHeight="1" x14ac:dyDescent="0.25">
      <c r="A26" s="608"/>
      <c r="B26" s="610"/>
      <c r="C26" s="442"/>
      <c r="D26" s="438"/>
      <c r="E26" s="438"/>
      <c r="F26" s="438"/>
      <c r="G26" s="439"/>
      <c r="H26" s="415"/>
      <c r="I26" s="439"/>
      <c r="J26" s="415"/>
      <c r="K26" s="432"/>
      <c r="L26" s="415"/>
      <c r="M26" s="432"/>
      <c r="N26" s="415"/>
      <c r="O26" s="439"/>
      <c r="P26" s="415"/>
      <c r="Q26" s="432"/>
      <c r="R26" s="432"/>
      <c r="S26" s="432"/>
      <c r="T26" s="432"/>
      <c r="U26" s="438"/>
    </row>
    <row r="27" spans="1:21" ht="47.25" x14ac:dyDescent="0.25">
      <c r="A27" s="608"/>
      <c r="B27" s="610" t="s">
        <v>1522</v>
      </c>
      <c r="C27" s="442" t="s">
        <v>1523</v>
      </c>
      <c r="D27" s="438" t="s">
        <v>1524</v>
      </c>
      <c r="E27" s="438">
        <v>2.7</v>
      </c>
      <c r="F27" s="438" t="s">
        <v>1525</v>
      </c>
      <c r="G27" s="439"/>
      <c r="H27" s="415"/>
      <c r="I27" s="439">
        <v>1</v>
      </c>
      <c r="J27" s="415">
        <f>P27</f>
        <v>120000</v>
      </c>
      <c r="K27" s="439"/>
      <c r="L27" s="415"/>
      <c r="M27" s="439"/>
      <c r="N27" s="415"/>
      <c r="O27" s="439">
        <f>M27+K27+I27+G27</f>
        <v>1</v>
      </c>
      <c r="P27" s="415">
        <f>'5. ACTIVIDADES ESPECIALES'!D10</f>
        <v>120000</v>
      </c>
      <c r="Q27" s="436"/>
      <c r="R27" s="436"/>
      <c r="S27" s="436"/>
      <c r="T27" s="436"/>
      <c r="U27" s="437"/>
    </row>
    <row r="28" spans="1:21" ht="110.25" x14ac:dyDescent="0.25">
      <c r="A28" s="608"/>
      <c r="B28" s="610"/>
      <c r="C28" s="438" t="s">
        <v>1526</v>
      </c>
      <c r="D28" s="438" t="s">
        <v>1527</v>
      </c>
      <c r="E28" s="438">
        <v>2.8</v>
      </c>
      <c r="F28" s="438" t="s">
        <v>1528</v>
      </c>
      <c r="G28" s="439"/>
      <c r="H28" s="415"/>
      <c r="I28" s="439">
        <v>1</v>
      </c>
      <c r="J28" s="415">
        <f>P28</f>
        <v>42783.333333333336</v>
      </c>
      <c r="K28" s="439"/>
      <c r="L28" s="415"/>
      <c r="M28" s="439"/>
      <c r="N28" s="415"/>
      <c r="O28" s="439">
        <f>M28+K28+I28+G28</f>
        <v>1</v>
      </c>
      <c r="P28" s="415">
        <f>'1. TALLERES SEMINARIOS'!D353</f>
        <v>42783.333333333336</v>
      </c>
      <c r="Q28" s="436"/>
      <c r="R28" s="436"/>
      <c r="S28" s="436"/>
      <c r="T28" s="436"/>
      <c r="U28" s="437"/>
    </row>
    <row r="29" spans="1:21" ht="15.75" hidden="1" x14ac:dyDescent="0.25">
      <c r="A29" s="608"/>
      <c r="B29" s="610"/>
      <c r="C29" s="438"/>
      <c r="D29" s="438"/>
      <c r="E29" s="438"/>
      <c r="F29" s="438"/>
      <c r="G29" s="439"/>
      <c r="H29" s="415"/>
      <c r="I29" s="439"/>
      <c r="J29" s="415"/>
      <c r="K29" s="439"/>
      <c r="L29" s="415"/>
      <c r="M29" s="439"/>
      <c r="N29" s="415"/>
      <c r="O29" s="439"/>
      <c r="P29" s="415"/>
      <c r="Q29" s="432"/>
      <c r="R29" s="432"/>
      <c r="S29" s="432"/>
      <c r="T29" s="432"/>
      <c r="U29" s="438"/>
    </row>
    <row r="30" spans="1:21" ht="15.75" hidden="1" x14ac:dyDescent="0.25">
      <c r="A30" s="608"/>
      <c r="B30" s="610"/>
      <c r="C30" s="438"/>
      <c r="D30" s="438"/>
      <c r="E30" s="438"/>
      <c r="F30" s="438"/>
      <c r="G30" s="439"/>
      <c r="H30" s="415"/>
      <c r="I30" s="439"/>
      <c r="J30" s="415"/>
      <c r="K30" s="439"/>
      <c r="L30" s="415"/>
      <c r="M30" s="439"/>
      <c r="N30" s="415"/>
      <c r="O30" s="439"/>
      <c r="P30" s="415"/>
      <c r="Q30" s="432"/>
      <c r="R30" s="432"/>
      <c r="S30" s="432"/>
      <c r="T30" s="432"/>
      <c r="U30" s="438"/>
    </row>
    <row r="31" spans="1:21" ht="15.75" hidden="1" x14ac:dyDescent="0.25">
      <c r="A31" s="608"/>
      <c r="B31" s="610"/>
      <c r="C31" s="438"/>
      <c r="D31" s="438"/>
      <c r="E31" s="438"/>
      <c r="F31" s="438"/>
      <c r="G31" s="439"/>
      <c r="H31" s="415"/>
      <c r="I31" s="439"/>
      <c r="J31" s="415"/>
      <c r="K31" s="439"/>
      <c r="L31" s="415"/>
      <c r="M31" s="439"/>
      <c r="N31" s="415"/>
      <c r="O31" s="439"/>
      <c r="P31" s="415"/>
      <c r="Q31" s="432"/>
      <c r="R31" s="432"/>
      <c r="S31" s="432"/>
      <c r="T31" s="432"/>
      <c r="U31" s="438"/>
    </row>
    <row r="32" spans="1:21" ht="15.75" hidden="1" x14ac:dyDescent="0.25">
      <c r="A32" s="608"/>
      <c r="B32" s="610" t="s">
        <v>1529</v>
      </c>
      <c r="C32" s="438"/>
      <c r="D32" s="438"/>
      <c r="E32" s="438"/>
      <c r="F32" s="438"/>
      <c r="G32" s="439"/>
      <c r="H32" s="415"/>
      <c r="I32" s="439"/>
      <c r="J32" s="415"/>
      <c r="K32" s="439"/>
      <c r="L32" s="415"/>
      <c r="M32" s="439"/>
      <c r="N32" s="415"/>
      <c r="O32" s="439"/>
      <c r="P32" s="415"/>
      <c r="Q32" s="432"/>
      <c r="R32" s="432"/>
      <c r="S32" s="432"/>
      <c r="T32" s="432"/>
      <c r="U32" s="438"/>
    </row>
    <row r="33" spans="1:21" ht="15.75" hidden="1" x14ac:dyDescent="0.25">
      <c r="A33" s="608"/>
      <c r="B33" s="610"/>
      <c r="C33" s="438"/>
      <c r="D33" s="438"/>
      <c r="E33" s="438"/>
      <c r="F33" s="438"/>
      <c r="G33" s="439"/>
      <c r="H33" s="415"/>
      <c r="I33" s="439"/>
      <c r="J33" s="415"/>
      <c r="K33" s="439"/>
      <c r="L33" s="415"/>
      <c r="M33" s="439"/>
      <c r="N33" s="415"/>
      <c r="O33" s="439"/>
      <c r="P33" s="415"/>
      <c r="Q33" s="432"/>
      <c r="R33" s="432"/>
      <c r="S33" s="432"/>
      <c r="T33" s="432"/>
      <c r="U33" s="438"/>
    </row>
    <row r="34" spans="1:21" ht="15.75" hidden="1" x14ac:dyDescent="0.25">
      <c r="A34" s="608"/>
      <c r="B34" s="610"/>
      <c r="C34" s="438"/>
      <c r="D34" s="438"/>
      <c r="E34" s="438"/>
      <c r="F34" s="438"/>
      <c r="G34" s="439"/>
      <c r="H34" s="415"/>
      <c r="I34" s="439"/>
      <c r="J34" s="415"/>
      <c r="K34" s="439"/>
      <c r="L34" s="415"/>
      <c r="M34" s="439"/>
      <c r="N34" s="415"/>
      <c r="O34" s="439"/>
      <c r="P34" s="415"/>
      <c r="Q34" s="432"/>
      <c r="R34" s="432"/>
      <c r="S34" s="432"/>
      <c r="T34" s="432"/>
      <c r="U34" s="438"/>
    </row>
    <row r="35" spans="1:21" ht="15.75" hidden="1" x14ac:dyDescent="0.25">
      <c r="A35" s="608"/>
      <c r="B35" s="610"/>
      <c r="C35" s="438"/>
      <c r="D35" s="438"/>
      <c r="E35" s="438"/>
      <c r="F35" s="438"/>
      <c r="G35" s="439"/>
      <c r="H35" s="415"/>
      <c r="I35" s="439"/>
      <c r="J35" s="415"/>
      <c r="K35" s="439"/>
      <c r="L35" s="415"/>
      <c r="M35" s="439"/>
      <c r="N35" s="415"/>
      <c r="O35" s="439"/>
      <c r="P35" s="415"/>
      <c r="Q35" s="432"/>
      <c r="R35" s="432"/>
      <c r="S35" s="432"/>
      <c r="T35" s="432"/>
      <c r="U35" s="438"/>
    </row>
    <row r="36" spans="1:21" ht="63" x14ac:dyDescent="0.25">
      <c r="A36" s="608"/>
      <c r="B36" s="610" t="s">
        <v>1530</v>
      </c>
      <c r="C36" s="438" t="s">
        <v>1531</v>
      </c>
      <c r="D36" s="438" t="s">
        <v>1532</v>
      </c>
      <c r="E36" s="438">
        <v>2.9</v>
      </c>
      <c r="F36" s="438" t="s">
        <v>1533</v>
      </c>
      <c r="G36" s="439"/>
      <c r="H36" s="415"/>
      <c r="I36" s="439">
        <v>0.5</v>
      </c>
      <c r="J36" s="415">
        <f>$P$36*I36</f>
        <v>180000</v>
      </c>
      <c r="K36" s="439">
        <v>0.5</v>
      </c>
      <c r="L36" s="415">
        <f>$P$36*K36</f>
        <v>180000</v>
      </c>
      <c r="M36" s="439"/>
      <c r="N36" s="415"/>
      <c r="O36" s="439">
        <f>M36+K36+I36+G36</f>
        <v>1</v>
      </c>
      <c r="P36" s="415">
        <f>'2. CONTRATACION DE PERSONAL'!D128</f>
        <v>360000</v>
      </c>
      <c r="Q36" s="436"/>
      <c r="R36" s="436"/>
      <c r="S36" s="436"/>
      <c r="T36" s="436"/>
      <c r="U36" s="437"/>
    </row>
    <row r="37" spans="1:21" ht="15.75" hidden="1" x14ac:dyDescent="0.25">
      <c r="A37" s="608"/>
      <c r="B37" s="610"/>
      <c r="C37" s="438"/>
      <c r="D37" s="438"/>
      <c r="E37" s="438">
        <v>2.9</v>
      </c>
      <c r="F37" s="438"/>
      <c r="G37" s="439"/>
      <c r="H37" s="415"/>
      <c r="I37" s="439"/>
      <c r="J37" s="415"/>
      <c r="K37" s="439"/>
      <c r="L37" s="415"/>
      <c r="M37" s="439"/>
      <c r="N37" s="415"/>
      <c r="O37" s="439"/>
      <c r="P37" s="415"/>
      <c r="Q37" s="436"/>
      <c r="R37" s="436"/>
      <c r="S37" s="436"/>
      <c r="T37" s="436"/>
      <c r="U37" s="437"/>
    </row>
    <row r="38" spans="1:21" ht="15.75" hidden="1" x14ac:dyDescent="0.25">
      <c r="A38" s="608"/>
      <c r="B38" s="610"/>
      <c r="C38" s="438"/>
      <c r="D38" s="438"/>
      <c r="E38" s="438">
        <v>2.9</v>
      </c>
      <c r="F38" s="438"/>
      <c r="G38" s="439"/>
      <c r="H38" s="415"/>
      <c r="I38" s="439"/>
      <c r="J38" s="415"/>
      <c r="K38" s="439"/>
      <c r="L38" s="415"/>
      <c r="M38" s="439"/>
      <c r="N38" s="415"/>
      <c r="O38" s="439"/>
      <c r="P38" s="415"/>
      <c r="Q38" s="436"/>
      <c r="R38" s="436"/>
      <c r="S38" s="436"/>
      <c r="T38" s="436"/>
      <c r="U38" s="437"/>
    </row>
    <row r="39" spans="1:21" ht="15.75" hidden="1" x14ac:dyDescent="0.25">
      <c r="A39" s="608"/>
      <c r="B39" s="610"/>
      <c r="C39" s="438"/>
      <c r="D39" s="438"/>
      <c r="E39" s="438">
        <v>2.9</v>
      </c>
      <c r="F39" s="438"/>
      <c r="G39" s="439"/>
      <c r="H39" s="415"/>
      <c r="I39" s="439"/>
      <c r="J39" s="415"/>
      <c r="K39" s="439"/>
      <c r="L39" s="415"/>
      <c r="M39" s="439"/>
      <c r="N39" s="415"/>
      <c r="O39" s="439"/>
      <c r="P39" s="415"/>
      <c r="Q39" s="436"/>
      <c r="R39" s="436"/>
      <c r="S39" s="436"/>
      <c r="T39" s="436"/>
      <c r="U39" s="437"/>
    </row>
    <row r="40" spans="1:21" ht="157.5" x14ac:dyDescent="0.25">
      <c r="A40" s="608"/>
      <c r="B40" s="610" t="s">
        <v>1534</v>
      </c>
      <c r="C40" s="438" t="s">
        <v>1535</v>
      </c>
      <c r="D40" s="438" t="s">
        <v>1536</v>
      </c>
      <c r="E40" s="445" t="s">
        <v>1409</v>
      </c>
      <c r="F40" s="438" t="s">
        <v>1537</v>
      </c>
      <c r="G40" s="439"/>
      <c r="H40" s="415"/>
      <c r="I40" s="439"/>
      <c r="J40" s="415"/>
      <c r="K40" s="439">
        <v>1</v>
      </c>
      <c r="L40" s="415">
        <f>P40</f>
        <v>20000</v>
      </c>
      <c r="M40" s="439"/>
      <c r="N40" s="415"/>
      <c r="O40" s="439">
        <f>M40+K40+I40+G40</f>
        <v>1</v>
      </c>
      <c r="P40" s="415">
        <f>'5. ACTIVIDADES ESPECIALES'!D53</f>
        <v>20000</v>
      </c>
      <c r="Q40" s="436"/>
      <c r="R40" s="436"/>
      <c r="S40" s="436"/>
      <c r="T40" s="436"/>
      <c r="U40" s="437"/>
    </row>
    <row r="41" spans="1:21" ht="15.75" hidden="1" x14ac:dyDescent="0.25">
      <c r="A41" s="608"/>
      <c r="B41" s="610"/>
      <c r="C41" s="438"/>
      <c r="D41" s="438"/>
      <c r="E41" s="438"/>
      <c r="F41" s="438"/>
      <c r="G41" s="439"/>
      <c r="H41" s="415"/>
      <c r="I41" s="439"/>
      <c r="J41" s="415"/>
      <c r="K41" s="439"/>
      <c r="L41" s="415"/>
      <c r="M41" s="439"/>
      <c r="N41" s="415"/>
      <c r="O41" s="439"/>
      <c r="P41" s="415"/>
      <c r="Q41" s="432"/>
      <c r="R41" s="432"/>
      <c r="S41" s="432"/>
      <c r="T41" s="432"/>
      <c r="U41" s="438"/>
    </row>
    <row r="42" spans="1:21" ht="15.75" hidden="1" x14ac:dyDescent="0.25">
      <c r="A42" s="608"/>
      <c r="B42" s="610"/>
      <c r="C42" s="438"/>
      <c r="D42" s="438"/>
      <c r="E42" s="438"/>
      <c r="F42" s="438"/>
      <c r="G42" s="439"/>
      <c r="H42" s="415"/>
      <c r="I42" s="439"/>
      <c r="J42" s="415"/>
      <c r="K42" s="439"/>
      <c r="L42" s="415"/>
      <c r="M42" s="439"/>
      <c r="N42" s="415"/>
      <c r="O42" s="439"/>
      <c r="P42" s="415"/>
      <c r="Q42" s="432"/>
      <c r="R42" s="432"/>
      <c r="S42" s="432"/>
      <c r="T42" s="432"/>
      <c r="U42" s="438"/>
    </row>
    <row r="43" spans="1:21" ht="15.75" hidden="1" x14ac:dyDescent="0.25">
      <c r="A43" s="608"/>
      <c r="B43" s="610"/>
      <c r="C43" s="438"/>
      <c r="D43" s="438"/>
      <c r="E43" s="438"/>
      <c r="F43" s="438"/>
      <c r="G43" s="439"/>
      <c r="H43" s="415"/>
      <c r="I43" s="439"/>
      <c r="J43" s="415"/>
      <c r="K43" s="439"/>
      <c r="L43" s="415"/>
      <c r="M43" s="439"/>
      <c r="N43" s="415"/>
      <c r="O43" s="439"/>
      <c r="P43" s="415"/>
      <c r="Q43" s="432"/>
      <c r="R43" s="432"/>
      <c r="S43" s="432"/>
      <c r="T43" s="432"/>
      <c r="U43" s="438"/>
    </row>
    <row r="44" spans="1:21" ht="15.75" hidden="1" x14ac:dyDescent="0.25">
      <c r="A44" s="608"/>
      <c r="B44" s="610"/>
      <c r="C44" s="438"/>
      <c r="D44" s="438"/>
      <c r="E44" s="438"/>
      <c r="F44" s="438"/>
      <c r="G44" s="439"/>
      <c r="H44" s="415"/>
      <c r="I44" s="439"/>
      <c r="J44" s="415"/>
      <c r="K44" s="439"/>
      <c r="L44" s="415"/>
      <c r="M44" s="439"/>
      <c r="N44" s="415"/>
      <c r="O44" s="439"/>
      <c r="P44" s="415"/>
      <c r="Q44" s="432"/>
      <c r="R44" s="432"/>
      <c r="S44" s="432"/>
      <c r="T44" s="432"/>
      <c r="U44" s="438"/>
    </row>
    <row r="45" spans="1:21" ht="15.75" hidden="1" x14ac:dyDescent="0.25">
      <c r="A45" s="609"/>
      <c r="B45" s="610"/>
      <c r="C45" s="438"/>
      <c r="D45" s="438"/>
      <c r="E45" s="438"/>
      <c r="F45" s="438"/>
      <c r="G45" s="439"/>
      <c r="H45" s="415"/>
      <c r="I45" s="439"/>
      <c r="J45" s="415"/>
      <c r="K45" s="439"/>
      <c r="L45" s="415"/>
      <c r="M45" s="439"/>
      <c r="N45" s="415"/>
      <c r="O45" s="439"/>
      <c r="P45" s="415"/>
      <c r="Q45" s="432"/>
      <c r="R45" s="432"/>
      <c r="S45" s="432"/>
      <c r="T45" s="432"/>
      <c r="U45" s="438"/>
    </row>
    <row r="46" spans="1:21" ht="15.75" x14ac:dyDescent="0.25">
      <c r="A46" s="284"/>
      <c r="B46" s="285"/>
      <c r="C46" s="284" t="s">
        <v>1538</v>
      </c>
      <c r="D46" s="285"/>
      <c r="E46" s="285"/>
      <c r="F46" s="286"/>
      <c r="G46" s="250">
        <f t="shared" ref="G46:N46" si="0">SUM(G10:G24)</f>
        <v>1.9</v>
      </c>
      <c r="H46" s="232">
        <f t="shared" si="0"/>
        <v>117587.5</v>
      </c>
      <c r="I46" s="250">
        <f>SUM(I10:I24)</f>
        <v>1.7</v>
      </c>
      <c r="J46" s="232">
        <f t="shared" si="0"/>
        <v>130170.83333333333</v>
      </c>
      <c r="K46" s="250">
        <f t="shared" si="0"/>
        <v>0.7</v>
      </c>
      <c r="L46" s="232">
        <f t="shared" si="0"/>
        <v>117587.5</v>
      </c>
      <c r="M46" s="250">
        <f t="shared" si="0"/>
        <v>0.7</v>
      </c>
      <c r="N46" s="232">
        <f t="shared" si="0"/>
        <v>117587.5</v>
      </c>
      <c r="O46" s="250">
        <f>SUM(O7:O23)</f>
        <v>5</v>
      </c>
      <c r="P46" s="250">
        <f>SUM(P7:P40)</f>
        <v>1059266.6666666665</v>
      </c>
      <c r="Q46" s="251"/>
      <c r="R46" s="251"/>
      <c r="S46" s="251"/>
      <c r="T46" s="251"/>
      <c r="U46" s="251"/>
    </row>
    <row r="47" spans="1:21" ht="15.75" x14ac:dyDescent="0.25">
      <c r="A47" s="252"/>
      <c r="B47" s="253"/>
      <c r="C47" s="253"/>
      <c r="D47" s="253"/>
      <c r="E47" s="254"/>
      <c r="F47" s="253"/>
      <c r="G47" s="253"/>
      <c r="H47" s="253"/>
      <c r="I47" s="253"/>
      <c r="J47" s="253"/>
      <c r="K47" s="253"/>
      <c r="L47" s="253"/>
      <c r="M47" s="253"/>
      <c r="N47" s="253"/>
      <c r="O47" s="253"/>
      <c r="P47" s="253"/>
      <c r="Q47" s="253"/>
      <c r="R47" s="253"/>
      <c r="S47" s="253"/>
      <c r="T47" s="253"/>
      <c r="U47" s="253"/>
    </row>
    <row r="48" spans="1:21" ht="15.75" x14ac:dyDescent="0.25">
      <c r="A48" s="252"/>
      <c r="B48" s="253"/>
      <c r="C48" s="253"/>
      <c r="D48" s="253"/>
      <c r="E48" s="254"/>
      <c r="F48" s="253"/>
      <c r="G48" s="253"/>
      <c r="H48" s="253"/>
      <c r="I48" s="253"/>
      <c r="J48" s="253"/>
      <c r="K48" s="253"/>
      <c r="L48" s="253"/>
      <c r="M48" s="253"/>
      <c r="N48" s="253"/>
      <c r="O48" s="253"/>
      <c r="P48" s="253"/>
      <c r="Q48" s="253"/>
      <c r="R48" s="253"/>
      <c r="S48" s="253"/>
      <c r="T48" s="253"/>
      <c r="U48" s="253"/>
    </row>
    <row r="49" spans="1:21" ht="15.75" x14ac:dyDescent="0.25">
      <c r="A49" s="252"/>
      <c r="B49" s="253"/>
      <c r="C49" s="253"/>
      <c r="D49" s="253"/>
      <c r="E49" s="254"/>
      <c r="F49" s="253"/>
      <c r="G49" s="253"/>
      <c r="H49" s="253"/>
      <c r="I49" s="253"/>
      <c r="J49" s="253"/>
      <c r="K49" s="253"/>
      <c r="L49" s="253"/>
      <c r="M49" s="253"/>
      <c r="N49" s="253"/>
      <c r="O49" s="253"/>
      <c r="P49" s="253"/>
      <c r="Q49" s="253"/>
      <c r="R49" s="253"/>
      <c r="S49" s="253"/>
      <c r="T49" s="253"/>
      <c r="U49" s="253"/>
    </row>
    <row r="50" spans="1:21" ht="15.75" x14ac:dyDescent="0.25">
      <c r="A50" s="252"/>
      <c r="B50" s="253"/>
      <c r="C50" s="253"/>
      <c r="D50" s="253"/>
      <c r="E50" s="254"/>
      <c r="F50" s="253"/>
      <c r="G50" s="253"/>
      <c r="H50" s="253"/>
      <c r="I50" s="253"/>
      <c r="J50" s="253"/>
      <c r="K50" s="253"/>
      <c r="L50" s="253"/>
      <c r="M50" s="253"/>
      <c r="N50" s="253"/>
      <c r="O50" s="253"/>
      <c r="P50" s="253"/>
      <c r="Q50" s="253"/>
      <c r="R50" s="253"/>
      <c r="S50" s="253"/>
      <c r="T50" s="253"/>
      <c r="U50" s="253"/>
    </row>
    <row r="51" spans="1:21" ht="15.75" x14ac:dyDescent="0.25">
      <c r="A51" s="252"/>
      <c r="B51" s="253"/>
      <c r="C51" s="253"/>
      <c r="D51" s="253"/>
      <c r="E51" s="254"/>
      <c r="F51" s="253"/>
      <c r="G51" s="253"/>
      <c r="H51" s="253"/>
      <c r="I51" s="253"/>
      <c r="J51" s="253"/>
      <c r="K51" s="253"/>
      <c r="L51" s="253"/>
      <c r="M51" s="253"/>
      <c r="N51" s="253"/>
      <c r="O51" s="253"/>
      <c r="P51" s="253"/>
      <c r="Q51" s="253"/>
      <c r="R51" s="253"/>
      <c r="S51" s="253"/>
      <c r="T51" s="253"/>
      <c r="U51" s="253"/>
    </row>
    <row r="52" spans="1:21" ht="15.75" x14ac:dyDescent="0.25">
      <c r="A52" s="252"/>
      <c r="B52" s="253"/>
      <c r="C52" s="253"/>
      <c r="D52" s="253"/>
      <c r="E52" s="254"/>
      <c r="F52" s="253"/>
      <c r="G52" s="253"/>
      <c r="H52" s="253"/>
      <c r="I52" s="253"/>
      <c r="J52" s="253"/>
      <c r="K52" s="253"/>
      <c r="L52" s="253"/>
      <c r="M52" s="253"/>
      <c r="N52" s="253"/>
      <c r="O52" s="253"/>
      <c r="P52" s="253"/>
      <c r="Q52" s="253"/>
      <c r="R52" s="253"/>
      <c r="S52" s="253"/>
      <c r="T52" s="253"/>
      <c r="U52" s="253"/>
    </row>
    <row r="53" spans="1:21" ht="15.75" x14ac:dyDescent="0.25">
      <c r="A53" s="252"/>
      <c r="B53" s="253"/>
      <c r="C53" s="253"/>
      <c r="D53" s="253"/>
      <c r="E53" s="254"/>
      <c r="F53" s="253"/>
      <c r="G53" s="253"/>
      <c r="H53" s="253"/>
      <c r="I53" s="253"/>
      <c r="J53" s="253"/>
      <c r="K53" s="253"/>
      <c r="L53" s="253"/>
      <c r="M53" s="253"/>
      <c r="N53" s="253"/>
      <c r="O53" s="253"/>
      <c r="P53" s="253"/>
      <c r="Q53" s="253"/>
      <c r="R53" s="253"/>
      <c r="S53" s="253"/>
      <c r="T53" s="253"/>
      <c r="U53" s="253"/>
    </row>
    <row r="54" spans="1:21" ht="15.75" x14ac:dyDescent="0.25">
      <c r="A54" s="252"/>
      <c r="B54" s="253"/>
      <c r="C54" s="253"/>
      <c r="D54" s="253"/>
      <c r="E54" s="254"/>
      <c r="F54" s="253"/>
      <c r="G54" s="253"/>
      <c r="H54" s="253"/>
      <c r="I54" s="253"/>
      <c r="J54" s="253"/>
      <c r="K54" s="253"/>
      <c r="L54" s="253"/>
      <c r="M54" s="253"/>
      <c r="N54" s="253"/>
      <c r="O54" s="253"/>
      <c r="P54" s="253"/>
      <c r="Q54" s="253"/>
      <c r="R54" s="253"/>
      <c r="S54" s="253"/>
      <c r="T54" s="253"/>
      <c r="U54" s="253"/>
    </row>
    <row r="55" spans="1:21" ht="15.75" x14ac:dyDescent="0.25">
      <c r="A55" s="252"/>
      <c r="B55" s="253"/>
      <c r="C55" s="253"/>
      <c r="D55" s="253"/>
      <c r="E55" s="254"/>
      <c r="F55" s="253"/>
      <c r="G55" s="253"/>
      <c r="H55" s="253"/>
      <c r="I55" s="253"/>
      <c r="J55" s="253"/>
      <c r="K55" s="253"/>
      <c r="L55" s="253"/>
      <c r="M55" s="253"/>
      <c r="N55" s="253"/>
      <c r="O55" s="253"/>
      <c r="P55" s="253"/>
      <c r="Q55" s="253"/>
      <c r="R55" s="253"/>
      <c r="S55" s="253"/>
      <c r="T55" s="253"/>
      <c r="U55" s="253"/>
    </row>
    <row r="56" spans="1:21" ht="15.75" x14ac:dyDescent="0.25">
      <c r="A56" s="252"/>
      <c r="B56" s="253"/>
      <c r="C56" s="253"/>
      <c r="D56" s="253"/>
      <c r="E56" s="254"/>
      <c r="F56" s="253"/>
      <c r="G56" s="253"/>
      <c r="H56" s="253"/>
      <c r="I56" s="253"/>
      <c r="J56" s="253"/>
      <c r="K56" s="253"/>
      <c r="L56" s="253"/>
      <c r="M56" s="253"/>
      <c r="N56" s="253"/>
      <c r="O56" s="253"/>
      <c r="P56" s="253"/>
      <c r="Q56" s="253"/>
      <c r="R56" s="253"/>
      <c r="S56" s="253"/>
      <c r="T56" s="253"/>
      <c r="U56" s="253"/>
    </row>
    <row r="57" spans="1:21" ht="15.75" x14ac:dyDescent="0.25">
      <c r="A57" s="252"/>
      <c r="B57" s="253"/>
      <c r="C57" s="253"/>
      <c r="D57" s="253"/>
      <c r="E57" s="254"/>
      <c r="F57" s="253"/>
      <c r="G57" s="253"/>
      <c r="H57" s="253"/>
      <c r="I57" s="253"/>
      <c r="J57" s="253"/>
      <c r="K57" s="253"/>
      <c r="L57" s="253"/>
      <c r="M57" s="253"/>
      <c r="N57" s="253"/>
      <c r="O57" s="253"/>
      <c r="P57" s="253"/>
      <c r="Q57" s="253"/>
      <c r="R57" s="253"/>
      <c r="S57" s="253"/>
      <c r="T57" s="253"/>
      <c r="U57" s="253"/>
    </row>
    <row r="58" spans="1:21" ht="15.75" x14ac:dyDescent="0.25">
      <c r="A58" s="252"/>
      <c r="B58" s="253"/>
      <c r="C58" s="253"/>
      <c r="D58" s="253"/>
      <c r="E58" s="254"/>
      <c r="F58" s="253"/>
      <c r="G58" s="253"/>
      <c r="H58" s="253"/>
      <c r="I58" s="253"/>
      <c r="J58" s="253"/>
      <c r="K58" s="253"/>
      <c r="L58" s="253"/>
      <c r="M58" s="253"/>
      <c r="N58" s="253"/>
      <c r="O58" s="253"/>
      <c r="P58" s="253"/>
      <c r="Q58" s="253"/>
      <c r="R58" s="253"/>
      <c r="S58" s="253"/>
      <c r="T58" s="253"/>
      <c r="U58" s="253"/>
    </row>
    <row r="59" spans="1:21" ht="15.75" x14ac:dyDescent="0.25">
      <c r="A59" s="252"/>
      <c r="B59" s="253"/>
      <c r="C59" s="253"/>
      <c r="D59" s="253"/>
      <c r="E59" s="254"/>
      <c r="F59" s="253"/>
      <c r="G59" s="253"/>
      <c r="H59" s="253"/>
      <c r="I59" s="253"/>
      <c r="J59" s="253"/>
      <c r="K59" s="253"/>
      <c r="L59" s="253"/>
      <c r="M59" s="253"/>
      <c r="N59" s="253"/>
      <c r="O59" s="253"/>
      <c r="P59" s="253"/>
      <c r="Q59" s="253"/>
      <c r="R59" s="253"/>
      <c r="S59" s="253"/>
      <c r="T59" s="253"/>
      <c r="U59" s="253"/>
    </row>
    <row r="60" spans="1:21" ht="15.75" x14ac:dyDescent="0.25">
      <c r="A60" s="252"/>
      <c r="B60" s="253"/>
      <c r="C60" s="253"/>
      <c r="D60" s="253"/>
      <c r="E60" s="254"/>
      <c r="F60" s="253"/>
      <c r="G60" s="253"/>
      <c r="H60" s="253"/>
      <c r="I60" s="253"/>
      <c r="J60" s="253"/>
      <c r="K60" s="253"/>
      <c r="L60" s="253"/>
      <c r="M60" s="253"/>
      <c r="N60" s="253"/>
      <c r="O60" s="253"/>
      <c r="P60" s="253"/>
      <c r="Q60" s="253"/>
      <c r="R60" s="253"/>
      <c r="S60" s="253"/>
      <c r="T60" s="253"/>
      <c r="U60" s="253"/>
    </row>
    <row r="61" spans="1:21" ht="15.75" x14ac:dyDescent="0.25">
      <c r="A61" s="252"/>
      <c r="B61" s="253"/>
      <c r="C61" s="253"/>
      <c r="D61" s="253"/>
      <c r="E61" s="254"/>
      <c r="F61" s="253"/>
      <c r="G61" s="253"/>
      <c r="H61" s="253"/>
      <c r="I61" s="253"/>
      <c r="J61" s="253"/>
      <c r="K61" s="253"/>
      <c r="L61" s="253"/>
      <c r="M61" s="253"/>
      <c r="N61" s="253"/>
      <c r="O61" s="253"/>
      <c r="P61" s="253"/>
      <c r="Q61" s="253"/>
      <c r="R61" s="253"/>
      <c r="S61" s="253"/>
      <c r="T61" s="253"/>
      <c r="U61" s="253"/>
    </row>
    <row r="62" spans="1:21" ht="15.75" x14ac:dyDescent="0.25">
      <c r="A62" s="252"/>
      <c r="B62" s="253"/>
      <c r="C62" s="253"/>
      <c r="D62" s="253"/>
      <c r="E62" s="254"/>
      <c r="F62" s="253"/>
      <c r="G62" s="253"/>
      <c r="H62" s="253"/>
      <c r="I62" s="253"/>
      <c r="J62" s="253"/>
      <c r="K62" s="253"/>
      <c r="L62" s="253"/>
      <c r="M62" s="253"/>
      <c r="N62" s="253"/>
      <c r="O62" s="253"/>
      <c r="P62" s="253"/>
      <c r="Q62" s="253"/>
      <c r="R62" s="253"/>
      <c r="S62" s="253"/>
      <c r="T62" s="253"/>
      <c r="U62" s="253"/>
    </row>
    <row r="63" spans="1:21" ht="15.75" x14ac:dyDescent="0.25">
      <c r="A63" s="252"/>
      <c r="B63" s="253"/>
      <c r="C63" s="253"/>
      <c r="D63" s="253"/>
      <c r="E63" s="254"/>
      <c r="F63" s="253"/>
      <c r="G63" s="253"/>
      <c r="H63" s="253"/>
      <c r="I63" s="253"/>
      <c r="J63" s="253"/>
      <c r="K63" s="253"/>
      <c r="L63" s="253"/>
      <c r="M63" s="253"/>
      <c r="N63" s="253"/>
      <c r="O63" s="253"/>
      <c r="P63" s="253"/>
      <c r="Q63" s="253"/>
      <c r="R63" s="253"/>
      <c r="S63" s="253"/>
      <c r="T63" s="253"/>
      <c r="U63" s="253"/>
    </row>
    <row r="64" spans="1:21" ht="15.75" x14ac:dyDescent="0.25">
      <c r="A64" s="252"/>
      <c r="B64" s="253"/>
      <c r="C64" s="253"/>
      <c r="D64" s="253"/>
      <c r="E64" s="254"/>
      <c r="F64" s="253"/>
      <c r="G64" s="253"/>
      <c r="H64" s="253"/>
      <c r="I64" s="253"/>
      <c r="J64" s="253"/>
      <c r="K64" s="253"/>
      <c r="L64" s="253"/>
      <c r="M64" s="253"/>
      <c r="N64" s="253"/>
      <c r="O64" s="253"/>
      <c r="P64" s="253"/>
      <c r="Q64" s="253"/>
      <c r="R64" s="253"/>
      <c r="S64" s="253"/>
      <c r="T64" s="253"/>
      <c r="U64" s="253"/>
    </row>
    <row r="65" spans="1:21" ht="15.75" x14ac:dyDescent="0.25">
      <c r="A65" s="252"/>
      <c r="B65" s="253"/>
      <c r="C65" s="253"/>
      <c r="D65" s="253"/>
      <c r="E65" s="254"/>
      <c r="F65" s="253"/>
      <c r="G65" s="253"/>
      <c r="H65" s="253"/>
      <c r="I65" s="253"/>
      <c r="J65" s="253"/>
      <c r="K65" s="253"/>
      <c r="L65" s="253"/>
      <c r="M65" s="253"/>
      <c r="N65" s="253"/>
      <c r="O65" s="253"/>
      <c r="P65" s="253"/>
      <c r="Q65" s="253"/>
      <c r="R65" s="253"/>
      <c r="S65" s="253"/>
      <c r="T65" s="253"/>
      <c r="U65" s="253"/>
    </row>
    <row r="66" spans="1:21" ht="15.75" x14ac:dyDescent="0.25">
      <c r="A66" s="252"/>
      <c r="B66" s="253"/>
      <c r="C66" s="253"/>
      <c r="D66" s="253"/>
      <c r="E66" s="254"/>
      <c r="F66" s="253"/>
      <c r="G66" s="253"/>
      <c r="H66" s="253"/>
      <c r="I66" s="253"/>
      <c r="J66" s="253"/>
      <c r="K66" s="253"/>
      <c r="L66" s="253"/>
      <c r="M66" s="253"/>
      <c r="N66" s="253"/>
      <c r="O66" s="253"/>
      <c r="P66" s="253"/>
      <c r="Q66" s="253"/>
      <c r="R66" s="253"/>
      <c r="S66" s="253"/>
      <c r="T66" s="253"/>
      <c r="U66" s="253"/>
    </row>
    <row r="67" spans="1:21" ht="15.75" x14ac:dyDescent="0.25">
      <c r="A67" s="252"/>
      <c r="B67" s="253"/>
      <c r="C67" s="253"/>
      <c r="D67" s="253"/>
      <c r="E67" s="254"/>
      <c r="F67" s="253"/>
      <c r="G67" s="253"/>
      <c r="H67" s="253"/>
      <c r="I67" s="253"/>
      <c r="J67" s="253"/>
      <c r="K67" s="253"/>
      <c r="L67" s="253"/>
      <c r="M67" s="253"/>
      <c r="N67" s="253"/>
      <c r="O67" s="253"/>
      <c r="P67" s="253"/>
      <c r="Q67" s="253"/>
      <c r="R67" s="253"/>
      <c r="S67" s="253"/>
      <c r="T67" s="253"/>
      <c r="U67" s="253"/>
    </row>
    <row r="68" spans="1:21" ht="15.75" x14ac:dyDescent="0.25">
      <c r="A68" s="252"/>
      <c r="B68" s="253"/>
      <c r="C68" s="253"/>
      <c r="D68" s="253"/>
      <c r="E68" s="254"/>
      <c r="F68" s="253"/>
      <c r="G68" s="253"/>
      <c r="H68" s="253"/>
      <c r="I68" s="253"/>
      <c r="J68" s="253"/>
      <c r="K68" s="253"/>
      <c r="L68" s="253"/>
      <c r="M68" s="253"/>
      <c r="N68" s="253"/>
      <c r="O68" s="253"/>
      <c r="P68" s="253"/>
      <c r="Q68" s="253"/>
      <c r="R68" s="253"/>
      <c r="S68" s="253"/>
      <c r="T68" s="253"/>
      <c r="U68" s="253"/>
    </row>
    <row r="69" spans="1:21" ht="15.75" x14ac:dyDescent="0.25">
      <c r="A69" s="252"/>
      <c r="B69" s="253"/>
      <c r="C69" s="253"/>
      <c r="D69" s="253"/>
      <c r="E69" s="254"/>
      <c r="F69" s="253"/>
      <c r="G69" s="253"/>
      <c r="H69" s="253"/>
      <c r="I69" s="253"/>
      <c r="J69" s="253"/>
      <c r="K69" s="253"/>
      <c r="L69" s="253"/>
      <c r="M69" s="253"/>
      <c r="N69" s="253"/>
      <c r="O69" s="253"/>
      <c r="P69" s="253"/>
      <c r="Q69" s="253"/>
      <c r="R69" s="253"/>
      <c r="S69" s="253"/>
      <c r="T69" s="253"/>
      <c r="U69" s="253"/>
    </row>
    <row r="70" spans="1:21" ht="15.75" x14ac:dyDescent="0.25">
      <c r="A70" s="252"/>
      <c r="B70" s="253"/>
      <c r="C70" s="253"/>
      <c r="D70" s="253"/>
      <c r="E70" s="254"/>
      <c r="F70" s="253"/>
      <c r="G70" s="253"/>
      <c r="H70" s="253"/>
      <c r="I70" s="253"/>
      <c r="J70" s="253"/>
      <c r="K70" s="253"/>
      <c r="L70" s="253"/>
      <c r="M70" s="253"/>
      <c r="N70" s="253"/>
      <c r="O70" s="253"/>
      <c r="P70" s="253"/>
      <c r="Q70" s="253"/>
      <c r="R70" s="253"/>
      <c r="S70" s="253"/>
      <c r="T70" s="253"/>
      <c r="U70" s="253"/>
    </row>
    <row r="71" spans="1:21" ht="15.75" x14ac:dyDescent="0.25">
      <c r="A71" s="252"/>
      <c r="B71" s="253"/>
      <c r="C71" s="253"/>
      <c r="D71" s="253"/>
      <c r="E71" s="254"/>
      <c r="F71" s="253"/>
      <c r="G71" s="253"/>
      <c r="H71" s="253"/>
      <c r="I71" s="253"/>
      <c r="J71" s="253"/>
      <c r="K71" s="253"/>
      <c r="L71" s="253"/>
      <c r="M71" s="253"/>
      <c r="N71" s="253"/>
      <c r="O71" s="253"/>
      <c r="P71" s="253"/>
      <c r="Q71" s="253"/>
      <c r="R71" s="253"/>
      <c r="S71" s="253"/>
      <c r="T71" s="253"/>
      <c r="U71" s="253"/>
    </row>
    <row r="72" spans="1:21" ht="15.75" x14ac:dyDescent="0.25">
      <c r="A72" s="252"/>
      <c r="B72" s="253"/>
      <c r="C72" s="253"/>
      <c r="D72" s="253"/>
      <c r="E72" s="254"/>
      <c r="F72" s="253"/>
      <c r="G72" s="253"/>
      <c r="H72" s="253"/>
      <c r="I72" s="253"/>
      <c r="J72" s="253"/>
      <c r="K72" s="253"/>
      <c r="L72" s="253"/>
      <c r="M72" s="253"/>
      <c r="N72" s="253"/>
      <c r="O72" s="253"/>
      <c r="P72" s="253"/>
      <c r="Q72" s="253"/>
      <c r="R72" s="253"/>
      <c r="S72" s="253"/>
      <c r="T72" s="253"/>
      <c r="U72" s="253"/>
    </row>
    <row r="73" spans="1:21" ht="15.75" x14ac:dyDescent="0.25">
      <c r="A73" s="252"/>
      <c r="B73" s="253"/>
      <c r="C73" s="253"/>
      <c r="D73" s="253"/>
      <c r="E73" s="254"/>
      <c r="F73" s="253"/>
      <c r="G73" s="253"/>
      <c r="H73" s="253"/>
      <c r="I73" s="253"/>
      <c r="J73" s="253"/>
      <c r="K73" s="253"/>
      <c r="L73" s="253"/>
      <c r="M73" s="253"/>
      <c r="N73" s="253"/>
      <c r="O73" s="253"/>
      <c r="P73" s="253"/>
      <c r="Q73" s="253"/>
      <c r="R73" s="253"/>
      <c r="S73" s="253"/>
      <c r="T73" s="253"/>
      <c r="U73" s="253"/>
    </row>
    <row r="74" spans="1:21" ht="15.75" x14ac:dyDescent="0.25">
      <c r="A74" s="252"/>
      <c r="B74" s="253"/>
      <c r="C74" s="253"/>
      <c r="D74" s="253"/>
      <c r="E74" s="254"/>
      <c r="F74" s="253"/>
      <c r="G74" s="253"/>
      <c r="H74" s="253"/>
      <c r="I74" s="253"/>
      <c r="J74" s="253"/>
      <c r="K74" s="253"/>
      <c r="L74" s="253"/>
      <c r="M74" s="253"/>
      <c r="N74" s="253"/>
      <c r="O74" s="253"/>
      <c r="P74" s="253"/>
      <c r="Q74" s="253"/>
      <c r="R74" s="253"/>
      <c r="S74" s="253"/>
      <c r="T74" s="253"/>
      <c r="U74" s="253"/>
    </row>
    <row r="75" spans="1:21" ht="15.75" x14ac:dyDescent="0.25">
      <c r="A75" s="252"/>
      <c r="B75" s="253"/>
      <c r="C75" s="253"/>
      <c r="D75" s="253"/>
      <c r="E75" s="254"/>
      <c r="F75" s="253"/>
      <c r="G75" s="253"/>
      <c r="H75" s="253"/>
      <c r="I75" s="253"/>
      <c r="J75" s="253"/>
      <c r="K75" s="253"/>
      <c r="L75" s="253"/>
      <c r="M75" s="253"/>
      <c r="N75" s="253"/>
      <c r="O75" s="253"/>
      <c r="P75" s="253"/>
      <c r="Q75" s="253"/>
      <c r="R75" s="253"/>
      <c r="S75" s="253"/>
      <c r="T75" s="253"/>
      <c r="U75" s="253"/>
    </row>
    <row r="76" spans="1:21" ht="15.75" x14ac:dyDescent="0.25">
      <c r="A76" s="252"/>
      <c r="B76" s="253"/>
      <c r="C76" s="253"/>
      <c r="D76" s="253"/>
      <c r="E76" s="254"/>
      <c r="F76" s="253"/>
      <c r="G76" s="253"/>
      <c r="H76" s="253"/>
      <c r="I76" s="253"/>
      <c r="J76" s="253"/>
      <c r="K76" s="253"/>
      <c r="L76" s="253"/>
      <c r="M76" s="253"/>
      <c r="N76" s="253"/>
      <c r="O76" s="253"/>
      <c r="P76" s="253"/>
      <c r="Q76" s="253"/>
      <c r="R76" s="253"/>
      <c r="S76" s="253"/>
      <c r="T76" s="253"/>
      <c r="U76" s="253"/>
    </row>
    <row r="77" spans="1:21" ht="15.75" x14ac:dyDescent="0.25">
      <c r="A77" s="252"/>
      <c r="B77" s="253"/>
      <c r="C77" s="253"/>
      <c r="D77" s="253"/>
      <c r="E77" s="254"/>
      <c r="F77" s="253"/>
      <c r="G77" s="253"/>
      <c r="H77" s="253"/>
      <c r="I77" s="253"/>
      <c r="J77" s="253"/>
      <c r="K77" s="253"/>
      <c r="L77" s="253"/>
      <c r="M77" s="253"/>
      <c r="N77" s="253"/>
      <c r="O77" s="253"/>
      <c r="P77" s="253"/>
      <c r="Q77" s="253"/>
      <c r="R77" s="253"/>
      <c r="S77" s="253"/>
      <c r="T77" s="253"/>
      <c r="U77" s="253"/>
    </row>
    <row r="78" spans="1:21" ht="15.75" x14ac:dyDescent="0.25">
      <c r="A78" s="252"/>
      <c r="B78" s="253"/>
      <c r="C78" s="253"/>
      <c r="D78" s="253"/>
      <c r="E78" s="254"/>
      <c r="F78" s="253"/>
      <c r="G78" s="253"/>
      <c r="H78" s="253"/>
      <c r="I78" s="253"/>
      <c r="J78" s="253"/>
      <c r="K78" s="253"/>
      <c r="L78" s="253"/>
      <c r="M78" s="253"/>
      <c r="N78" s="253"/>
      <c r="O78" s="253"/>
      <c r="P78" s="253"/>
      <c r="Q78" s="253"/>
      <c r="R78" s="253"/>
      <c r="S78" s="253"/>
      <c r="T78" s="253"/>
      <c r="U78" s="253"/>
    </row>
    <row r="94" spans="1:5" x14ac:dyDescent="0.25">
      <c r="A94" s="248"/>
      <c r="E94" s="248"/>
    </row>
    <row r="95" spans="1:5" x14ac:dyDescent="0.25">
      <c r="A95" s="248"/>
      <c r="E95" s="248"/>
    </row>
    <row r="96" spans="1:5" x14ac:dyDescent="0.25">
      <c r="A96" s="248"/>
      <c r="E96" s="248"/>
    </row>
    <row r="97" spans="1:5" x14ac:dyDescent="0.25">
      <c r="A97" s="248"/>
      <c r="E97" s="248"/>
    </row>
    <row r="98" spans="1:5" x14ac:dyDescent="0.25">
      <c r="A98" s="248"/>
      <c r="E98" s="248"/>
    </row>
    <row r="99" spans="1:5" x14ac:dyDescent="0.25">
      <c r="A99" s="248"/>
      <c r="E99" s="248"/>
    </row>
    <row r="100" spans="1:5" x14ac:dyDescent="0.25">
      <c r="A100" s="248"/>
      <c r="E100" s="248"/>
    </row>
    <row r="101" spans="1:5" x14ac:dyDescent="0.25">
      <c r="A101" s="248"/>
      <c r="E101" s="248"/>
    </row>
    <row r="102" spans="1:5" x14ac:dyDescent="0.25">
      <c r="A102" s="248"/>
      <c r="E102" s="248"/>
    </row>
    <row r="103" spans="1:5" x14ac:dyDescent="0.25">
      <c r="A103" s="248"/>
      <c r="E103" s="248"/>
    </row>
    <row r="104" spans="1:5" x14ac:dyDescent="0.25">
      <c r="A104" s="248"/>
      <c r="E104" s="248"/>
    </row>
    <row r="105" spans="1:5" x14ac:dyDescent="0.25">
      <c r="A105" s="248"/>
      <c r="E105" s="248"/>
    </row>
    <row r="106" spans="1:5" x14ac:dyDescent="0.25">
      <c r="A106" s="248"/>
      <c r="E106" s="248"/>
    </row>
    <row r="107" spans="1:5" x14ac:dyDescent="0.25">
      <c r="A107" s="248"/>
      <c r="E107" s="248"/>
    </row>
    <row r="108" spans="1:5" x14ac:dyDescent="0.25">
      <c r="A108" s="248"/>
      <c r="E108" s="248"/>
    </row>
    <row r="109" spans="1:5" x14ac:dyDescent="0.25">
      <c r="A109" s="248"/>
      <c r="E109" s="248"/>
    </row>
    <row r="110" spans="1:5" x14ac:dyDescent="0.25">
      <c r="A110" s="248"/>
      <c r="E110" s="248"/>
    </row>
    <row r="111" spans="1:5" x14ac:dyDescent="0.25">
      <c r="A111" s="248"/>
      <c r="E111" s="248"/>
    </row>
    <row r="112" spans="1:5" x14ac:dyDescent="0.25">
      <c r="A112" s="248"/>
      <c r="E112" s="248"/>
    </row>
    <row r="113" spans="1:5" x14ac:dyDescent="0.25">
      <c r="A113" s="248"/>
      <c r="E113" s="248"/>
    </row>
    <row r="114" spans="1:5" x14ac:dyDescent="0.25">
      <c r="A114" s="248"/>
      <c r="E114" s="248"/>
    </row>
    <row r="115" spans="1:5" x14ac:dyDescent="0.25">
      <c r="A115" s="248"/>
      <c r="E115" s="248"/>
    </row>
    <row r="116" spans="1:5" x14ac:dyDescent="0.25">
      <c r="A116" s="248"/>
      <c r="E116" s="248"/>
    </row>
    <row r="117" spans="1:5" x14ac:dyDescent="0.25">
      <c r="A117" s="248"/>
      <c r="E117" s="248"/>
    </row>
    <row r="118" spans="1:5" x14ac:dyDescent="0.25">
      <c r="A118" s="248"/>
      <c r="E118" s="248"/>
    </row>
    <row r="119" spans="1:5" x14ac:dyDescent="0.25">
      <c r="A119" s="248"/>
      <c r="E119" s="248"/>
    </row>
    <row r="120" spans="1:5" x14ac:dyDescent="0.25">
      <c r="A120" s="248"/>
      <c r="E120" s="248"/>
    </row>
    <row r="121" spans="1:5" x14ac:dyDescent="0.25">
      <c r="A121" s="248"/>
      <c r="E121" s="248"/>
    </row>
    <row r="122" spans="1:5" x14ac:dyDescent="0.25">
      <c r="A122" s="248"/>
      <c r="E122" s="248"/>
    </row>
    <row r="123" spans="1:5" x14ac:dyDescent="0.25">
      <c r="A123" s="248"/>
      <c r="E123" s="248"/>
    </row>
    <row r="124" spans="1:5" x14ac:dyDescent="0.25">
      <c r="A124" s="248"/>
      <c r="E124" s="248"/>
    </row>
    <row r="125" spans="1:5" x14ac:dyDescent="0.25">
      <c r="A125" s="248"/>
      <c r="E125" s="248"/>
    </row>
    <row r="126" spans="1:5" x14ac:dyDescent="0.25">
      <c r="A126" s="248"/>
      <c r="E126" s="248"/>
    </row>
    <row r="127" spans="1:5" x14ac:dyDescent="0.25">
      <c r="A127" s="248"/>
      <c r="E127" s="248"/>
    </row>
    <row r="128" spans="1:5" x14ac:dyDescent="0.25">
      <c r="A128" s="248"/>
      <c r="E128" s="248"/>
    </row>
    <row r="129" spans="1:5" x14ac:dyDescent="0.25">
      <c r="A129" s="248"/>
      <c r="E129" s="248"/>
    </row>
    <row r="130" spans="1:5" x14ac:dyDescent="0.25">
      <c r="A130" s="248"/>
      <c r="E130" s="248"/>
    </row>
    <row r="131" spans="1:5" x14ac:dyDescent="0.25">
      <c r="A131" s="248"/>
      <c r="E131" s="248"/>
    </row>
    <row r="132" spans="1:5" x14ac:dyDescent="0.25">
      <c r="A132" s="248"/>
      <c r="E132" s="248"/>
    </row>
    <row r="133" spans="1:5" x14ac:dyDescent="0.25">
      <c r="A133" s="248"/>
      <c r="E133" s="248"/>
    </row>
    <row r="134" spans="1:5" x14ac:dyDescent="0.25">
      <c r="A134" s="248"/>
      <c r="E134" s="248"/>
    </row>
    <row r="135" spans="1:5" x14ac:dyDescent="0.25">
      <c r="A135" s="248"/>
      <c r="E135" s="248"/>
    </row>
    <row r="136" spans="1:5" x14ac:dyDescent="0.25">
      <c r="A136" s="248"/>
      <c r="E136" s="248"/>
    </row>
    <row r="137" spans="1:5" x14ac:dyDescent="0.25">
      <c r="A137" s="248"/>
      <c r="E137" s="248"/>
    </row>
    <row r="138" spans="1:5" x14ac:dyDescent="0.25">
      <c r="A138" s="248"/>
      <c r="E138" s="248"/>
    </row>
    <row r="139" spans="1:5" x14ac:dyDescent="0.25">
      <c r="A139" s="248"/>
      <c r="E139" s="248"/>
    </row>
    <row r="140" spans="1:5" x14ac:dyDescent="0.25">
      <c r="A140" s="248"/>
      <c r="E140" s="248"/>
    </row>
    <row r="141" spans="1:5" x14ac:dyDescent="0.25">
      <c r="A141" s="248"/>
      <c r="E141" s="248"/>
    </row>
    <row r="142" spans="1:5" x14ac:dyDescent="0.25">
      <c r="A142" s="248"/>
      <c r="E142" s="248"/>
    </row>
    <row r="143" spans="1:5" x14ac:dyDescent="0.25">
      <c r="A143" s="248"/>
      <c r="E143" s="248"/>
    </row>
    <row r="144" spans="1:5" x14ac:dyDescent="0.25">
      <c r="A144" s="248"/>
      <c r="E144" s="248"/>
    </row>
    <row r="145" spans="1:5" x14ac:dyDescent="0.25">
      <c r="A145" s="248"/>
      <c r="E145" s="248"/>
    </row>
    <row r="146" spans="1:5" x14ac:dyDescent="0.25">
      <c r="A146" s="248"/>
      <c r="E146" s="248"/>
    </row>
    <row r="147" spans="1:5" x14ac:dyDescent="0.25">
      <c r="A147" s="248"/>
      <c r="E147" s="248"/>
    </row>
    <row r="148" spans="1:5" x14ac:dyDescent="0.25">
      <c r="A148" s="248"/>
      <c r="E148" s="248"/>
    </row>
    <row r="149" spans="1:5" x14ac:dyDescent="0.25">
      <c r="A149" s="248"/>
      <c r="E149" s="248"/>
    </row>
    <row r="150" spans="1:5" x14ac:dyDescent="0.25">
      <c r="A150" s="248"/>
      <c r="E150" s="248"/>
    </row>
    <row r="151" spans="1:5" x14ac:dyDescent="0.25">
      <c r="A151" s="248"/>
      <c r="E151" s="248"/>
    </row>
    <row r="152" spans="1:5" x14ac:dyDescent="0.25">
      <c r="A152" s="248"/>
      <c r="E152" s="248"/>
    </row>
    <row r="153" spans="1:5" x14ac:dyDescent="0.25">
      <c r="A153" s="248"/>
      <c r="E153" s="248"/>
    </row>
    <row r="154" spans="1:5" x14ac:dyDescent="0.25">
      <c r="A154" s="248"/>
      <c r="E154" s="248"/>
    </row>
    <row r="155" spans="1:5" x14ac:dyDescent="0.25">
      <c r="A155" s="248"/>
      <c r="E155" s="248"/>
    </row>
    <row r="156" spans="1:5" x14ac:dyDescent="0.25">
      <c r="A156" s="248"/>
      <c r="E156" s="248"/>
    </row>
    <row r="157" spans="1:5" x14ac:dyDescent="0.25">
      <c r="A157" s="248"/>
      <c r="E157" s="248"/>
    </row>
    <row r="158" spans="1:5" x14ac:dyDescent="0.25">
      <c r="A158" s="248"/>
      <c r="E158" s="248"/>
    </row>
    <row r="159" spans="1:5" x14ac:dyDescent="0.25">
      <c r="A159" s="248"/>
      <c r="E159" s="248"/>
    </row>
    <row r="160" spans="1:5" x14ac:dyDescent="0.25">
      <c r="A160" s="248"/>
      <c r="E160" s="248"/>
    </row>
    <row r="161" spans="1:5" x14ac:dyDescent="0.25">
      <c r="A161" s="248"/>
      <c r="E161" s="248"/>
    </row>
    <row r="162" spans="1:5" x14ac:dyDescent="0.25">
      <c r="A162" s="248"/>
      <c r="E162" s="248"/>
    </row>
  </sheetData>
  <mergeCells count="26">
    <mergeCell ref="A7:A45"/>
    <mergeCell ref="B12:B16"/>
    <mergeCell ref="C4:C6"/>
    <mergeCell ref="B7:B11"/>
    <mergeCell ref="B17:B21"/>
    <mergeCell ref="B22:B26"/>
    <mergeCell ref="B27:B31"/>
    <mergeCell ref="B32:B35"/>
    <mergeCell ref="B36:B39"/>
    <mergeCell ref="B40:B4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topLeftCell="E1" zoomScale="59" zoomScaleNormal="59" workbookViewId="0">
      <pane ySplit="7" topLeftCell="A41" activePane="bottomLeft" state="frozen"/>
      <selection activeCell="A7" sqref="A7"/>
      <selection pane="bottomLeft" activeCell="P52" sqref="P52"/>
    </sheetView>
  </sheetViews>
  <sheetFormatPr baseColWidth="10" defaultColWidth="11.42578125" defaultRowHeight="12.75" x14ac:dyDescent="0.25"/>
  <cols>
    <col min="1" max="1" width="21.7109375" style="257" customWidth="1"/>
    <col min="2" max="2" width="46.42578125" style="257" customWidth="1"/>
    <col min="3" max="4" width="27.42578125" style="257" customWidth="1"/>
    <col min="5" max="5" width="27.42578125" style="256" customWidth="1"/>
    <col min="6" max="6" width="32.28515625" style="257" customWidth="1"/>
    <col min="7" max="7" width="15.28515625" style="257" customWidth="1"/>
    <col min="8" max="8" width="16" style="257" customWidth="1"/>
    <col min="9" max="9" width="15.28515625" style="257" customWidth="1"/>
    <col min="10" max="10" width="18.5703125" style="257" customWidth="1"/>
    <col min="11" max="11" width="15.28515625" style="257" customWidth="1"/>
    <col min="12" max="12" width="15.85546875" style="257" customWidth="1"/>
    <col min="13" max="13" width="15.28515625" style="257" customWidth="1"/>
    <col min="14" max="14" width="15" style="257" customWidth="1"/>
    <col min="15" max="15" width="15.28515625" style="257" customWidth="1"/>
    <col min="16" max="16" width="17" style="257" bestFit="1" customWidth="1"/>
    <col min="17" max="18" width="14.28515625" style="257" customWidth="1"/>
    <col min="19" max="20" width="14.28515625" style="255" customWidth="1"/>
    <col min="21" max="21" width="20.28515625" style="257" customWidth="1"/>
    <col min="22" max="16384" width="11.42578125" style="257"/>
  </cols>
  <sheetData>
    <row r="1" spans="1:27" ht="18.75" customHeight="1" x14ac:dyDescent="0.25">
      <c r="E1" s="281"/>
      <c r="G1" s="276" t="s">
        <v>1539</v>
      </c>
      <c r="I1" s="276"/>
      <c r="J1" s="276"/>
      <c r="K1" s="276"/>
      <c r="L1" s="276"/>
      <c r="M1" s="276"/>
      <c r="N1" s="276"/>
      <c r="O1" s="276"/>
      <c r="P1" s="276"/>
      <c r="Q1" s="276"/>
      <c r="R1" s="276"/>
      <c r="S1" s="276"/>
      <c r="T1" s="276"/>
      <c r="U1" s="276"/>
      <c r="V1" s="276"/>
      <c r="W1" s="276"/>
      <c r="X1" s="276"/>
      <c r="Y1" s="276"/>
      <c r="Z1" s="276"/>
      <c r="AA1" s="276"/>
    </row>
    <row r="2" spans="1:27" ht="18.75" x14ac:dyDescent="0.25">
      <c r="A2" s="263" t="s">
        <v>1540</v>
      </c>
      <c r="E2" s="281"/>
      <c r="G2" s="276"/>
      <c r="I2" s="276"/>
      <c r="J2" s="276"/>
      <c r="K2" s="276"/>
      <c r="L2" s="276"/>
      <c r="M2" s="276"/>
      <c r="N2" s="276"/>
      <c r="O2" s="276"/>
      <c r="P2" s="276"/>
      <c r="Q2" s="276"/>
      <c r="R2" s="276"/>
      <c r="S2" s="276"/>
      <c r="T2" s="276"/>
      <c r="U2" s="276"/>
      <c r="V2" s="276"/>
      <c r="W2" s="276"/>
      <c r="X2" s="276"/>
      <c r="Y2" s="276"/>
      <c r="Z2" s="276"/>
      <c r="AA2" s="276"/>
    </row>
    <row r="3" spans="1:27" ht="18.75" x14ac:dyDescent="0.25">
      <c r="A3" s="312" t="s">
        <v>1541</v>
      </c>
      <c r="E3" s="281"/>
      <c r="G3" s="276"/>
      <c r="I3" s="276"/>
      <c r="J3" s="276"/>
      <c r="K3" s="276"/>
      <c r="L3" s="276"/>
      <c r="M3" s="276"/>
      <c r="N3" s="276"/>
      <c r="O3" s="276"/>
      <c r="P3" s="276"/>
      <c r="Q3" s="276"/>
      <c r="R3" s="276"/>
      <c r="S3" s="276"/>
      <c r="T3" s="276"/>
      <c r="U3" s="276"/>
      <c r="V3" s="276"/>
      <c r="W3" s="276"/>
      <c r="X3" s="276"/>
      <c r="Y3" s="276"/>
      <c r="Z3" s="276"/>
      <c r="AA3" s="276"/>
    </row>
    <row r="4" spans="1:27" ht="15" x14ac:dyDescent="0.25">
      <c r="A4" s="312" t="s">
        <v>1542</v>
      </c>
      <c r="B4" s="263"/>
      <c r="C4" s="263"/>
      <c r="D4" s="263"/>
      <c r="E4" s="245"/>
      <c r="F4" s="263"/>
      <c r="G4" s="263"/>
      <c r="H4" s="263"/>
      <c r="I4" s="263"/>
      <c r="J4" s="263"/>
      <c r="K4" s="263"/>
      <c r="L4" s="263"/>
      <c r="M4" s="263"/>
      <c r="N4" s="263"/>
      <c r="O4" s="263"/>
      <c r="P4" s="263"/>
      <c r="Q4" s="263"/>
      <c r="R4" s="263"/>
      <c r="S4" s="263"/>
      <c r="T4" s="263"/>
      <c r="U4" s="263"/>
    </row>
    <row r="5" spans="1:27" s="65" customFormat="1" ht="23.25" customHeight="1" x14ac:dyDescent="0.25">
      <c r="A5" s="614" t="s">
        <v>1452</v>
      </c>
      <c r="B5" s="582" t="s">
        <v>1453</v>
      </c>
      <c r="C5" s="594" t="s">
        <v>1454</v>
      </c>
      <c r="D5" s="594" t="s">
        <v>1455</v>
      </c>
      <c r="E5" s="585" t="s">
        <v>1293</v>
      </c>
      <c r="F5" s="594" t="s">
        <v>1456</v>
      </c>
      <c r="G5" s="614" t="s">
        <v>1457</v>
      </c>
      <c r="H5" s="614"/>
      <c r="I5" s="614"/>
      <c r="J5" s="614"/>
      <c r="K5" s="614"/>
      <c r="L5" s="614"/>
      <c r="M5" s="614"/>
      <c r="N5" s="614"/>
      <c r="O5" s="616" t="s">
        <v>1458</v>
      </c>
      <c r="P5" s="616"/>
      <c r="Q5" s="582" t="s">
        <v>1459</v>
      </c>
      <c r="R5" s="582" t="s">
        <v>1460</v>
      </c>
      <c r="S5" s="582" t="s">
        <v>1461</v>
      </c>
      <c r="T5" s="582" t="s">
        <v>1462</v>
      </c>
      <c r="U5" s="579" t="s">
        <v>1463</v>
      </c>
    </row>
    <row r="6" spans="1:27" s="65" customFormat="1" ht="15" customHeight="1" x14ac:dyDescent="0.25">
      <c r="A6" s="614"/>
      <c r="B6" s="583"/>
      <c r="C6" s="595"/>
      <c r="D6" s="595"/>
      <c r="E6" s="586"/>
      <c r="F6" s="595"/>
      <c r="G6" s="614" t="s">
        <v>1464</v>
      </c>
      <c r="H6" s="614"/>
      <c r="I6" s="614" t="s">
        <v>1465</v>
      </c>
      <c r="J6" s="614"/>
      <c r="K6" s="614" t="s">
        <v>1466</v>
      </c>
      <c r="L6" s="614"/>
      <c r="M6" s="614" t="s">
        <v>1467</v>
      </c>
      <c r="N6" s="614"/>
      <c r="O6" s="616"/>
      <c r="P6" s="616"/>
      <c r="Q6" s="583"/>
      <c r="R6" s="583"/>
      <c r="S6" s="583"/>
      <c r="T6" s="583"/>
      <c r="U6" s="580"/>
    </row>
    <row r="7" spans="1:27" s="65" customFormat="1" ht="24" customHeight="1" x14ac:dyDescent="0.25">
      <c r="A7" s="614"/>
      <c r="B7" s="584"/>
      <c r="C7" s="596"/>
      <c r="D7" s="596"/>
      <c r="E7" s="587"/>
      <c r="F7" s="596"/>
      <c r="G7" s="321" t="s">
        <v>1468</v>
      </c>
      <c r="H7" s="321" t="s">
        <v>35</v>
      </c>
      <c r="I7" s="321" t="s">
        <v>1468</v>
      </c>
      <c r="J7" s="321" t="s">
        <v>35</v>
      </c>
      <c r="K7" s="321" t="s">
        <v>1468</v>
      </c>
      <c r="L7" s="321" t="s">
        <v>35</v>
      </c>
      <c r="M7" s="321" t="s">
        <v>1468</v>
      </c>
      <c r="N7" s="321" t="s">
        <v>35</v>
      </c>
      <c r="O7" s="321" t="s">
        <v>1468</v>
      </c>
      <c r="P7" s="321" t="s">
        <v>35</v>
      </c>
      <c r="Q7" s="584"/>
      <c r="R7" s="584"/>
      <c r="S7" s="584"/>
      <c r="T7" s="584"/>
      <c r="U7" s="581"/>
    </row>
    <row r="8" spans="1:27" ht="15.75" customHeight="1" x14ac:dyDescent="0.25">
      <c r="A8" s="298"/>
      <c r="B8" s="299"/>
      <c r="C8" s="299"/>
      <c r="D8" s="299"/>
      <c r="E8" s="299"/>
      <c r="F8" s="299"/>
      <c r="G8" s="299"/>
      <c r="H8" s="299"/>
      <c r="I8" s="298" t="s">
        <v>1543</v>
      </c>
      <c r="J8" s="299"/>
      <c r="K8" s="299"/>
      <c r="L8" s="299"/>
      <c r="M8" s="299"/>
      <c r="N8" s="299"/>
      <c r="O8" s="299"/>
      <c r="P8" s="299"/>
      <c r="Q8" s="299"/>
      <c r="R8" s="299"/>
      <c r="S8" s="299"/>
      <c r="T8" s="299"/>
      <c r="U8" s="300"/>
    </row>
    <row r="9" spans="1:27" ht="101.25" customHeight="1" x14ac:dyDescent="0.25">
      <c r="A9" s="607" t="s">
        <v>1541</v>
      </c>
      <c r="B9" s="611" t="s">
        <v>1544</v>
      </c>
      <c r="C9" s="438" t="s">
        <v>1545</v>
      </c>
      <c r="D9" s="432" t="s">
        <v>1546</v>
      </c>
      <c r="E9" s="438">
        <v>3.1</v>
      </c>
      <c r="F9" s="438" t="s">
        <v>1547</v>
      </c>
      <c r="G9" s="439">
        <v>0.25</v>
      </c>
      <c r="H9" s="446">
        <f>$P$9*G9</f>
        <v>31547.083333333336</v>
      </c>
      <c r="I9" s="447">
        <v>0.25</v>
      </c>
      <c r="J9" s="446">
        <f>$P$9*I9</f>
        <v>31547.083333333336</v>
      </c>
      <c r="K9" s="447">
        <v>0.25</v>
      </c>
      <c r="L9" s="446">
        <f>$P$9*K9</f>
        <v>31547.083333333336</v>
      </c>
      <c r="M9" s="447">
        <v>0.25</v>
      </c>
      <c r="N9" s="446">
        <f>$P$9*M9</f>
        <v>31547.083333333336</v>
      </c>
      <c r="O9" s="457">
        <f>G9+I9+K9+M9</f>
        <v>1</v>
      </c>
      <c r="P9" s="446">
        <f>'1. TALLERES SEMINARIOS'!D371</f>
        <v>126188.33333333334</v>
      </c>
      <c r="Q9" s="449"/>
      <c r="R9" s="449"/>
      <c r="S9" s="436"/>
      <c r="T9" s="436"/>
      <c r="U9" s="436"/>
    </row>
    <row r="10" spans="1:27" ht="15.75" hidden="1" customHeight="1" x14ac:dyDescent="0.25">
      <c r="A10" s="608"/>
      <c r="B10" s="612"/>
      <c r="C10" s="306"/>
      <c r="D10" s="246"/>
      <c r="E10" s="306"/>
      <c r="F10" s="306"/>
      <c r="G10" s="204"/>
      <c r="H10" s="371"/>
      <c r="I10" s="404"/>
      <c r="J10" s="371"/>
      <c r="K10" s="404"/>
      <c r="L10" s="371"/>
      <c r="M10" s="404"/>
      <c r="N10" s="371"/>
      <c r="O10" s="370"/>
      <c r="P10" s="371"/>
      <c r="Q10" s="370"/>
      <c r="R10" s="370"/>
      <c r="S10" s="246"/>
      <c r="T10" s="246"/>
      <c r="U10" s="246"/>
    </row>
    <row r="11" spans="1:27" ht="15.75" hidden="1" customHeight="1" x14ac:dyDescent="0.25">
      <c r="A11" s="608"/>
      <c r="B11" s="612"/>
      <c r="C11" s="306"/>
      <c r="D11" s="246"/>
      <c r="E11" s="306"/>
      <c r="F11" s="306"/>
      <c r="G11" s="204"/>
      <c r="H11" s="371"/>
      <c r="I11" s="404"/>
      <c r="J11" s="371"/>
      <c r="K11" s="404"/>
      <c r="L11" s="371"/>
      <c r="M11" s="404"/>
      <c r="N11" s="371"/>
      <c r="O11" s="370"/>
      <c r="P11" s="371"/>
      <c r="Q11" s="370"/>
      <c r="R11" s="370"/>
      <c r="S11" s="246"/>
      <c r="T11" s="246"/>
      <c r="U11" s="246"/>
    </row>
    <row r="12" spans="1:27" ht="15.75" hidden="1" customHeight="1" x14ac:dyDescent="0.25">
      <c r="A12" s="608"/>
      <c r="B12" s="612"/>
      <c r="C12" s="306"/>
      <c r="D12" s="246"/>
      <c r="E12" s="306"/>
      <c r="F12" s="306"/>
      <c r="G12" s="204"/>
      <c r="H12" s="371"/>
      <c r="I12" s="404"/>
      <c r="J12" s="371"/>
      <c r="K12" s="404"/>
      <c r="L12" s="371"/>
      <c r="M12" s="404"/>
      <c r="N12" s="371"/>
      <c r="O12" s="370"/>
      <c r="P12" s="371"/>
      <c r="Q12" s="370"/>
      <c r="R12" s="370"/>
      <c r="S12" s="246"/>
      <c r="T12" s="246"/>
      <c r="U12" s="246"/>
    </row>
    <row r="13" spans="1:27" ht="15.75" hidden="1" customHeight="1" x14ac:dyDescent="0.25">
      <c r="A13" s="608"/>
      <c r="B13" s="612"/>
      <c r="C13" s="306"/>
      <c r="D13" s="246"/>
      <c r="E13" s="306"/>
      <c r="F13" s="306"/>
      <c r="G13" s="204"/>
      <c r="H13" s="371"/>
      <c r="I13" s="404"/>
      <c r="J13" s="371"/>
      <c r="K13" s="404"/>
      <c r="L13" s="371"/>
      <c r="M13" s="404"/>
      <c r="N13" s="371"/>
      <c r="O13" s="370"/>
      <c r="P13" s="371"/>
      <c r="Q13" s="370"/>
      <c r="R13" s="370"/>
      <c r="S13" s="246"/>
      <c r="T13" s="246"/>
      <c r="U13" s="246"/>
    </row>
    <row r="14" spans="1:27" ht="50.25" customHeight="1" x14ac:dyDescent="0.25">
      <c r="A14" s="608"/>
      <c r="B14" s="613"/>
      <c r="C14" s="306"/>
      <c r="D14" s="246"/>
      <c r="E14" s="306"/>
      <c r="F14" s="306"/>
      <c r="G14" s="204"/>
      <c r="H14" s="371"/>
      <c r="I14" s="404"/>
      <c r="J14" s="371"/>
      <c r="K14" s="404"/>
      <c r="L14" s="371"/>
      <c r="M14" s="404"/>
      <c r="N14" s="371"/>
      <c r="O14" s="370"/>
      <c r="P14" s="371"/>
      <c r="Q14" s="370"/>
      <c r="R14" s="370"/>
      <c r="S14" s="246"/>
      <c r="T14" s="246"/>
      <c r="U14" s="246"/>
    </row>
    <row r="15" spans="1:27" ht="91.5" customHeight="1" x14ac:dyDescent="0.25">
      <c r="A15" s="608"/>
      <c r="B15" s="611" t="s">
        <v>1548</v>
      </c>
      <c r="C15" s="450" t="s">
        <v>1549</v>
      </c>
      <c r="D15" s="432" t="s">
        <v>1550</v>
      </c>
      <c r="E15" s="438">
        <v>3.2</v>
      </c>
      <c r="F15" s="438" t="s">
        <v>1551</v>
      </c>
      <c r="G15" s="439"/>
      <c r="H15" s="446"/>
      <c r="I15" s="447">
        <v>0.5</v>
      </c>
      <c r="J15" s="446">
        <f>$P$15*I15</f>
        <v>12707.5</v>
      </c>
      <c r="K15" s="447"/>
      <c r="L15" s="446"/>
      <c r="M15" s="447">
        <v>0.5</v>
      </c>
      <c r="N15" s="446">
        <f>$P$15*M15</f>
        <v>12707.5</v>
      </c>
      <c r="O15" s="457">
        <f>G15+I15+K15+M15</f>
        <v>1</v>
      </c>
      <c r="P15" s="446">
        <f>'1. TALLERES SEMINARIOS'!D389</f>
        <v>25415</v>
      </c>
      <c r="Q15" s="451"/>
      <c r="R15" s="451"/>
      <c r="S15" s="436"/>
      <c r="T15" s="436"/>
      <c r="U15" s="436"/>
    </row>
    <row r="16" spans="1:27" ht="54.75" customHeight="1" x14ac:dyDescent="0.25">
      <c r="A16" s="608"/>
      <c r="B16" s="612"/>
      <c r="C16" s="438"/>
      <c r="D16" s="432"/>
      <c r="E16" s="438"/>
      <c r="F16" s="438"/>
      <c r="G16" s="439"/>
      <c r="H16" s="446"/>
      <c r="I16" s="447"/>
      <c r="J16" s="446"/>
      <c r="K16" s="447"/>
      <c r="L16" s="446"/>
      <c r="M16" s="447"/>
      <c r="N16" s="446"/>
      <c r="O16" s="448"/>
      <c r="P16" s="452"/>
      <c r="Q16" s="453"/>
      <c r="R16" s="453"/>
      <c r="S16" s="432"/>
      <c r="T16" s="432"/>
      <c r="U16" s="432"/>
    </row>
    <row r="17" spans="1:21" ht="15.75" hidden="1" customHeight="1" x14ac:dyDescent="0.25">
      <c r="A17" s="608"/>
      <c r="B17" s="612"/>
      <c r="C17" s="438"/>
      <c r="D17" s="432"/>
      <c r="E17" s="438"/>
      <c r="F17" s="438"/>
      <c r="G17" s="439"/>
      <c r="H17" s="446"/>
      <c r="I17" s="447"/>
      <c r="J17" s="446"/>
      <c r="K17" s="447"/>
      <c r="L17" s="446"/>
      <c r="M17" s="447"/>
      <c r="N17" s="446"/>
      <c r="O17" s="448"/>
      <c r="P17" s="452"/>
      <c r="Q17" s="453"/>
      <c r="R17" s="453"/>
      <c r="S17" s="432"/>
      <c r="T17" s="432"/>
      <c r="U17" s="432"/>
    </row>
    <row r="18" spans="1:21" ht="15.75" hidden="1" customHeight="1" x14ac:dyDescent="0.25">
      <c r="A18" s="608"/>
      <c r="B18" s="612"/>
      <c r="C18" s="438"/>
      <c r="D18" s="432"/>
      <c r="E18" s="438"/>
      <c r="F18" s="438"/>
      <c r="G18" s="439"/>
      <c r="H18" s="446"/>
      <c r="I18" s="447"/>
      <c r="J18" s="446"/>
      <c r="K18" s="447"/>
      <c r="L18" s="446"/>
      <c r="M18" s="447"/>
      <c r="N18" s="446"/>
      <c r="O18" s="448"/>
      <c r="P18" s="452"/>
      <c r="Q18" s="453"/>
      <c r="R18" s="453"/>
      <c r="S18" s="432"/>
      <c r="T18" s="432"/>
      <c r="U18" s="432"/>
    </row>
    <row r="19" spans="1:21" ht="15.75" hidden="1" customHeight="1" x14ac:dyDescent="0.25">
      <c r="A19" s="608"/>
      <c r="B19" s="612"/>
      <c r="C19" s="438"/>
      <c r="D19" s="432"/>
      <c r="E19" s="438"/>
      <c r="F19" s="438"/>
      <c r="G19" s="439"/>
      <c r="H19" s="446"/>
      <c r="I19" s="447"/>
      <c r="J19" s="446"/>
      <c r="K19" s="447"/>
      <c r="L19" s="446"/>
      <c r="M19" s="447"/>
      <c r="N19" s="446"/>
      <c r="O19" s="448"/>
      <c r="P19" s="446"/>
      <c r="Q19" s="432"/>
      <c r="R19" s="432"/>
      <c r="S19" s="432"/>
      <c r="T19" s="432"/>
      <c r="U19" s="432"/>
    </row>
    <row r="20" spans="1:21" ht="15.75" hidden="1" customHeight="1" x14ac:dyDescent="0.25">
      <c r="A20" s="608"/>
      <c r="B20" s="612"/>
      <c r="C20" s="438"/>
      <c r="D20" s="432"/>
      <c r="E20" s="438"/>
      <c r="F20" s="438"/>
      <c r="G20" s="439"/>
      <c r="H20" s="446"/>
      <c r="I20" s="447"/>
      <c r="J20" s="446"/>
      <c r="K20" s="447"/>
      <c r="L20" s="446"/>
      <c r="M20" s="447"/>
      <c r="N20" s="446"/>
      <c r="O20" s="448"/>
      <c r="P20" s="446"/>
      <c r="Q20" s="432"/>
      <c r="R20" s="432"/>
      <c r="S20" s="432"/>
      <c r="T20" s="432"/>
      <c r="U20" s="432"/>
    </row>
    <row r="21" spans="1:21" ht="15.75" hidden="1" customHeight="1" x14ac:dyDescent="0.25">
      <c r="A21" s="608"/>
      <c r="B21" s="612"/>
      <c r="C21" s="438"/>
      <c r="D21" s="432"/>
      <c r="E21" s="438"/>
      <c r="F21" s="438"/>
      <c r="G21" s="439"/>
      <c r="H21" s="446"/>
      <c r="I21" s="447"/>
      <c r="J21" s="446"/>
      <c r="K21" s="447"/>
      <c r="L21" s="446"/>
      <c r="M21" s="447"/>
      <c r="N21" s="446"/>
      <c r="O21" s="448"/>
      <c r="P21" s="446"/>
      <c r="Q21" s="432"/>
      <c r="R21" s="432"/>
      <c r="S21" s="432"/>
      <c r="T21" s="432"/>
      <c r="U21" s="432"/>
    </row>
    <row r="22" spans="1:21" ht="15.75" hidden="1" customHeight="1" x14ac:dyDescent="0.25">
      <c r="A22" s="608"/>
      <c r="B22" s="612"/>
      <c r="C22" s="438"/>
      <c r="D22" s="432"/>
      <c r="E22" s="438"/>
      <c r="F22" s="438"/>
      <c r="G22" s="439"/>
      <c r="H22" s="446"/>
      <c r="I22" s="447"/>
      <c r="J22" s="446"/>
      <c r="K22" s="447"/>
      <c r="L22" s="446"/>
      <c r="M22" s="447"/>
      <c r="N22" s="446"/>
      <c r="O22" s="448"/>
      <c r="P22" s="446"/>
      <c r="Q22" s="432"/>
      <c r="R22" s="432"/>
      <c r="S22" s="432"/>
      <c r="T22" s="432"/>
      <c r="U22" s="432"/>
    </row>
    <row r="23" spans="1:21" ht="15.75" hidden="1" customHeight="1" x14ac:dyDescent="0.25">
      <c r="A23" s="608"/>
      <c r="B23" s="612"/>
      <c r="C23" s="438"/>
      <c r="D23" s="432"/>
      <c r="E23" s="438"/>
      <c r="F23" s="438"/>
      <c r="G23" s="439"/>
      <c r="H23" s="446"/>
      <c r="I23" s="447"/>
      <c r="J23" s="446"/>
      <c r="K23" s="447"/>
      <c r="L23" s="446"/>
      <c r="M23" s="447"/>
      <c r="N23" s="446"/>
      <c r="O23" s="448"/>
      <c r="P23" s="446"/>
      <c r="Q23" s="432"/>
      <c r="R23" s="432"/>
      <c r="S23" s="432"/>
      <c r="T23" s="432"/>
      <c r="U23" s="432"/>
    </row>
    <row r="24" spans="1:21" ht="38.25" customHeight="1" x14ac:dyDescent="0.25">
      <c r="A24" s="608"/>
      <c r="B24" s="612"/>
      <c r="C24" s="438"/>
      <c r="D24" s="432"/>
      <c r="E24" s="438"/>
      <c r="F24" s="438"/>
      <c r="G24" s="439"/>
      <c r="H24" s="446"/>
      <c r="I24" s="447"/>
      <c r="J24" s="446"/>
      <c r="K24" s="447"/>
      <c r="L24" s="446"/>
      <c r="M24" s="447"/>
      <c r="N24" s="446"/>
      <c r="O24" s="448"/>
      <c r="P24" s="446"/>
      <c r="Q24" s="432"/>
      <c r="R24" s="432"/>
      <c r="S24" s="432"/>
      <c r="T24" s="432"/>
      <c r="U24" s="432"/>
    </row>
    <row r="25" spans="1:21" ht="83.25" customHeight="1" x14ac:dyDescent="0.25">
      <c r="A25" s="608"/>
      <c r="B25" s="607" t="s">
        <v>1552</v>
      </c>
      <c r="C25" s="438" t="s">
        <v>1553</v>
      </c>
      <c r="D25" s="432" t="s">
        <v>1554</v>
      </c>
      <c r="E25" s="438" t="s">
        <v>1555</v>
      </c>
      <c r="F25" s="438" t="s">
        <v>1556</v>
      </c>
      <c r="G25" s="455"/>
      <c r="H25" s="446"/>
      <c r="I25" s="456"/>
      <c r="J25" s="446"/>
      <c r="K25" s="456"/>
      <c r="L25" s="446"/>
      <c r="M25" s="456"/>
      <c r="N25" s="446"/>
      <c r="O25" s="457">
        <f>G25+I25+K25+M25</f>
        <v>0</v>
      </c>
      <c r="P25" s="446"/>
      <c r="Q25" s="436"/>
      <c r="R25" s="436"/>
      <c r="S25" s="436"/>
      <c r="T25" s="436"/>
      <c r="U25" s="436"/>
    </row>
    <row r="26" spans="1:21" ht="267.75" x14ac:dyDescent="0.25">
      <c r="A26" s="608"/>
      <c r="B26" s="608"/>
      <c r="C26" s="438" t="s">
        <v>1557</v>
      </c>
      <c r="D26" s="436"/>
      <c r="E26" s="438">
        <v>3.4</v>
      </c>
      <c r="F26" s="438" t="s">
        <v>1558</v>
      </c>
      <c r="G26" s="439"/>
      <c r="H26" s="446"/>
      <c r="I26" s="447">
        <v>0.3</v>
      </c>
      <c r="J26" s="446">
        <f>$P$26*I26</f>
        <v>24507</v>
      </c>
      <c r="K26" s="447">
        <v>0.35</v>
      </c>
      <c r="L26" s="446">
        <f>$P$26*K26</f>
        <v>28591.5</v>
      </c>
      <c r="M26" s="447">
        <v>0.35</v>
      </c>
      <c r="N26" s="446">
        <f>$P$26*M26</f>
        <v>28591.5</v>
      </c>
      <c r="O26" s="457">
        <f>G26+I26+K26+M26</f>
        <v>0.99999999999999989</v>
      </c>
      <c r="P26" s="446">
        <f>'1. TALLERES SEMINARIOS'!D407</f>
        <v>81690</v>
      </c>
      <c r="Q26" s="436"/>
      <c r="R26" s="436"/>
      <c r="S26" s="436"/>
      <c r="T26" s="436"/>
      <c r="U26" s="436"/>
    </row>
    <row r="27" spans="1:21" ht="15.75" x14ac:dyDescent="0.25">
      <c r="A27" s="608"/>
      <c r="B27" s="608"/>
      <c r="C27" s="438"/>
      <c r="D27" s="432"/>
      <c r="E27" s="438"/>
      <c r="F27" s="438"/>
      <c r="G27" s="439"/>
      <c r="H27" s="446"/>
      <c r="I27" s="447"/>
      <c r="J27" s="446"/>
      <c r="K27" s="447"/>
      <c r="L27" s="446"/>
      <c r="M27" s="447"/>
      <c r="N27" s="446"/>
      <c r="O27" s="448"/>
      <c r="P27" s="446"/>
      <c r="Q27" s="432"/>
      <c r="R27" s="432"/>
      <c r="S27" s="432"/>
      <c r="T27" s="432"/>
      <c r="U27" s="432"/>
    </row>
    <row r="28" spans="1:21" ht="15.75" x14ac:dyDescent="0.25">
      <c r="A28" s="608"/>
      <c r="B28" s="608"/>
      <c r="C28" s="438"/>
      <c r="D28" s="432"/>
      <c r="E28" s="438"/>
      <c r="F28" s="438"/>
      <c r="G28" s="439"/>
      <c r="H28" s="446"/>
      <c r="I28" s="447"/>
      <c r="J28" s="446"/>
      <c r="K28" s="447"/>
      <c r="L28" s="446"/>
      <c r="M28" s="447"/>
      <c r="N28" s="446"/>
      <c r="O28" s="448"/>
      <c r="P28" s="446"/>
      <c r="Q28" s="432"/>
      <c r="R28" s="432"/>
      <c r="S28" s="432"/>
      <c r="T28" s="432"/>
      <c r="U28" s="432"/>
    </row>
    <row r="29" spans="1:21" ht="15.75" x14ac:dyDescent="0.25">
      <c r="A29" s="608"/>
      <c r="B29" s="609"/>
      <c r="C29" s="438"/>
      <c r="D29" s="432"/>
      <c r="E29" s="438"/>
      <c r="F29" s="438"/>
      <c r="G29" s="439"/>
      <c r="H29" s="446"/>
      <c r="I29" s="447"/>
      <c r="J29" s="446"/>
      <c r="K29" s="447"/>
      <c r="L29" s="446"/>
      <c r="M29" s="447"/>
      <c r="N29" s="446"/>
      <c r="O29" s="448"/>
      <c r="P29" s="446"/>
      <c r="Q29" s="432"/>
      <c r="R29" s="432"/>
      <c r="S29" s="432"/>
      <c r="T29" s="432"/>
      <c r="U29" s="432"/>
    </row>
    <row r="30" spans="1:21" ht="15.75" x14ac:dyDescent="0.25">
      <c r="A30" s="608"/>
      <c r="B30" s="615" t="s">
        <v>1559</v>
      </c>
      <c r="C30" s="438"/>
      <c r="D30" s="432"/>
      <c r="E30" s="438"/>
      <c r="F30" s="438"/>
      <c r="G30" s="439"/>
      <c r="H30" s="446"/>
      <c r="I30" s="447"/>
      <c r="J30" s="446"/>
      <c r="K30" s="447"/>
      <c r="L30" s="446"/>
      <c r="M30" s="447"/>
      <c r="N30" s="446"/>
      <c r="O30" s="448"/>
      <c r="P30" s="446"/>
      <c r="Q30" s="432"/>
      <c r="R30" s="432"/>
      <c r="S30" s="432"/>
      <c r="T30" s="432"/>
      <c r="U30" s="432"/>
    </row>
    <row r="31" spans="1:21" ht="15.75" x14ac:dyDescent="0.25">
      <c r="A31" s="608"/>
      <c r="B31" s="615"/>
      <c r="C31" s="438"/>
      <c r="D31" s="432"/>
      <c r="E31" s="438"/>
      <c r="F31" s="438"/>
      <c r="G31" s="439"/>
      <c r="H31" s="446"/>
      <c r="I31" s="447"/>
      <c r="J31" s="446"/>
      <c r="K31" s="447"/>
      <c r="L31" s="446"/>
      <c r="M31" s="447"/>
      <c r="N31" s="446"/>
      <c r="O31" s="448"/>
      <c r="P31" s="446"/>
      <c r="Q31" s="432"/>
      <c r="R31" s="432"/>
      <c r="S31" s="432"/>
      <c r="T31" s="432"/>
      <c r="U31" s="432"/>
    </row>
    <row r="32" spans="1:21" ht="15.75" x14ac:dyDescent="0.25">
      <c r="A32" s="608"/>
      <c r="B32" s="615"/>
      <c r="C32" s="438"/>
      <c r="D32" s="432"/>
      <c r="E32" s="438"/>
      <c r="F32" s="438"/>
      <c r="G32" s="439"/>
      <c r="H32" s="446"/>
      <c r="I32" s="447"/>
      <c r="J32" s="446"/>
      <c r="K32" s="447"/>
      <c r="L32" s="446"/>
      <c r="M32" s="447"/>
      <c r="N32" s="446"/>
      <c r="O32" s="448"/>
      <c r="P32" s="446"/>
      <c r="Q32" s="432"/>
      <c r="R32" s="432"/>
      <c r="S32" s="432"/>
      <c r="T32" s="432"/>
      <c r="U32" s="432"/>
    </row>
    <row r="33" spans="1:21" ht="15.75" x14ac:dyDescent="0.25">
      <c r="A33" s="608"/>
      <c r="B33" s="615"/>
      <c r="C33" s="438"/>
      <c r="D33" s="432"/>
      <c r="E33" s="438"/>
      <c r="F33" s="438"/>
      <c r="G33" s="439"/>
      <c r="H33" s="446"/>
      <c r="I33" s="447"/>
      <c r="J33" s="446"/>
      <c r="K33" s="447"/>
      <c r="L33" s="446"/>
      <c r="M33" s="447"/>
      <c r="N33" s="446"/>
      <c r="O33" s="448"/>
      <c r="P33" s="446"/>
      <c r="Q33" s="432"/>
      <c r="R33" s="432"/>
      <c r="S33" s="432"/>
      <c r="T33" s="432"/>
      <c r="U33" s="432"/>
    </row>
    <row r="34" spans="1:21" ht="47.25" x14ac:dyDescent="0.25">
      <c r="A34" s="608"/>
      <c r="B34" s="615" t="s">
        <v>1560</v>
      </c>
      <c r="C34" s="438" t="s">
        <v>1561</v>
      </c>
      <c r="D34" s="432" t="s">
        <v>1562</v>
      </c>
      <c r="E34" s="438">
        <v>3.5</v>
      </c>
      <c r="F34" s="438" t="s">
        <v>1563</v>
      </c>
      <c r="G34" s="439"/>
      <c r="H34" s="446"/>
      <c r="I34" s="447">
        <v>1</v>
      </c>
      <c r="J34" s="446">
        <f>P34</f>
        <v>46738.333333333336</v>
      </c>
      <c r="K34" s="447"/>
      <c r="L34" s="446"/>
      <c r="M34" s="447"/>
      <c r="N34" s="446"/>
      <c r="O34" s="457">
        <f>G34+I34+K34+M34</f>
        <v>1</v>
      </c>
      <c r="P34" s="446">
        <f>'1. TALLERES SEMINARIOS'!D425</f>
        <v>46738.333333333336</v>
      </c>
      <c r="Q34" s="436"/>
      <c r="R34" s="436"/>
      <c r="S34" s="436"/>
      <c r="T34" s="436"/>
      <c r="U34" s="436"/>
    </row>
    <row r="35" spans="1:21" ht="15.75" x14ac:dyDescent="0.25">
      <c r="A35" s="608"/>
      <c r="B35" s="615"/>
      <c r="C35" s="438"/>
      <c r="D35" s="432"/>
      <c r="E35" s="438"/>
      <c r="F35" s="438"/>
      <c r="G35" s="439"/>
      <c r="H35" s="446"/>
      <c r="I35" s="447"/>
      <c r="J35" s="446"/>
      <c r="K35" s="447"/>
      <c r="L35" s="446"/>
      <c r="M35" s="447"/>
      <c r="N35" s="446"/>
      <c r="O35" s="448"/>
      <c r="P35" s="446"/>
      <c r="Q35" s="432"/>
      <c r="R35" s="432"/>
      <c r="S35" s="432"/>
      <c r="T35" s="432"/>
      <c r="U35" s="432"/>
    </row>
    <row r="36" spans="1:21" ht="15.75" x14ac:dyDescent="0.25">
      <c r="A36" s="608"/>
      <c r="B36" s="615"/>
      <c r="C36" s="438"/>
      <c r="D36" s="432"/>
      <c r="E36" s="438"/>
      <c r="F36" s="438"/>
      <c r="G36" s="439"/>
      <c r="H36" s="446"/>
      <c r="I36" s="447"/>
      <c r="J36" s="446"/>
      <c r="K36" s="447"/>
      <c r="L36" s="446"/>
      <c r="M36" s="447"/>
      <c r="N36" s="446"/>
      <c r="O36" s="448"/>
      <c r="P36" s="446"/>
      <c r="Q36" s="432"/>
      <c r="R36" s="432"/>
      <c r="S36" s="432"/>
      <c r="T36" s="432"/>
      <c r="U36" s="432"/>
    </row>
    <row r="37" spans="1:21" ht="15.75" x14ac:dyDescent="0.25">
      <c r="A37" s="608"/>
      <c r="B37" s="615"/>
      <c r="C37" s="438"/>
      <c r="D37" s="432"/>
      <c r="E37" s="438"/>
      <c r="F37" s="438"/>
      <c r="G37" s="439"/>
      <c r="H37" s="446"/>
      <c r="I37" s="447"/>
      <c r="J37" s="446"/>
      <c r="K37" s="447"/>
      <c r="L37" s="446"/>
      <c r="M37" s="447"/>
      <c r="N37" s="446"/>
      <c r="O37" s="448"/>
      <c r="P37" s="446"/>
      <c r="Q37" s="432"/>
      <c r="R37" s="432"/>
      <c r="S37" s="432"/>
      <c r="T37" s="432"/>
      <c r="U37" s="432"/>
    </row>
    <row r="38" spans="1:21" ht="34.5" customHeight="1" x14ac:dyDescent="0.25">
      <c r="A38" s="609"/>
      <c r="B38" s="615"/>
      <c r="C38" s="438"/>
      <c r="D38" s="432"/>
      <c r="E38" s="438"/>
      <c r="F38" s="438"/>
      <c r="G38" s="439"/>
      <c r="H38" s="446"/>
      <c r="I38" s="447"/>
      <c r="J38" s="446"/>
      <c r="K38" s="447"/>
      <c r="L38" s="446"/>
      <c r="M38" s="447"/>
      <c r="N38" s="446"/>
      <c r="O38" s="448"/>
      <c r="P38" s="446"/>
      <c r="Q38" s="432"/>
      <c r="R38" s="432"/>
      <c r="S38" s="432"/>
      <c r="T38" s="432"/>
      <c r="U38" s="432"/>
    </row>
    <row r="39" spans="1:21" ht="78.75" x14ac:dyDescent="0.25">
      <c r="A39" s="607" t="s">
        <v>1542</v>
      </c>
      <c r="B39" s="607" t="s">
        <v>1564</v>
      </c>
      <c r="C39" s="438" t="s">
        <v>1565</v>
      </c>
      <c r="D39" s="432" t="s">
        <v>1566</v>
      </c>
      <c r="E39" s="438">
        <v>3.6</v>
      </c>
      <c r="F39" s="438" t="s">
        <v>1567</v>
      </c>
      <c r="G39" s="439"/>
      <c r="H39" s="446"/>
      <c r="I39" s="447">
        <v>0.35</v>
      </c>
      <c r="J39" s="446">
        <f>$P$39*I39</f>
        <v>8895.25</v>
      </c>
      <c r="K39" s="447">
        <v>0.35</v>
      </c>
      <c r="L39" s="446">
        <f>$P$39*K39</f>
        <v>8895.25</v>
      </c>
      <c r="M39" s="447">
        <v>0.3</v>
      </c>
      <c r="N39" s="446">
        <f>$P$39*M39</f>
        <v>7624.5</v>
      </c>
      <c r="O39" s="457">
        <f>G39+I39+K39+M39</f>
        <v>1</v>
      </c>
      <c r="P39" s="446">
        <f>'1. TALLERES SEMINARIOS'!D443</f>
        <v>25415</v>
      </c>
      <c r="Q39" s="449"/>
      <c r="R39" s="449"/>
      <c r="S39" s="436"/>
      <c r="T39" s="436"/>
      <c r="U39" s="436"/>
    </row>
    <row r="40" spans="1:21" ht="15.75" hidden="1" customHeight="1" x14ac:dyDescent="0.25">
      <c r="A40" s="608"/>
      <c r="B40" s="608"/>
      <c r="C40" s="438"/>
      <c r="D40" s="432"/>
      <c r="E40" s="438"/>
      <c r="F40" s="438"/>
      <c r="G40" s="439"/>
      <c r="H40" s="454"/>
      <c r="I40" s="447"/>
      <c r="J40" s="446"/>
      <c r="K40" s="447"/>
      <c r="L40" s="446"/>
      <c r="M40" s="447"/>
      <c r="N40" s="446"/>
      <c r="O40" s="448"/>
      <c r="P40" s="446"/>
      <c r="Q40" s="448"/>
      <c r="R40" s="448"/>
      <c r="S40" s="432"/>
      <c r="T40" s="432"/>
      <c r="U40" s="432"/>
    </row>
    <row r="41" spans="1:21" ht="226.5" customHeight="1" x14ac:dyDescent="0.25">
      <c r="A41" s="608"/>
      <c r="B41" s="608"/>
      <c r="C41" s="438" t="s">
        <v>1568</v>
      </c>
      <c r="D41" s="432" t="s">
        <v>1569</v>
      </c>
      <c r="E41" s="438">
        <v>3.7</v>
      </c>
      <c r="F41" s="438" t="s">
        <v>1570</v>
      </c>
      <c r="G41" s="439"/>
      <c r="H41" s="446"/>
      <c r="I41" s="447">
        <v>0.7</v>
      </c>
      <c r="J41" s="446">
        <f>$P$41*I41</f>
        <v>66859.333333333328</v>
      </c>
      <c r="K41" s="447">
        <v>0.3</v>
      </c>
      <c r="L41" s="446">
        <f>$P$41*K41</f>
        <v>28653.999999999996</v>
      </c>
      <c r="M41" s="447"/>
      <c r="N41" s="446"/>
      <c r="O41" s="457">
        <f>G41+I41+K41+M41</f>
        <v>1</v>
      </c>
      <c r="P41" s="446">
        <f>'1. TALLERES SEMINARIOS'!D461+'1. TALLERES SEMINARIOS'!D479</f>
        <v>95513.333333333328</v>
      </c>
      <c r="Q41" s="449"/>
      <c r="R41" s="449"/>
      <c r="S41" s="436"/>
      <c r="T41" s="436"/>
      <c r="U41" s="436"/>
    </row>
    <row r="42" spans="1:21" ht="15.75" x14ac:dyDescent="0.25">
      <c r="A42" s="608"/>
      <c r="B42" s="608"/>
      <c r="C42" s="438"/>
      <c r="D42" s="432"/>
      <c r="E42" s="438"/>
      <c r="F42" s="438"/>
      <c r="G42" s="439"/>
      <c r="H42" s="446"/>
      <c r="I42" s="447"/>
      <c r="J42" s="446"/>
      <c r="K42" s="447"/>
      <c r="L42" s="446"/>
      <c r="M42" s="447"/>
      <c r="N42" s="446"/>
      <c r="O42" s="448"/>
      <c r="P42" s="446"/>
      <c r="Q42" s="448"/>
      <c r="R42" s="448"/>
      <c r="S42" s="432"/>
      <c r="T42" s="432"/>
      <c r="U42" s="432"/>
    </row>
    <row r="43" spans="1:21" ht="15.75" x14ac:dyDescent="0.25">
      <c r="A43" s="608"/>
      <c r="B43" s="608"/>
      <c r="C43" s="438"/>
      <c r="D43" s="432"/>
      <c r="E43" s="438"/>
      <c r="F43" s="438"/>
      <c r="G43" s="439"/>
      <c r="H43" s="446"/>
      <c r="I43" s="447"/>
      <c r="J43" s="446"/>
      <c r="K43" s="447"/>
      <c r="L43" s="446"/>
      <c r="M43" s="447"/>
      <c r="N43" s="446"/>
      <c r="O43" s="448"/>
      <c r="P43" s="446"/>
      <c r="Q43" s="448"/>
      <c r="R43" s="448"/>
      <c r="S43" s="432"/>
      <c r="T43" s="432"/>
      <c r="U43" s="432"/>
    </row>
    <row r="44" spans="1:21" ht="15.75" x14ac:dyDescent="0.25">
      <c r="A44" s="608"/>
      <c r="B44" s="609"/>
      <c r="C44" s="438"/>
      <c r="D44" s="432"/>
      <c r="E44" s="438"/>
      <c r="F44" s="438"/>
      <c r="G44" s="439"/>
      <c r="H44" s="446"/>
      <c r="I44" s="447"/>
      <c r="J44" s="446"/>
      <c r="K44" s="447"/>
      <c r="L44" s="446"/>
      <c r="M44" s="447"/>
      <c r="N44" s="446"/>
      <c r="O44" s="448"/>
      <c r="P44" s="446"/>
      <c r="Q44" s="448"/>
      <c r="R44" s="448"/>
      <c r="S44" s="432"/>
      <c r="T44" s="432"/>
      <c r="U44" s="432"/>
    </row>
    <row r="45" spans="1:21" ht="15.75" customHeight="1" x14ac:dyDescent="0.25">
      <c r="A45" s="608"/>
      <c r="B45" s="607" t="s">
        <v>1571</v>
      </c>
      <c r="C45" s="438"/>
      <c r="D45" s="432"/>
      <c r="E45" s="438"/>
      <c r="F45" s="438"/>
      <c r="G45" s="439"/>
      <c r="H45" s="446"/>
      <c r="I45" s="447"/>
      <c r="J45" s="446"/>
      <c r="K45" s="447"/>
      <c r="L45" s="446"/>
      <c r="M45" s="447"/>
      <c r="N45" s="446"/>
      <c r="O45" s="448"/>
      <c r="P45" s="446"/>
      <c r="Q45" s="448"/>
      <c r="R45" s="448"/>
      <c r="S45" s="432"/>
      <c r="T45" s="432"/>
      <c r="U45" s="432"/>
    </row>
    <row r="46" spans="1:21" ht="105.75" customHeight="1" x14ac:dyDescent="0.25">
      <c r="A46" s="608"/>
      <c r="B46" s="608"/>
      <c r="C46" s="438" t="s">
        <v>1572</v>
      </c>
      <c r="D46" s="432" t="s">
        <v>1573</v>
      </c>
      <c r="E46" s="438">
        <v>3.8</v>
      </c>
      <c r="F46" s="438" t="s">
        <v>2006</v>
      </c>
      <c r="G46" s="439"/>
      <c r="H46" s="446"/>
      <c r="I46" s="447">
        <v>0.5</v>
      </c>
      <c r="J46" s="446">
        <f>$P$46*I46</f>
        <v>90000</v>
      </c>
      <c r="K46" s="447">
        <v>0.5</v>
      </c>
      <c r="L46" s="446">
        <f>$P$46*K46</f>
        <v>90000</v>
      </c>
      <c r="M46" s="447"/>
      <c r="N46" s="446"/>
      <c r="O46" s="457">
        <f>G46+I46+K46+M46</f>
        <v>1</v>
      </c>
      <c r="P46" s="446">
        <f>'2. CONTRATACION DE PERSONAL'!D187</f>
        <v>180000</v>
      </c>
      <c r="Q46" s="449"/>
      <c r="R46" s="449"/>
      <c r="S46" s="436"/>
      <c r="T46" s="436"/>
      <c r="U46" s="436"/>
    </row>
    <row r="47" spans="1:21" ht="15.75" x14ac:dyDescent="0.25">
      <c r="A47" s="608"/>
      <c r="B47" s="608"/>
      <c r="C47" s="438"/>
      <c r="D47" s="432"/>
      <c r="E47" s="438"/>
      <c r="F47" s="438"/>
      <c r="G47" s="439"/>
      <c r="H47" s="446"/>
      <c r="I47" s="447"/>
      <c r="J47" s="446"/>
      <c r="K47" s="447"/>
      <c r="L47" s="446"/>
      <c r="M47" s="447"/>
      <c r="N47" s="446"/>
      <c r="O47" s="448"/>
      <c r="P47" s="446"/>
      <c r="Q47" s="448"/>
      <c r="R47" s="448"/>
      <c r="S47" s="432"/>
      <c r="T47" s="432"/>
      <c r="U47" s="432"/>
    </row>
    <row r="48" spans="1:21" ht="15.75" x14ac:dyDescent="0.25">
      <c r="A48" s="608"/>
      <c r="B48" s="608"/>
      <c r="C48" s="438"/>
      <c r="D48" s="432"/>
      <c r="E48" s="438"/>
      <c r="F48" s="438"/>
      <c r="G48" s="439"/>
      <c r="H48" s="446"/>
      <c r="I48" s="447"/>
      <c r="J48" s="446"/>
      <c r="K48" s="447"/>
      <c r="L48" s="446"/>
      <c r="M48" s="447"/>
      <c r="N48" s="446"/>
      <c r="O48" s="448"/>
      <c r="P48" s="446"/>
      <c r="Q48" s="448"/>
      <c r="R48" s="448"/>
      <c r="S48" s="432"/>
      <c r="T48" s="432"/>
      <c r="U48" s="432"/>
    </row>
    <row r="49" spans="1:21" ht="15.75" x14ac:dyDescent="0.25">
      <c r="A49" s="609"/>
      <c r="B49" s="609"/>
      <c r="C49" s="438"/>
      <c r="D49" s="432"/>
      <c r="E49" s="438"/>
      <c r="F49" s="438"/>
      <c r="G49" s="439"/>
      <c r="H49" s="446"/>
      <c r="I49" s="447"/>
      <c r="J49" s="446"/>
      <c r="K49" s="447"/>
      <c r="L49" s="446"/>
      <c r="M49" s="447"/>
      <c r="N49" s="446"/>
      <c r="O49" s="448"/>
      <c r="P49" s="446"/>
      <c r="Q49" s="448"/>
      <c r="R49" s="448"/>
      <c r="S49" s="432"/>
      <c r="T49" s="432"/>
      <c r="U49" s="432"/>
    </row>
    <row r="50" spans="1:21" s="255" customFormat="1" ht="15.75" x14ac:dyDescent="0.25">
      <c r="A50" s="284"/>
      <c r="B50" s="285"/>
      <c r="C50" s="284" t="s">
        <v>1574</v>
      </c>
      <c r="D50" s="285"/>
      <c r="E50" s="285"/>
      <c r="F50" s="286"/>
      <c r="G50" s="258">
        <f t="shared" ref="G50:O50" si="0">SUM(G9:G49)</f>
        <v>0.25</v>
      </c>
      <c r="H50" s="234">
        <f t="shared" si="0"/>
        <v>31547.083333333336</v>
      </c>
      <c r="I50" s="258">
        <f t="shared" si="0"/>
        <v>3.5999999999999996</v>
      </c>
      <c r="J50" s="234">
        <f t="shared" si="0"/>
        <v>281254.5</v>
      </c>
      <c r="K50" s="258">
        <f t="shared" si="0"/>
        <v>1.75</v>
      </c>
      <c r="L50" s="234">
        <f t="shared" si="0"/>
        <v>187687.83333333334</v>
      </c>
      <c r="M50" s="258">
        <f t="shared" si="0"/>
        <v>1.4000000000000001</v>
      </c>
      <c r="N50" s="234">
        <f t="shared" si="0"/>
        <v>80470.583333333343</v>
      </c>
      <c r="O50" s="258">
        <f t="shared" si="0"/>
        <v>7</v>
      </c>
      <c r="P50" s="258">
        <f>SUM(P9:P49)</f>
        <v>580960</v>
      </c>
      <c r="Q50" s="259"/>
      <c r="R50" s="259"/>
      <c r="S50" s="259"/>
      <c r="T50" s="259"/>
      <c r="U50" s="259"/>
    </row>
    <row r="51" spans="1:21" ht="15.75" x14ac:dyDescent="0.25">
      <c r="A51" s="255"/>
      <c r="B51" s="255"/>
      <c r="C51" s="255"/>
      <c r="D51" s="255"/>
      <c r="E51" s="254"/>
      <c r="F51" s="255"/>
      <c r="G51" s="255"/>
      <c r="S51" s="260"/>
      <c r="T51" s="260"/>
      <c r="U51" s="261"/>
    </row>
    <row r="52" spans="1:21" ht="15.75" x14ac:dyDescent="0.25">
      <c r="E52" s="254"/>
      <c r="S52" s="260"/>
      <c r="T52" s="260"/>
    </row>
    <row r="53" spans="1:21" ht="15.75" x14ac:dyDescent="0.25">
      <c r="E53" s="254"/>
      <c r="S53" s="260"/>
      <c r="T53" s="260"/>
    </row>
    <row r="54" spans="1:21" ht="15.75" x14ac:dyDescent="0.25">
      <c r="E54" s="254"/>
      <c r="S54" s="260"/>
      <c r="T54" s="260"/>
    </row>
    <row r="55" spans="1:21" ht="15.75" x14ac:dyDescent="0.25">
      <c r="E55" s="254"/>
      <c r="S55" s="260"/>
      <c r="T55" s="260"/>
    </row>
    <row r="56" spans="1:21" ht="15.75" x14ac:dyDescent="0.25">
      <c r="E56" s="254"/>
      <c r="S56" s="260"/>
      <c r="T56" s="260"/>
    </row>
    <row r="57" spans="1:21" ht="15.75" x14ac:dyDescent="0.25">
      <c r="E57" s="254"/>
      <c r="S57" s="260"/>
      <c r="T57" s="260"/>
    </row>
    <row r="58" spans="1:21" ht="15.75" x14ac:dyDescent="0.25">
      <c r="E58" s="254"/>
      <c r="S58" s="260"/>
      <c r="T58" s="260"/>
    </row>
    <row r="59" spans="1:21" ht="15.75" x14ac:dyDescent="0.25">
      <c r="E59" s="254"/>
      <c r="S59" s="260"/>
      <c r="T59" s="260"/>
    </row>
    <row r="60" spans="1:21" ht="15.75" x14ac:dyDescent="0.25">
      <c r="E60" s="254"/>
      <c r="S60" s="260"/>
      <c r="T60" s="260"/>
    </row>
    <row r="61" spans="1:21" ht="15.75" x14ac:dyDescent="0.25">
      <c r="E61" s="254"/>
      <c r="S61" s="260"/>
      <c r="T61" s="260"/>
    </row>
    <row r="62" spans="1:21" ht="15.75" x14ac:dyDescent="0.25">
      <c r="E62" s="254"/>
      <c r="S62" s="262"/>
      <c r="T62" s="262"/>
    </row>
    <row r="63" spans="1:21" ht="15.75" x14ac:dyDescent="0.25">
      <c r="E63" s="254"/>
      <c r="S63" s="260"/>
      <c r="T63" s="260"/>
    </row>
    <row r="64" spans="1:21" ht="15.75" x14ac:dyDescent="0.25">
      <c r="E64" s="254"/>
      <c r="S64" s="260"/>
      <c r="T64" s="260"/>
    </row>
    <row r="65" spans="5:20" ht="15.75" x14ac:dyDescent="0.25">
      <c r="E65" s="254"/>
      <c r="S65" s="260"/>
      <c r="T65" s="260"/>
    </row>
    <row r="66" spans="5:20" ht="15.75" x14ac:dyDescent="0.25">
      <c r="E66" s="254"/>
      <c r="S66" s="260"/>
      <c r="T66" s="260"/>
    </row>
    <row r="67" spans="5:20" ht="15.75" x14ac:dyDescent="0.25">
      <c r="E67" s="254"/>
      <c r="S67" s="260"/>
      <c r="T67" s="260"/>
    </row>
    <row r="68" spans="5:20" ht="15.75" x14ac:dyDescent="0.25">
      <c r="E68" s="254"/>
      <c r="S68" s="260"/>
      <c r="T68" s="260"/>
    </row>
    <row r="69" spans="5:20" ht="15.75" x14ac:dyDescent="0.25">
      <c r="E69" s="254"/>
      <c r="S69" s="260"/>
      <c r="T69" s="260"/>
    </row>
    <row r="70" spans="5:20" ht="15.75" x14ac:dyDescent="0.25">
      <c r="E70" s="254"/>
      <c r="S70" s="260"/>
      <c r="T70" s="260"/>
    </row>
    <row r="71" spans="5:20" ht="15.75" x14ac:dyDescent="0.25">
      <c r="E71" s="254"/>
      <c r="S71" s="260"/>
      <c r="T71" s="260"/>
    </row>
    <row r="72" spans="5:20" ht="15.75" x14ac:dyDescent="0.25">
      <c r="E72" s="254"/>
      <c r="S72" s="260"/>
      <c r="T72" s="260"/>
    </row>
    <row r="73" spans="5:20" ht="15.75" x14ac:dyDescent="0.25">
      <c r="E73" s="254"/>
      <c r="S73" s="260"/>
      <c r="T73" s="260"/>
    </row>
    <row r="74" spans="5:20" ht="15.75" x14ac:dyDescent="0.25">
      <c r="E74" s="254"/>
      <c r="S74" s="262"/>
      <c r="T74" s="262"/>
    </row>
    <row r="75" spans="5:20" ht="15.75" x14ac:dyDescent="0.25">
      <c r="E75" s="254"/>
      <c r="S75" s="260"/>
      <c r="T75" s="260"/>
    </row>
    <row r="76" spans="5:20" ht="15.75" x14ac:dyDescent="0.25">
      <c r="E76" s="254"/>
      <c r="S76" s="260"/>
      <c r="T76" s="260"/>
    </row>
    <row r="77" spans="5:20" ht="15.75" x14ac:dyDescent="0.25">
      <c r="E77" s="254"/>
      <c r="S77" s="260"/>
      <c r="T77" s="260"/>
    </row>
    <row r="78" spans="5:20" ht="15.75" x14ac:dyDescent="0.25">
      <c r="E78" s="254"/>
      <c r="S78" s="260"/>
      <c r="T78" s="260"/>
    </row>
    <row r="79" spans="5:20" ht="15.75" x14ac:dyDescent="0.25">
      <c r="E79" s="254"/>
      <c r="S79" s="260"/>
      <c r="T79" s="260"/>
    </row>
    <row r="80" spans="5:20" ht="15.75" x14ac:dyDescent="0.25">
      <c r="E80" s="254"/>
      <c r="S80" s="260"/>
      <c r="T80" s="260"/>
    </row>
    <row r="81" spans="5:20" ht="15.75" x14ac:dyDescent="0.25">
      <c r="E81" s="254"/>
      <c r="S81" s="260"/>
      <c r="T81" s="260"/>
    </row>
    <row r="82" spans="5:20" ht="15.75" x14ac:dyDescent="0.25">
      <c r="E82" s="254"/>
      <c r="S82" s="260"/>
      <c r="T82" s="260"/>
    </row>
    <row r="83" spans="5:20" ht="15.75" x14ac:dyDescent="0.25">
      <c r="E83" s="254"/>
      <c r="S83" s="262"/>
      <c r="T83" s="262"/>
    </row>
    <row r="84" spans="5:20" ht="15.75" x14ac:dyDescent="0.25">
      <c r="E84" s="254"/>
      <c r="S84" s="260"/>
      <c r="T84" s="260"/>
    </row>
    <row r="85" spans="5:20" ht="15.75" x14ac:dyDescent="0.25">
      <c r="E85" s="254"/>
      <c r="S85" s="260"/>
      <c r="T85" s="260"/>
    </row>
    <row r="86" spans="5:20" x14ac:dyDescent="0.25">
      <c r="S86" s="260"/>
      <c r="T86" s="260"/>
    </row>
    <row r="87" spans="5:20" x14ac:dyDescent="0.25">
      <c r="S87" s="260"/>
      <c r="T87" s="260"/>
    </row>
    <row r="88" spans="5:20" x14ac:dyDescent="0.25">
      <c r="S88" s="260"/>
      <c r="T88" s="260"/>
    </row>
    <row r="89" spans="5:20" x14ac:dyDescent="0.25">
      <c r="S89" s="260"/>
      <c r="T89" s="260"/>
    </row>
    <row r="90" spans="5:20" x14ac:dyDescent="0.25">
      <c r="S90" s="260"/>
      <c r="T90" s="260"/>
    </row>
    <row r="91" spans="5:20" ht="15.75" x14ac:dyDescent="0.25">
      <c r="S91" s="262"/>
      <c r="T91" s="262"/>
    </row>
    <row r="92" spans="5:20" x14ac:dyDescent="0.25">
      <c r="S92" s="260"/>
      <c r="T92" s="260"/>
    </row>
    <row r="93" spans="5:20" x14ac:dyDescent="0.25">
      <c r="S93" s="260"/>
      <c r="T93" s="260"/>
    </row>
    <row r="94" spans="5:20" x14ac:dyDescent="0.25">
      <c r="S94" s="260"/>
      <c r="T94" s="260"/>
    </row>
    <row r="95" spans="5:20" x14ac:dyDescent="0.25">
      <c r="S95" s="260"/>
      <c r="T95" s="260"/>
    </row>
    <row r="96" spans="5:20" x14ac:dyDescent="0.25">
      <c r="S96" s="260"/>
      <c r="T96" s="260"/>
    </row>
    <row r="97" spans="5:20" x14ac:dyDescent="0.25">
      <c r="S97" s="260"/>
      <c r="T97" s="260"/>
    </row>
    <row r="101" spans="5:20" x14ac:dyDescent="0.25">
      <c r="E101" s="248"/>
      <c r="S101" s="257"/>
      <c r="T101" s="257"/>
    </row>
    <row r="102" spans="5:20" x14ac:dyDescent="0.25">
      <c r="E102" s="248"/>
      <c r="S102" s="257"/>
      <c r="T102" s="257"/>
    </row>
    <row r="103" spans="5:20" x14ac:dyDescent="0.25">
      <c r="E103" s="248"/>
      <c r="S103" s="257"/>
      <c r="T103" s="257"/>
    </row>
    <row r="104" spans="5:20" x14ac:dyDescent="0.25">
      <c r="E104" s="248"/>
      <c r="S104" s="257"/>
      <c r="T104" s="257"/>
    </row>
    <row r="105" spans="5:20" x14ac:dyDescent="0.25">
      <c r="E105" s="248"/>
      <c r="S105" s="257"/>
      <c r="T105" s="257"/>
    </row>
    <row r="106" spans="5:20" x14ac:dyDescent="0.25">
      <c r="E106" s="248"/>
      <c r="S106" s="257"/>
      <c r="T106" s="257"/>
    </row>
    <row r="107" spans="5:20" x14ac:dyDescent="0.25">
      <c r="E107" s="248"/>
      <c r="S107" s="257"/>
      <c r="T107" s="257"/>
    </row>
    <row r="108" spans="5:20" x14ac:dyDescent="0.25">
      <c r="E108" s="248"/>
      <c r="S108" s="257"/>
      <c r="T108" s="257"/>
    </row>
    <row r="109" spans="5:20" x14ac:dyDescent="0.25">
      <c r="E109" s="248"/>
      <c r="S109" s="257"/>
      <c r="T109" s="257"/>
    </row>
    <row r="110" spans="5:20" x14ac:dyDescent="0.25">
      <c r="E110" s="248"/>
      <c r="S110" s="257"/>
      <c r="T110" s="257"/>
    </row>
    <row r="111" spans="5:20" x14ac:dyDescent="0.25">
      <c r="E111" s="248"/>
      <c r="S111" s="257"/>
      <c r="T111" s="257"/>
    </row>
    <row r="112" spans="5:20" x14ac:dyDescent="0.25">
      <c r="E112" s="248"/>
      <c r="S112" s="257"/>
      <c r="T112" s="257"/>
    </row>
    <row r="113" spans="5:20" x14ac:dyDescent="0.25">
      <c r="E113" s="248"/>
      <c r="S113" s="257"/>
      <c r="T113" s="257"/>
    </row>
    <row r="114" spans="5:20" x14ac:dyDescent="0.25">
      <c r="E114" s="248"/>
      <c r="S114" s="257"/>
      <c r="T114" s="257"/>
    </row>
    <row r="115" spans="5:20" x14ac:dyDescent="0.25">
      <c r="E115" s="248"/>
      <c r="S115" s="257"/>
      <c r="T115" s="257"/>
    </row>
    <row r="116" spans="5:20" x14ac:dyDescent="0.25">
      <c r="E116" s="248"/>
      <c r="S116" s="257"/>
      <c r="T116" s="257"/>
    </row>
    <row r="117" spans="5:20" x14ac:dyDescent="0.25">
      <c r="E117" s="248"/>
      <c r="S117" s="257"/>
      <c r="T117" s="257"/>
    </row>
    <row r="118" spans="5:20" x14ac:dyDescent="0.25">
      <c r="E118" s="248"/>
      <c r="S118" s="257"/>
      <c r="T118" s="257"/>
    </row>
    <row r="119" spans="5:20" x14ac:dyDescent="0.25">
      <c r="E119" s="248"/>
      <c r="S119" s="257"/>
      <c r="T119" s="257"/>
    </row>
    <row r="120" spans="5:20" x14ac:dyDescent="0.25">
      <c r="E120" s="248"/>
      <c r="S120" s="257"/>
      <c r="T120" s="257"/>
    </row>
    <row r="121" spans="5:20" x14ac:dyDescent="0.25">
      <c r="E121" s="248"/>
      <c r="S121" s="257"/>
      <c r="T121" s="257"/>
    </row>
    <row r="122" spans="5:20" x14ac:dyDescent="0.25">
      <c r="E122" s="248"/>
      <c r="S122" s="257"/>
      <c r="T122" s="257"/>
    </row>
    <row r="123" spans="5:20" x14ac:dyDescent="0.25">
      <c r="E123" s="248"/>
      <c r="S123" s="257"/>
      <c r="T123" s="257"/>
    </row>
    <row r="124" spans="5:20" x14ac:dyDescent="0.25">
      <c r="E124" s="248"/>
      <c r="S124" s="257"/>
      <c r="T124" s="257"/>
    </row>
    <row r="125" spans="5:20" x14ac:dyDescent="0.25">
      <c r="E125" s="248"/>
      <c r="S125" s="257"/>
      <c r="T125" s="257"/>
    </row>
    <row r="126" spans="5:20" x14ac:dyDescent="0.25">
      <c r="E126" s="248"/>
      <c r="S126" s="257"/>
      <c r="T126" s="257"/>
    </row>
    <row r="127" spans="5:20" x14ac:dyDescent="0.25">
      <c r="E127" s="248"/>
      <c r="S127" s="257"/>
      <c r="T127" s="257"/>
    </row>
    <row r="128" spans="5:20" x14ac:dyDescent="0.25">
      <c r="E128" s="248"/>
      <c r="S128" s="257"/>
      <c r="T128" s="257"/>
    </row>
    <row r="129" spans="5:20" x14ac:dyDescent="0.25">
      <c r="E129" s="248"/>
      <c r="S129" s="257"/>
      <c r="T129" s="257"/>
    </row>
    <row r="130" spans="5:20" x14ac:dyDescent="0.25">
      <c r="E130" s="248"/>
    </row>
    <row r="131" spans="5:20" x14ac:dyDescent="0.25">
      <c r="E131" s="248"/>
    </row>
    <row r="132" spans="5:20" x14ac:dyDescent="0.25">
      <c r="E132" s="248"/>
    </row>
    <row r="133" spans="5:20" x14ac:dyDescent="0.25">
      <c r="E133" s="248"/>
    </row>
    <row r="134" spans="5:20" x14ac:dyDescent="0.25">
      <c r="E134" s="248"/>
    </row>
    <row r="135" spans="5:20" x14ac:dyDescent="0.25">
      <c r="E135" s="248"/>
    </row>
    <row r="136" spans="5:20" x14ac:dyDescent="0.25">
      <c r="E136" s="248"/>
    </row>
    <row r="137" spans="5:20" x14ac:dyDescent="0.25">
      <c r="E137" s="248"/>
    </row>
    <row r="138" spans="5:20" x14ac:dyDescent="0.25">
      <c r="E138" s="248"/>
    </row>
    <row r="139" spans="5:20" x14ac:dyDescent="0.25">
      <c r="E139" s="248"/>
    </row>
    <row r="140" spans="5:20" x14ac:dyDescent="0.25">
      <c r="E140" s="248"/>
    </row>
    <row r="141" spans="5:20" x14ac:dyDescent="0.25">
      <c r="E141" s="248"/>
    </row>
    <row r="142" spans="5:20" x14ac:dyDescent="0.25">
      <c r="E142" s="248"/>
    </row>
    <row r="143" spans="5:20" x14ac:dyDescent="0.25">
      <c r="E143" s="248"/>
    </row>
    <row r="144" spans="5:20" x14ac:dyDescent="0.25">
      <c r="E144" s="248"/>
    </row>
    <row r="145" spans="5:5" x14ac:dyDescent="0.25">
      <c r="E145" s="248"/>
    </row>
    <row r="146" spans="5:5" x14ac:dyDescent="0.25">
      <c r="E146" s="248"/>
    </row>
    <row r="147" spans="5:5" x14ac:dyDescent="0.25">
      <c r="E147" s="248"/>
    </row>
    <row r="148" spans="5:5" x14ac:dyDescent="0.25">
      <c r="E148" s="248"/>
    </row>
    <row r="149" spans="5:5" x14ac:dyDescent="0.25">
      <c r="E149" s="248"/>
    </row>
    <row r="150" spans="5:5" x14ac:dyDescent="0.25">
      <c r="E150" s="248"/>
    </row>
    <row r="151" spans="5:5" x14ac:dyDescent="0.25">
      <c r="E151" s="248"/>
    </row>
    <row r="152" spans="5:5" x14ac:dyDescent="0.25">
      <c r="E152" s="248"/>
    </row>
    <row r="153" spans="5:5" x14ac:dyDescent="0.25">
      <c r="E153" s="248"/>
    </row>
    <row r="154" spans="5:5" x14ac:dyDescent="0.25">
      <c r="E154" s="248"/>
    </row>
    <row r="155" spans="5:5" x14ac:dyDescent="0.25">
      <c r="E155" s="248"/>
    </row>
    <row r="156" spans="5:5" x14ac:dyDescent="0.25">
      <c r="E156" s="248"/>
    </row>
    <row r="157" spans="5:5" x14ac:dyDescent="0.25">
      <c r="E157" s="248"/>
    </row>
    <row r="158" spans="5:5" x14ac:dyDescent="0.25">
      <c r="E158" s="248"/>
    </row>
    <row r="159" spans="5:5" x14ac:dyDescent="0.25">
      <c r="E159" s="248"/>
    </row>
    <row r="160" spans="5:5" x14ac:dyDescent="0.25">
      <c r="E160" s="248"/>
    </row>
    <row r="161" spans="5:5" x14ac:dyDescent="0.25">
      <c r="E161" s="248"/>
    </row>
    <row r="162" spans="5:5" x14ac:dyDescent="0.25">
      <c r="E162" s="248"/>
    </row>
    <row r="163" spans="5:5" x14ac:dyDescent="0.25">
      <c r="E163" s="248"/>
    </row>
    <row r="164" spans="5:5" x14ac:dyDescent="0.25">
      <c r="E164" s="248"/>
    </row>
    <row r="165" spans="5:5" x14ac:dyDescent="0.25">
      <c r="E165" s="248"/>
    </row>
    <row r="166" spans="5:5" x14ac:dyDescent="0.25">
      <c r="E166" s="248"/>
    </row>
    <row r="167" spans="5:5" x14ac:dyDescent="0.25">
      <c r="E167" s="248"/>
    </row>
    <row r="168" spans="5:5" x14ac:dyDescent="0.25">
      <c r="E168" s="248"/>
    </row>
    <row r="169" spans="5:5" x14ac:dyDescent="0.25">
      <c r="E169" s="248"/>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opLeftCell="B1" zoomScale="57" zoomScaleNormal="57" workbookViewId="0">
      <pane ySplit="6" topLeftCell="A10" activePane="bottomLeft" state="frozen"/>
      <selection activeCell="O6" sqref="O6"/>
      <selection pane="bottomLeft" activeCell="P20" sqref="P20"/>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8.5703125" customWidth="1"/>
    <col min="8" max="8" width="15.42578125" style="235" customWidth="1"/>
    <col min="9" max="9" width="16.42578125" customWidth="1"/>
    <col min="10" max="10" width="18.85546875" style="235" customWidth="1"/>
    <col min="11" max="11" width="16.5703125" customWidth="1"/>
    <col min="12" max="12" width="13.7109375" style="235" bestFit="1" customWidth="1"/>
    <col min="13" max="13" width="17.7109375" customWidth="1"/>
    <col min="14" max="14" width="13.7109375" style="235" bestFit="1" customWidth="1"/>
    <col min="15" max="15" width="17.5703125" customWidth="1"/>
    <col min="16" max="16" width="18.28515625" style="235" customWidth="1"/>
    <col min="17" max="17" width="14.140625" customWidth="1"/>
    <col min="18" max="18" width="15.7109375" customWidth="1"/>
    <col min="19" max="20" width="14.140625" customWidth="1"/>
    <col min="21" max="21" width="19.140625" customWidth="1"/>
  </cols>
  <sheetData>
    <row r="1" spans="1:21" ht="18.75" x14ac:dyDescent="0.25">
      <c r="A1" s="384"/>
      <c r="B1" s="276"/>
      <c r="C1" s="276"/>
      <c r="D1" s="276"/>
      <c r="E1" s="276"/>
      <c r="F1" s="276"/>
      <c r="G1" s="276" t="s">
        <v>1575</v>
      </c>
      <c r="I1" s="276"/>
      <c r="J1" s="276"/>
      <c r="K1" s="276"/>
      <c r="L1" s="276"/>
      <c r="M1" s="276"/>
      <c r="N1" s="276"/>
      <c r="O1" s="276"/>
      <c r="P1" s="276"/>
      <c r="Q1" s="276"/>
      <c r="R1" s="276"/>
      <c r="S1" s="276"/>
      <c r="T1" s="276"/>
      <c r="U1" s="276"/>
    </row>
    <row r="2" spans="1:21" ht="18.75" x14ac:dyDescent="0.25">
      <c r="A2" s="313" t="s">
        <v>1576</v>
      </c>
      <c r="B2" s="276"/>
      <c r="C2" s="276"/>
      <c r="D2" s="276"/>
      <c r="E2" s="276"/>
      <c r="F2" s="276"/>
      <c r="G2" s="276"/>
      <c r="I2" s="276"/>
      <c r="J2" s="276"/>
      <c r="K2" s="276"/>
      <c r="L2" s="276"/>
      <c r="M2" s="276"/>
      <c r="N2" s="276"/>
      <c r="O2" s="276"/>
      <c r="P2" s="276"/>
      <c r="Q2" s="276"/>
      <c r="R2" s="276"/>
      <c r="S2" s="276"/>
      <c r="T2" s="276"/>
      <c r="U2" s="276"/>
    </row>
    <row r="3" spans="1:21" x14ac:dyDescent="0.25">
      <c r="A3" s="617" t="s">
        <v>1577</v>
      </c>
      <c r="B3" s="617"/>
      <c r="C3" s="617"/>
      <c r="D3" s="617"/>
      <c r="E3" s="617"/>
      <c r="F3" s="617"/>
      <c r="G3" s="617"/>
      <c r="H3" s="617"/>
      <c r="I3" s="617"/>
      <c r="J3" s="617"/>
      <c r="K3" s="617"/>
      <c r="L3" s="617"/>
      <c r="M3" s="617"/>
      <c r="N3" s="617"/>
      <c r="O3" s="617"/>
      <c r="P3" s="617"/>
      <c r="Q3" s="617"/>
      <c r="R3" s="617"/>
      <c r="S3" s="617"/>
      <c r="T3" s="617"/>
      <c r="U3" s="617"/>
    </row>
    <row r="4" spans="1:21" ht="15" customHeight="1" x14ac:dyDescent="0.25">
      <c r="A4" s="614" t="s">
        <v>1452</v>
      </c>
      <c r="B4" s="582" t="s">
        <v>1453</v>
      </c>
      <c r="C4" s="594" t="s">
        <v>1454</v>
      </c>
      <c r="D4" s="594" t="s">
        <v>1455</v>
      </c>
      <c r="E4" s="585" t="s">
        <v>1293</v>
      </c>
      <c r="F4" s="594" t="s">
        <v>1456</v>
      </c>
      <c r="G4" s="614" t="s">
        <v>1457</v>
      </c>
      <c r="H4" s="614"/>
      <c r="I4" s="614"/>
      <c r="J4" s="614"/>
      <c r="K4" s="614"/>
      <c r="L4" s="614"/>
      <c r="M4" s="614"/>
      <c r="N4" s="614"/>
      <c r="O4" s="616" t="s">
        <v>1458</v>
      </c>
      <c r="P4" s="616"/>
      <c r="Q4" s="582" t="s">
        <v>1459</v>
      </c>
      <c r="R4" s="582" t="s">
        <v>1460</v>
      </c>
      <c r="S4" s="582" t="s">
        <v>1461</v>
      </c>
      <c r="T4" s="582" t="s">
        <v>1462</v>
      </c>
      <c r="U4" s="618" t="s">
        <v>1463</v>
      </c>
    </row>
    <row r="5" spans="1:21" x14ac:dyDescent="0.25">
      <c r="A5" s="614"/>
      <c r="B5" s="583"/>
      <c r="C5" s="595"/>
      <c r="D5" s="595"/>
      <c r="E5" s="586"/>
      <c r="F5" s="595"/>
      <c r="G5" s="614" t="s">
        <v>1464</v>
      </c>
      <c r="H5" s="614"/>
      <c r="I5" s="614" t="s">
        <v>1465</v>
      </c>
      <c r="J5" s="614"/>
      <c r="K5" s="614" t="s">
        <v>1466</v>
      </c>
      <c r="L5" s="614"/>
      <c r="M5" s="614" t="s">
        <v>1467</v>
      </c>
      <c r="N5" s="614"/>
      <c r="O5" s="616"/>
      <c r="P5" s="616"/>
      <c r="Q5" s="583"/>
      <c r="R5" s="583"/>
      <c r="S5" s="583"/>
      <c r="T5" s="583"/>
      <c r="U5" s="619"/>
    </row>
    <row r="6" spans="1:21" ht="25.5" x14ac:dyDescent="0.25">
      <c r="A6" s="614"/>
      <c r="B6" s="584"/>
      <c r="C6" s="596"/>
      <c r="D6" s="596"/>
      <c r="E6" s="587"/>
      <c r="F6" s="596"/>
      <c r="G6" s="321" t="s">
        <v>1468</v>
      </c>
      <c r="H6" s="233" t="s">
        <v>35</v>
      </c>
      <c r="I6" s="321" t="s">
        <v>1468</v>
      </c>
      <c r="J6" s="233" t="s">
        <v>35</v>
      </c>
      <c r="K6" s="321" t="s">
        <v>1468</v>
      </c>
      <c r="L6" s="233" t="s">
        <v>35</v>
      </c>
      <c r="M6" s="321" t="s">
        <v>1468</v>
      </c>
      <c r="N6" s="233" t="s">
        <v>35</v>
      </c>
      <c r="O6" s="321" t="s">
        <v>1468</v>
      </c>
      <c r="P6" s="233" t="s">
        <v>35</v>
      </c>
      <c r="Q6" s="584"/>
      <c r="R6" s="584"/>
      <c r="S6" s="584"/>
      <c r="T6" s="584"/>
      <c r="U6" s="620"/>
    </row>
    <row r="7" spans="1:21" ht="110.25" customHeight="1" x14ac:dyDescent="0.25">
      <c r="A7" s="607" t="s">
        <v>1578</v>
      </c>
      <c r="B7" s="607" t="s">
        <v>1579</v>
      </c>
      <c r="C7" s="458" t="s">
        <v>1580</v>
      </c>
      <c r="D7" s="458" t="s">
        <v>1581</v>
      </c>
      <c r="E7" s="458">
        <v>4.0999999999999996</v>
      </c>
      <c r="F7" s="432" t="s">
        <v>1582</v>
      </c>
      <c r="G7" s="435"/>
      <c r="H7" s="415"/>
      <c r="I7" s="435">
        <v>0.3</v>
      </c>
      <c r="J7" s="415">
        <f>$P$7*I7</f>
        <v>5814</v>
      </c>
      <c r="K7" s="435">
        <v>0.35</v>
      </c>
      <c r="L7" s="415">
        <f>$P$7*K7</f>
        <v>6783</v>
      </c>
      <c r="M7" s="435">
        <v>0.35</v>
      </c>
      <c r="N7" s="415">
        <f>$P$7*M7</f>
        <v>6783</v>
      </c>
      <c r="O7" s="435">
        <f>G7+I7+K7+M7</f>
        <v>0.99999999999999989</v>
      </c>
      <c r="P7" s="415">
        <f>'1. TALLERES SEMINARIOS'!D497</f>
        <v>19380</v>
      </c>
      <c r="Q7" s="436"/>
      <c r="R7" s="436"/>
      <c r="S7" s="436"/>
      <c r="T7" s="436"/>
      <c r="U7" s="436"/>
    </row>
    <row r="8" spans="1:21" ht="15.75" x14ac:dyDescent="0.25">
      <c r="A8" s="608"/>
      <c r="B8" s="608"/>
      <c r="C8" s="458"/>
      <c r="D8" s="458"/>
      <c r="E8" s="458"/>
      <c r="F8" s="432"/>
      <c r="G8" s="435"/>
      <c r="H8" s="415"/>
      <c r="I8" s="435"/>
      <c r="J8" s="415"/>
      <c r="K8" s="435"/>
      <c r="L8" s="415"/>
      <c r="M8" s="435"/>
      <c r="N8" s="415"/>
      <c r="O8" s="432"/>
      <c r="P8" s="415"/>
      <c r="Q8" s="432"/>
      <c r="R8" s="432"/>
      <c r="S8" s="432"/>
      <c r="T8" s="432"/>
      <c r="U8" s="432"/>
    </row>
    <row r="9" spans="1:21" ht="94.5" x14ac:dyDescent="0.25">
      <c r="A9" s="608"/>
      <c r="B9" s="608"/>
      <c r="C9" s="458" t="s">
        <v>1583</v>
      </c>
      <c r="D9" s="458" t="s">
        <v>1584</v>
      </c>
      <c r="E9" s="458" t="s">
        <v>1585</v>
      </c>
      <c r="F9" s="432" t="s">
        <v>1586</v>
      </c>
      <c r="G9" s="467"/>
      <c r="H9" s="415"/>
      <c r="I9" s="467"/>
      <c r="J9" s="415"/>
      <c r="K9" s="467"/>
      <c r="L9" s="415"/>
      <c r="M9" s="467"/>
      <c r="N9" s="415"/>
      <c r="O9" s="467">
        <f>G9+I9+K9+M9</f>
        <v>0</v>
      </c>
      <c r="P9" s="415"/>
      <c r="Q9" s="436"/>
      <c r="R9" s="436"/>
      <c r="S9" s="436"/>
      <c r="T9" s="436"/>
      <c r="U9" s="436"/>
    </row>
    <row r="10" spans="1:21" ht="331.5" x14ac:dyDescent="0.25">
      <c r="A10" s="608"/>
      <c r="B10" s="608"/>
      <c r="C10" s="458" t="s">
        <v>1587</v>
      </c>
      <c r="D10" s="466" t="s">
        <v>1588</v>
      </c>
      <c r="E10" s="458">
        <v>4.3</v>
      </c>
      <c r="F10" s="459" t="s">
        <v>1589</v>
      </c>
      <c r="G10" s="435">
        <v>0.25</v>
      </c>
      <c r="H10" s="415">
        <f>$P$10*G10</f>
        <v>203786.25</v>
      </c>
      <c r="I10" s="435">
        <v>0.25</v>
      </c>
      <c r="J10" s="415">
        <f>$P$10*I10</f>
        <v>203786.25</v>
      </c>
      <c r="K10" s="435">
        <v>0.25</v>
      </c>
      <c r="L10" s="415">
        <f>$P$10*K10</f>
        <v>203786.25</v>
      </c>
      <c r="M10" s="435">
        <v>0.25</v>
      </c>
      <c r="N10" s="415">
        <f>$P$10*M10</f>
        <v>203786.25</v>
      </c>
      <c r="O10" s="435">
        <f>G10+I10+K10+M10</f>
        <v>1</v>
      </c>
      <c r="P10" s="415">
        <f>'1. TALLERES SEMINARIOS'!D533+'1. TALLERES SEMINARIOS'!D515+'2. CONTRATACION DE PERSONAL'!D246</f>
        <v>815145</v>
      </c>
      <c r="Q10" s="436"/>
      <c r="R10" s="436"/>
      <c r="S10" s="436"/>
      <c r="T10" s="436"/>
      <c r="U10" s="436"/>
    </row>
    <row r="11" spans="1:21" ht="218.25" customHeight="1" x14ac:dyDescent="0.25">
      <c r="A11" s="608"/>
      <c r="B11" s="608"/>
      <c r="C11" s="458" t="s">
        <v>1590</v>
      </c>
      <c r="D11" s="458" t="s">
        <v>1591</v>
      </c>
      <c r="E11" s="458">
        <v>4.4000000000000004</v>
      </c>
      <c r="F11" s="459" t="s">
        <v>1592</v>
      </c>
      <c r="G11" s="460"/>
      <c r="H11" s="461"/>
      <c r="I11" s="468">
        <v>0.35</v>
      </c>
      <c r="J11" s="461">
        <f>$P$11*I11</f>
        <v>11305</v>
      </c>
      <c r="K11" s="468">
        <v>0.35</v>
      </c>
      <c r="L11" s="461">
        <f>$P$11*K11</f>
        <v>11305</v>
      </c>
      <c r="M11" s="468">
        <v>0.3</v>
      </c>
      <c r="N11" s="461">
        <f>$P$11*M11</f>
        <v>9690</v>
      </c>
      <c r="O11" s="469">
        <f>G11+I11+K11+M11</f>
        <v>1</v>
      </c>
      <c r="P11" s="461">
        <f>'1. TALLERES SEMINARIOS'!D551</f>
        <v>32300</v>
      </c>
      <c r="Q11" s="436"/>
      <c r="R11" s="436"/>
      <c r="S11" s="436"/>
      <c r="T11" s="436"/>
      <c r="U11" s="436"/>
    </row>
    <row r="12" spans="1:21" ht="15.75" hidden="1" x14ac:dyDescent="0.25">
      <c r="A12" s="608"/>
      <c r="B12" s="608"/>
      <c r="C12" s="462"/>
      <c r="D12" s="462"/>
      <c r="E12" s="458"/>
      <c r="F12" s="432"/>
      <c r="G12" s="435"/>
      <c r="H12" s="415"/>
      <c r="I12" s="435"/>
      <c r="J12" s="415"/>
      <c r="K12" s="435"/>
      <c r="L12" s="415"/>
      <c r="M12" s="435"/>
      <c r="N12" s="415"/>
      <c r="O12" s="432"/>
      <c r="P12" s="415"/>
      <c r="Q12" s="432"/>
      <c r="R12" s="432"/>
      <c r="S12" s="432"/>
      <c r="T12" s="432"/>
      <c r="U12" s="432"/>
    </row>
    <row r="13" spans="1:21" ht="15.75" hidden="1" x14ac:dyDescent="0.25">
      <c r="A13" s="608"/>
      <c r="B13" s="608"/>
      <c r="C13" s="462"/>
      <c r="D13" s="462"/>
      <c r="E13" s="458"/>
      <c r="F13" s="432"/>
      <c r="G13" s="435"/>
      <c r="H13" s="415"/>
      <c r="I13" s="435"/>
      <c r="J13" s="415"/>
      <c r="K13" s="435"/>
      <c r="L13" s="415"/>
      <c r="M13" s="435"/>
      <c r="N13" s="415"/>
      <c r="O13" s="432"/>
      <c r="P13" s="415"/>
      <c r="Q13" s="432"/>
      <c r="R13" s="432"/>
      <c r="S13" s="432"/>
      <c r="T13" s="432"/>
      <c r="U13" s="432"/>
    </row>
    <row r="14" spans="1:21" ht="15.75" hidden="1" x14ac:dyDescent="0.25">
      <c r="A14" s="608"/>
      <c r="B14" s="608"/>
      <c r="C14" s="462"/>
      <c r="D14" s="462"/>
      <c r="E14" s="458"/>
      <c r="F14" s="432"/>
      <c r="G14" s="435"/>
      <c r="H14" s="415"/>
      <c r="I14" s="435"/>
      <c r="J14" s="415"/>
      <c r="K14" s="435"/>
      <c r="L14" s="415"/>
      <c r="M14" s="435"/>
      <c r="N14" s="415"/>
      <c r="O14" s="432"/>
      <c r="P14" s="415"/>
      <c r="Q14" s="432"/>
      <c r="R14" s="432"/>
      <c r="S14" s="432"/>
      <c r="T14" s="432"/>
      <c r="U14" s="432"/>
    </row>
    <row r="15" spans="1:21" ht="15.75" hidden="1" x14ac:dyDescent="0.25">
      <c r="A15" s="608"/>
      <c r="B15" s="608"/>
      <c r="C15" s="462"/>
      <c r="D15" s="462"/>
      <c r="E15" s="458"/>
      <c r="F15" s="432"/>
      <c r="G15" s="435"/>
      <c r="H15" s="415"/>
      <c r="I15" s="435"/>
      <c r="J15" s="415"/>
      <c r="K15" s="435"/>
      <c r="L15" s="415"/>
      <c r="M15" s="435"/>
      <c r="N15" s="415"/>
      <c r="O15" s="432"/>
      <c r="P15" s="415"/>
      <c r="Q15" s="432"/>
      <c r="R15" s="432"/>
      <c r="S15" s="432"/>
      <c r="T15" s="432"/>
      <c r="U15" s="432"/>
    </row>
    <row r="16" spans="1:21" ht="15.75" hidden="1" x14ac:dyDescent="0.25">
      <c r="A16" s="608"/>
      <c r="B16" s="608"/>
      <c r="C16" s="462"/>
      <c r="D16" s="462"/>
      <c r="E16" s="458"/>
      <c r="F16" s="441"/>
      <c r="G16" s="441"/>
      <c r="H16" s="463"/>
      <c r="I16" s="441"/>
      <c r="J16" s="463"/>
      <c r="K16" s="441"/>
      <c r="L16" s="463"/>
      <c r="M16" s="441"/>
      <c r="N16" s="463"/>
      <c r="O16" s="441"/>
      <c r="P16" s="463"/>
      <c r="Q16" s="441"/>
      <c r="R16" s="441"/>
      <c r="S16" s="441"/>
      <c r="T16" s="441"/>
      <c r="U16" s="441"/>
    </row>
    <row r="17" spans="1:21" ht="15.75" hidden="1" x14ac:dyDescent="0.25">
      <c r="A17" s="608"/>
      <c r="B17" s="608"/>
      <c r="C17" s="462"/>
      <c r="D17" s="462"/>
      <c r="E17" s="458"/>
      <c r="F17" s="432"/>
      <c r="G17" s="432"/>
      <c r="H17" s="415"/>
      <c r="I17" s="432"/>
      <c r="J17" s="415"/>
      <c r="K17" s="432"/>
      <c r="L17" s="415"/>
      <c r="M17" s="432"/>
      <c r="N17" s="415"/>
      <c r="O17" s="432"/>
      <c r="P17" s="415"/>
      <c r="Q17" s="464"/>
      <c r="R17" s="464"/>
      <c r="S17" s="464"/>
      <c r="T17" s="432"/>
      <c r="U17" s="465"/>
    </row>
    <row r="18" spans="1:21" ht="15.75" hidden="1" x14ac:dyDescent="0.25">
      <c r="A18" s="608"/>
      <c r="B18" s="608"/>
      <c r="C18" s="462"/>
      <c r="D18" s="462"/>
      <c r="E18" s="458"/>
      <c r="F18" s="441"/>
      <c r="G18" s="441"/>
      <c r="H18" s="463"/>
      <c r="I18" s="441"/>
      <c r="J18" s="463"/>
      <c r="K18" s="441"/>
      <c r="L18" s="463"/>
      <c r="M18" s="441"/>
      <c r="N18" s="463"/>
      <c r="O18" s="441"/>
      <c r="P18" s="463"/>
      <c r="Q18" s="441"/>
      <c r="R18" s="441"/>
      <c r="S18" s="441"/>
      <c r="T18" s="441"/>
      <c r="U18" s="441"/>
    </row>
    <row r="19" spans="1:21" ht="15.75" hidden="1" x14ac:dyDescent="0.25">
      <c r="A19" s="609"/>
      <c r="B19" s="609"/>
      <c r="C19" s="462"/>
      <c r="D19" s="462"/>
      <c r="E19" s="458"/>
      <c r="F19" s="432"/>
      <c r="G19" s="435"/>
      <c r="H19" s="415"/>
      <c r="I19" s="435"/>
      <c r="J19" s="415"/>
      <c r="K19" s="435"/>
      <c r="L19" s="415"/>
      <c r="M19" s="432"/>
      <c r="N19" s="415"/>
      <c r="O19" s="432"/>
      <c r="P19" s="415"/>
      <c r="Q19" s="432"/>
      <c r="R19" s="432"/>
      <c r="S19" s="432"/>
      <c r="T19" s="432"/>
      <c r="U19" s="432"/>
    </row>
    <row r="20" spans="1:21" ht="15.75" x14ac:dyDescent="0.25">
      <c r="A20" s="284"/>
      <c r="B20" s="285"/>
      <c r="C20" s="284" t="s">
        <v>1593</v>
      </c>
      <c r="D20" s="285"/>
      <c r="E20" s="285"/>
      <c r="F20" s="286"/>
      <c r="G20" s="258">
        <f t="shared" ref="G20:O20" si="0">SUM(G7:G19)</f>
        <v>0.25</v>
      </c>
      <c r="H20" s="266">
        <f t="shared" si="0"/>
        <v>203786.25</v>
      </c>
      <c r="I20" s="258">
        <f t="shared" si="0"/>
        <v>0.9</v>
      </c>
      <c r="J20" s="266">
        <f t="shared" si="0"/>
        <v>220905.25</v>
      </c>
      <c r="K20" s="258">
        <f t="shared" si="0"/>
        <v>0.95</v>
      </c>
      <c r="L20" s="266">
        <f t="shared" si="0"/>
        <v>221874.25</v>
      </c>
      <c r="M20" s="258">
        <f t="shared" si="0"/>
        <v>0.89999999999999991</v>
      </c>
      <c r="N20" s="266">
        <f t="shared" si="0"/>
        <v>220259.25</v>
      </c>
      <c r="O20" s="266">
        <f t="shared" si="0"/>
        <v>3</v>
      </c>
      <c r="P20" s="266">
        <f>SUM(P7:P19)</f>
        <v>866825</v>
      </c>
      <c r="Q20" s="259"/>
      <c r="R20" s="259"/>
      <c r="S20" s="259"/>
      <c r="T20" s="259"/>
      <c r="U20" s="259"/>
    </row>
    <row r="25" spans="1:21" x14ac:dyDescent="0.25">
      <c r="A25" s="384"/>
      <c r="B25" s="384"/>
      <c r="C25" s="384"/>
      <c r="D25" s="384"/>
      <c r="E25" s="384"/>
      <c r="F25" s="384"/>
      <c r="G25" s="384"/>
      <c r="H25" s="384"/>
      <c r="I25" s="384"/>
      <c r="J25" s="384"/>
      <c r="K25" s="384"/>
      <c r="L25" s="384"/>
      <c r="M25" s="384"/>
      <c r="N25" s="384"/>
      <c r="O25" s="384"/>
      <c r="P25" s="384"/>
      <c r="Q25" s="384"/>
      <c r="R25" s="384"/>
      <c r="S25" s="384"/>
      <c r="T25" s="384"/>
      <c r="U25" s="384"/>
    </row>
    <row r="26" spans="1:21" x14ac:dyDescent="0.25">
      <c r="A26" s="384"/>
      <c r="B26" s="384"/>
      <c r="C26" s="384"/>
      <c r="D26" s="384"/>
      <c r="E26" s="384"/>
      <c r="F26" s="384"/>
      <c r="G26" s="384"/>
      <c r="H26" s="384"/>
      <c r="I26" s="384"/>
      <c r="J26" s="384"/>
      <c r="K26" s="384"/>
      <c r="L26" s="384"/>
      <c r="M26" s="384"/>
      <c r="N26" s="384"/>
      <c r="O26" s="384"/>
      <c r="P26" s="384"/>
      <c r="Q26" s="384"/>
      <c r="R26" s="384"/>
      <c r="S26" s="384"/>
      <c r="T26" s="384"/>
      <c r="U26" s="384"/>
    </row>
    <row r="27" spans="1:21" x14ac:dyDescent="0.25">
      <c r="A27" s="384"/>
      <c r="B27" s="384"/>
      <c r="C27" s="384"/>
      <c r="D27" s="384"/>
      <c r="E27" s="384"/>
      <c r="F27" s="384"/>
      <c r="G27" s="384"/>
      <c r="H27" s="384"/>
      <c r="I27" s="384"/>
      <c r="J27" s="384"/>
      <c r="K27" s="384"/>
      <c r="L27" s="384"/>
      <c r="M27" s="384"/>
      <c r="N27" s="384"/>
      <c r="O27" s="384"/>
      <c r="P27" s="384"/>
      <c r="Q27" s="384"/>
      <c r="R27" s="384"/>
      <c r="S27" s="384"/>
      <c r="T27" s="384"/>
      <c r="U27" s="384"/>
    </row>
    <row r="28" spans="1:21" x14ac:dyDescent="0.25">
      <c r="A28" s="384"/>
      <c r="B28" s="384"/>
      <c r="C28" s="384"/>
      <c r="D28" s="384"/>
      <c r="E28" s="384"/>
      <c r="F28" s="384"/>
      <c r="G28" s="384"/>
      <c r="H28" s="384"/>
      <c r="I28" s="384"/>
      <c r="J28" s="384"/>
      <c r="K28" s="384"/>
      <c r="L28" s="384"/>
      <c r="M28" s="384"/>
      <c r="N28" s="384"/>
      <c r="O28" s="384"/>
      <c r="P28" s="384"/>
      <c r="Q28" s="384"/>
      <c r="R28" s="384"/>
      <c r="S28" s="384"/>
      <c r="T28" s="384"/>
      <c r="U28" s="384"/>
    </row>
    <row r="29" spans="1:21" x14ac:dyDescent="0.25">
      <c r="A29" s="384"/>
      <c r="B29" s="384"/>
      <c r="C29" s="384"/>
      <c r="D29" s="384"/>
      <c r="E29" s="384"/>
      <c r="F29" s="384"/>
      <c r="G29" s="384"/>
      <c r="H29" s="384"/>
      <c r="I29" s="384"/>
      <c r="J29" s="384"/>
      <c r="K29" s="384"/>
      <c r="L29" s="384"/>
      <c r="M29" s="384"/>
      <c r="N29" s="384"/>
      <c r="O29" s="384"/>
      <c r="P29" s="384"/>
      <c r="Q29" s="384"/>
      <c r="R29" s="384"/>
      <c r="S29" s="384"/>
      <c r="T29" s="384"/>
      <c r="U29" s="384"/>
    </row>
    <row r="30" spans="1:21" x14ac:dyDescent="0.25">
      <c r="A30" s="384"/>
      <c r="B30" s="384"/>
      <c r="C30" s="384"/>
      <c r="D30" s="384"/>
      <c r="E30" s="384"/>
      <c r="F30" s="384"/>
      <c r="G30" s="384"/>
      <c r="H30" s="384"/>
      <c r="I30" s="384"/>
      <c r="J30" s="384"/>
      <c r="K30" s="384"/>
      <c r="L30" s="384"/>
      <c r="M30" s="384"/>
      <c r="N30" s="384"/>
      <c r="O30" s="384"/>
      <c r="P30" s="384"/>
      <c r="Q30" s="384"/>
      <c r="R30" s="384"/>
      <c r="S30" s="384"/>
      <c r="T30" s="384"/>
      <c r="U30" s="384"/>
    </row>
    <row r="31" spans="1:21" x14ac:dyDescent="0.25">
      <c r="A31" s="384"/>
      <c r="B31" s="384"/>
      <c r="C31" s="384"/>
      <c r="D31" s="384"/>
      <c r="E31" s="384"/>
      <c r="F31" s="384"/>
      <c r="G31" s="384"/>
      <c r="H31" s="384"/>
      <c r="I31" s="384"/>
      <c r="J31" s="384"/>
      <c r="K31" s="384"/>
      <c r="L31" s="384"/>
      <c r="M31" s="384"/>
      <c r="N31" s="384"/>
      <c r="O31" s="384"/>
      <c r="P31" s="384"/>
      <c r="Q31" s="384"/>
      <c r="R31" s="384"/>
      <c r="S31" s="384"/>
      <c r="T31" s="384"/>
      <c r="U31" s="384"/>
    </row>
    <row r="32" spans="1:21" x14ac:dyDescent="0.25">
      <c r="A32" s="384"/>
      <c r="B32" s="384"/>
      <c r="C32" s="384"/>
      <c r="D32" s="384"/>
      <c r="E32" s="384"/>
      <c r="F32" s="384"/>
      <c r="G32" s="384"/>
      <c r="H32" s="384"/>
      <c r="I32" s="384"/>
      <c r="J32" s="384"/>
      <c r="K32" s="384"/>
      <c r="L32" s="384"/>
      <c r="M32" s="384"/>
      <c r="N32" s="384"/>
      <c r="O32" s="384"/>
      <c r="P32" s="384"/>
      <c r="Q32" s="384"/>
      <c r="R32" s="384"/>
      <c r="S32" s="384"/>
      <c r="T32" s="384"/>
      <c r="U32" s="384"/>
    </row>
    <row r="33" spans="8:16" x14ac:dyDescent="0.25">
      <c r="H33" s="384"/>
      <c r="I33" s="384"/>
      <c r="J33" s="384"/>
      <c r="K33" s="384"/>
      <c r="L33" s="384"/>
      <c r="M33" s="384"/>
      <c r="N33" s="384"/>
      <c r="O33" s="384"/>
      <c r="P33" s="384"/>
    </row>
    <row r="34" spans="8:16" x14ac:dyDescent="0.25">
      <c r="H34" s="384"/>
      <c r="I34" s="384"/>
      <c r="J34" s="384"/>
      <c r="K34" s="384"/>
      <c r="L34" s="384"/>
      <c r="M34" s="384"/>
      <c r="N34" s="384"/>
      <c r="O34" s="384"/>
      <c r="P34" s="384"/>
    </row>
    <row r="35" spans="8:16" x14ac:dyDescent="0.25">
      <c r="H35" s="384"/>
      <c r="I35" s="384"/>
      <c r="J35" s="384"/>
      <c r="K35" s="384"/>
      <c r="L35" s="384"/>
      <c r="M35" s="384"/>
      <c r="N35" s="384"/>
      <c r="O35" s="384"/>
      <c r="P35" s="384"/>
    </row>
    <row r="36" spans="8:16" x14ac:dyDescent="0.25">
      <c r="H36" s="384"/>
      <c r="I36" s="384"/>
      <c r="J36" s="384"/>
      <c r="K36" s="384"/>
      <c r="L36" s="384"/>
      <c r="M36" s="384"/>
      <c r="N36" s="384"/>
      <c r="O36" s="384"/>
      <c r="P36" s="384"/>
    </row>
    <row r="37" spans="8:16" x14ac:dyDescent="0.25">
      <c r="H37" s="384"/>
      <c r="I37" s="384"/>
      <c r="J37" s="384"/>
      <c r="K37" s="384"/>
      <c r="L37" s="384"/>
      <c r="M37" s="384"/>
      <c r="N37" s="384"/>
      <c r="O37" s="384"/>
      <c r="P37" s="384"/>
    </row>
    <row r="38" spans="8:16" x14ac:dyDescent="0.25">
      <c r="H38" s="384"/>
      <c r="I38" s="384"/>
      <c r="J38" s="384"/>
      <c r="K38" s="384"/>
      <c r="L38" s="384"/>
      <c r="M38" s="384"/>
      <c r="N38" s="384"/>
      <c r="O38" s="384"/>
      <c r="P38" s="384"/>
    </row>
    <row r="39" spans="8:16" x14ac:dyDescent="0.25">
      <c r="H39" s="384"/>
      <c r="I39" s="384"/>
      <c r="J39" s="384"/>
      <c r="K39" s="384"/>
      <c r="L39" s="384"/>
      <c r="M39" s="384"/>
      <c r="N39" s="384"/>
      <c r="O39" s="384"/>
      <c r="P39" s="384"/>
    </row>
    <row r="40" spans="8:16" x14ac:dyDescent="0.25">
      <c r="H40" s="384"/>
      <c r="I40" s="384"/>
      <c r="J40" s="384"/>
      <c r="K40" s="384"/>
      <c r="L40" s="384"/>
      <c r="M40" s="384"/>
      <c r="N40" s="384"/>
      <c r="O40" s="384"/>
      <c r="P40" s="384"/>
    </row>
    <row r="41" spans="8:16" x14ac:dyDescent="0.25">
      <c r="H41" s="384"/>
      <c r="I41" s="384"/>
      <c r="J41" s="384"/>
      <c r="K41" s="384"/>
      <c r="L41" s="384"/>
      <c r="M41" s="384"/>
      <c r="N41" s="384"/>
      <c r="O41" s="384"/>
      <c r="P41" s="384"/>
    </row>
    <row r="42" spans="8:16" x14ac:dyDescent="0.25">
      <c r="H42" s="384"/>
      <c r="I42" s="384"/>
      <c r="J42" s="384"/>
      <c r="K42" s="384"/>
      <c r="L42" s="384"/>
      <c r="M42" s="384"/>
      <c r="N42" s="384"/>
      <c r="O42" s="384"/>
      <c r="P42" s="384"/>
    </row>
    <row r="43" spans="8:16" x14ac:dyDescent="0.25">
      <c r="H43" s="384"/>
      <c r="I43" s="384"/>
      <c r="J43" s="384"/>
      <c r="K43" s="384"/>
      <c r="L43" s="384"/>
      <c r="M43" s="384"/>
      <c r="N43" s="384"/>
      <c r="O43" s="384"/>
      <c r="P43" s="384"/>
    </row>
    <row r="44" spans="8:16" x14ac:dyDescent="0.25">
      <c r="H44" s="384"/>
      <c r="I44" s="384"/>
      <c r="J44" s="384"/>
      <c r="K44" s="384"/>
      <c r="L44" s="384"/>
      <c r="M44" s="384"/>
      <c r="N44" s="384"/>
      <c r="O44" s="384"/>
      <c r="P44" s="384"/>
    </row>
    <row r="45" spans="8:16" x14ac:dyDescent="0.25">
      <c r="H45" s="384"/>
      <c r="I45" s="384"/>
      <c r="J45" s="384"/>
      <c r="K45" s="384"/>
      <c r="L45" s="384"/>
      <c r="M45" s="384"/>
      <c r="N45" s="384"/>
      <c r="O45" s="384"/>
      <c r="P45" s="384"/>
    </row>
    <row r="46" spans="8:16" x14ac:dyDescent="0.25">
      <c r="H46" s="384"/>
      <c r="I46" s="384"/>
      <c r="J46" s="384"/>
      <c r="K46" s="384"/>
      <c r="L46" s="384"/>
      <c r="M46" s="384"/>
      <c r="N46" s="384"/>
      <c r="O46" s="384"/>
      <c r="P46" s="384"/>
    </row>
    <row r="47" spans="8:16" x14ac:dyDescent="0.25">
      <c r="H47" s="384"/>
      <c r="I47" s="384"/>
      <c r="J47" s="384"/>
      <c r="K47" s="384"/>
      <c r="L47" s="384"/>
      <c r="M47" s="384"/>
      <c r="N47" s="384"/>
      <c r="O47" s="384"/>
      <c r="P47" s="384"/>
    </row>
    <row r="48" spans="8:16" x14ac:dyDescent="0.25">
      <c r="H48" s="384"/>
      <c r="I48" s="384"/>
      <c r="J48" s="384"/>
      <c r="K48" s="384"/>
      <c r="L48" s="384"/>
      <c r="M48" s="384"/>
      <c r="N48" s="384"/>
      <c r="O48" s="384"/>
      <c r="P48" s="384"/>
    </row>
    <row r="49" spans="8:16" x14ac:dyDescent="0.25">
      <c r="H49" s="384"/>
      <c r="I49" s="384"/>
      <c r="J49" s="384"/>
      <c r="K49" s="384"/>
      <c r="L49" s="384"/>
      <c r="M49" s="384"/>
      <c r="N49" s="384"/>
      <c r="O49" s="384"/>
      <c r="P49" s="384"/>
    </row>
    <row r="50" spans="8:16" x14ac:dyDescent="0.25">
      <c r="H50" s="384"/>
      <c r="I50" s="384"/>
      <c r="J50" s="384"/>
      <c r="K50" s="384"/>
      <c r="L50" s="384"/>
      <c r="M50" s="384"/>
      <c r="N50" s="384"/>
      <c r="O50" s="384"/>
      <c r="P50" s="384"/>
    </row>
    <row r="51" spans="8:16" x14ac:dyDescent="0.25">
      <c r="H51" s="384"/>
      <c r="I51" s="384"/>
      <c r="J51" s="384"/>
      <c r="K51" s="384"/>
      <c r="L51" s="384"/>
      <c r="M51" s="384"/>
      <c r="N51" s="384"/>
      <c r="O51" s="384"/>
      <c r="P51" s="384"/>
    </row>
    <row r="52" spans="8:16" x14ac:dyDescent="0.25">
      <c r="H52" s="384"/>
      <c r="I52" s="384"/>
      <c r="J52" s="384"/>
      <c r="K52" s="384"/>
      <c r="L52" s="384"/>
      <c r="M52" s="384"/>
      <c r="N52" s="384"/>
      <c r="O52" s="384"/>
      <c r="P52" s="384"/>
    </row>
    <row r="53" spans="8:16" x14ac:dyDescent="0.25">
      <c r="H53" s="384"/>
      <c r="I53" s="384"/>
      <c r="J53" s="384"/>
      <c r="K53" s="384"/>
      <c r="L53" s="384"/>
      <c r="M53" s="384"/>
      <c r="N53" s="384"/>
      <c r="O53" s="384"/>
      <c r="P53" s="384"/>
    </row>
    <row r="54" spans="8:16" x14ac:dyDescent="0.25">
      <c r="H54" s="384"/>
      <c r="I54" s="384"/>
      <c r="J54" s="384"/>
      <c r="K54" s="384"/>
      <c r="L54" s="384"/>
      <c r="M54" s="384"/>
      <c r="N54" s="384"/>
      <c r="O54" s="384"/>
      <c r="P54" s="384"/>
    </row>
    <row r="55" spans="8:16" ht="15.6" customHeight="1" x14ac:dyDescent="0.25">
      <c r="H55" s="384"/>
      <c r="I55" s="384"/>
      <c r="J55" s="384"/>
      <c r="K55" s="384"/>
      <c r="L55" s="384"/>
      <c r="M55" s="384"/>
      <c r="N55" s="384"/>
      <c r="O55" s="384"/>
      <c r="P55" s="384"/>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E1" zoomScale="90" zoomScaleNormal="90" workbookViewId="0">
      <pane ySplit="8" topLeftCell="A31" activePane="bottomLeft" state="frozen"/>
      <selection activeCell="A7" sqref="A7"/>
      <selection pane="bottomLeft" activeCell="P42" sqref="P42"/>
    </sheetView>
  </sheetViews>
  <sheetFormatPr baseColWidth="10" defaultColWidth="11.42578125" defaultRowHeight="15" x14ac:dyDescent="0.25"/>
  <cols>
    <col min="1" max="1" width="24.85546875" customWidth="1"/>
    <col min="2" max="2" width="41.4257812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2.140625" style="235" bestFit="1" customWidth="1"/>
    <col min="14" max="14" width="12.140625" style="235" bestFit="1" customWidth="1"/>
    <col min="15" max="15" width="15.28515625" customWidth="1"/>
    <col min="16" max="16" width="18.28515625" style="235" customWidth="1"/>
    <col min="17" max="20" width="14.140625" customWidth="1"/>
    <col min="21" max="21" width="17" customWidth="1"/>
  </cols>
  <sheetData>
    <row r="1" spans="1:27" ht="18.75" x14ac:dyDescent="0.25">
      <c r="A1" s="384"/>
      <c r="B1" s="384"/>
      <c r="C1" s="384"/>
      <c r="D1" s="384"/>
      <c r="E1" s="384"/>
      <c r="F1" s="384"/>
      <c r="G1" s="276" t="s">
        <v>1594</v>
      </c>
      <c r="I1" s="276"/>
      <c r="J1" s="276"/>
      <c r="K1" s="276"/>
      <c r="L1" s="276"/>
      <c r="M1" s="276"/>
      <c r="N1" s="276"/>
      <c r="O1" s="276"/>
      <c r="P1" s="276"/>
      <c r="Q1" s="276"/>
      <c r="R1" s="276"/>
      <c r="S1" s="276"/>
      <c r="T1" s="276"/>
      <c r="U1" s="276"/>
      <c r="V1" s="276"/>
      <c r="W1" s="276"/>
      <c r="X1" s="276"/>
      <c r="Y1" s="276"/>
      <c r="Z1" s="276"/>
      <c r="AA1" s="276"/>
    </row>
    <row r="2" spans="1:27" ht="18.75" x14ac:dyDescent="0.25">
      <c r="A2" s="310" t="s">
        <v>1576</v>
      </c>
      <c r="B2" s="384"/>
      <c r="C2" s="384"/>
      <c r="D2" s="384"/>
      <c r="E2" s="384"/>
      <c r="F2" s="384"/>
      <c r="G2" s="276"/>
      <c r="I2" s="276"/>
      <c r="J2" s="276"/>
      <c r="K2" s="276"/>
      <c r="L2" s="276"/>
      <c r="M2" s="276"/>
      <c r="N2" s="276"/>
      <c r="O2" s="276"/>
      <c r="P2" s="276"/>
      <c r="Q2" s="276"/>
      <c r="R2" s="276"/>
      <c r="S2" s="276"/>
      <c r="T2" s="276"/>
      <c r="U2" s="276"/>
      <c r="V2" s="276"/>
      <c r="W2" s="276"/>
      <c r="X2" s="276"/>
      <c r="Y2" s="276"/>
      <c r="Z2" s="276"/>
      <c r="AA2" s="276"/>
    </row>
    <row r="3" spans="1:27" ht="18.75" x14ac:dyDescent="0.25">
      <c r="A3" s="311" t="s">
        <v>1595</v>
      </c>
      <c r="B3" s="384"/>
      <c r="C3" s="384"/>
      <c r="D3" s="384"/>
      <c r="E3" s="384"/>
      <c r="F3" s="384"/>
      <c r="G3" s="276"/>
      <c r="I3" s="276"/>
      <c r="J3" s="276"/>
      <c r="K3" s="276"/>
      <c r="L3" s="276"/>
      <c r="M3" s="276"/>
      <c r="N3" s="276"/>
      <c r="O3" s="276"/>
      <c r="P3" s="276"/>
      <c r="Q3" s="276"/>
      <c r="R3" s="276"/>
      <c r="S3" s="276"/>
      <c r="T3" s="276"/>
      <c r="U3" s="276"/>
      <c r="V3" s="276"/>
      <c r="W3" s="276"/>
      <c r="X3" s="276"/>
      <c r="Y3" s="276"/>
      <c r="Z3" s="276"/>
      <c r="AA3" s="276"/>
    </row>
    <row r="4" spans="1:27" ht="18.75" x14ac:dyDescent="0.25">
      <c r="A4" s="311" t="s">
        <v>1596</v>
      </c>
      <c r="B4" s="384"/>
      <c r="C4" s="384"/>
      <c r="D4" s="384"/>
      <c r="E4" s="384"/>
      <c r="F4" s="384"/>
      <c r="G4" s="276"/>
      <c r="I4" s="276"/>
      <c r="J4" s="276"/>
      <c r="K4" s="276"/>
      <c r="L4" s="276"/>
      <c r="M4" s="276"/>
      <c r="N4" s="276"/>
      <c r="O4" s="276"/>
      <c r="P4" s="276"/>
      <c r="Q4" s="276"/>
      <c r="R4" s="276"/>
      <c r="S4" s="276"/>
      <c r="T4" s="276"/>
      <c r="U4" s="276"/>
      <c r="V4" s="276"/>
      <c r="W4" s="276"/>
      <c r="X4" s="276"/>
      <c r="Y4" s="276"/>
      <c r="Z4" s="276"/>
      <c r="AA4" s="276"/>
    </row>
    <row r="5" spans="1:27" x14ac:dyDescent="0.25">
      <c r="A5" s="280" t="s">
        <v>1597</v>
      </c>
      <c r="B5" s="264"/>
      <c r="C5" s="264"/>
      <c r="D5" s="264"/>
      <c r="E5" s="264"/>
      <c r="F5" s="264"/>
      <c r="G5" s="264"/>
      <c r="H5" s="264"/>
      <c r="I5" s="264"/>
      <c r="J5" s="264"/>
      <c r="K5" s="264"/>
      <c r="L5" s="264"/>
      <c r="M5" s="264"/>
      <c r="N5" s="264"/>
      <c r="O5" s="264"/>
      <c r="P5" s="264"/>
      <c r="Q5" s="264"/>
      <c r="R5" s="264"/>
      <c r="S5" s="264"/>
      <c r="T5" s="264"/>
      <c r="U5" s="264"/>
      <c r="V5" s="384"/>
      <c r="W5" s="384"/>
      <c r="X5" s="384"/>
      <c r="Y5" s="384"/>
      <c r="Z5" s="384"/>
      <c r="AA5" s="384"/>
    </row>
    <row r="6" spans="1:27" ht="15" customHeight="1" x14ac:dyDescent="0.25">
      <c r="A6" s="614" t="s">
        <v>1452</v>
      </c>
      <c r="B6" s="582" t="s">
        <v>1453</v>
      </c>
      <c r="C6" s="594" t="s">
        <v>1454</v>
      </c>
      <c r="D6" s="594" t="s">
        <v>1455</v>
      </c>
      <c r="E6" s="585" t="s">
        <v>1293</v>
      </c>
      <c r="F6" s="594" t="s">
        <v>1456</v>
      </c>
      <c r="G6" s="614" t="s">
        <v>1457</v>
      </c>
      <c r="H6" s="614"/>
      <c r="I6" s="614"/>
      <c r="J6" s="614"/>
      <c r="K6" s="614"/>
      <c r="L6" s="614"/>
      <c r="M6" s="614"/>
      <c r="N6" s="614"/>
      <c r="O6" s="616" t="s">
        <v>1458</v>
      </c>
      <c r="P6" s="616"/>
      <c r="Q6" s="582" t="s">
        <v>1459</v>
      </c>
      <c r="R6" s="582" t="s">
        <v>1460</v>
      </c>
      <c r="S6" s="582" t="s">
        <v>1461</v>
      </c>
      <c r="T6" s="582" t="s">
        <v>1462</v>
      </c>
      <c r="U6" s="579" t="s">
        <v>1463</v>
      </c>
      <c r="V6" s="384"/>
      <c r="W6" s="384"/>
      <c r="X6" s="384"/>
      <c r="Y6" s="384"/>
      <c r="Z6" s="384"/>
      <c r="AA6" s="384"/>
    </row>
    <row r="7" spans="1:27" x14ac:dyDescent="0.25">
      <c r="A7" s="614"/>
      <c r="B7" s="583"/>
      <c r="C7" s="595"/>
      <c r="D7" s="595"/>
      <c r="E7" s="586"/>
      <c r="F7" s="595"/>
      <c r="G7" s="614" t="s">
        <v>1464</v>
      </c>
      <c r="H7" s="614"/>
      <c r="I7" s="614" t="s">
        <v>1465</v>
      </c>
      <c r="J7" s="614"/>
      <c r="K7" s="614" t="s">
        <v>1466</v>
      </c>
      <c r="L7" s="614"/>
      <c r="M7" s="614" t="s">
        <v>1467</v>
      </c>
      <c r="N7" s="614"/>
      <c r="O7" s="616"/>
      <c r="P7" s="616"/>
      <c r="Q7" s="583"/>
      <c r="R7" s="583"/>
      <c r="S7" s="583"/>
      <c r="T7" s="583"/>
      <c r="U7" s="580"/>
      <c r="V7" s="384"/>
      <c r="W7" s="384"/>
      <c r="X7" s="384"/>
      <c r="Y7" s="384"/>
      <c r="Z7" s="384"/>
      <c r="AA7" s="384"/>
    </row>
    <row r="8" spans="1:27" ht="25.5" x14ac:dyDescent="0.25">
      <c r="A8" s="614"/>
      <c r="B8" s="584"/>
      <c r="C8" s="596"/>
      <c r="D8" s="596"/>
      <c r="E8" s="587"/>
      <c r="F8" s="596"/>
      <c r="G8" s="321" t="s">
        <v>1468</v>
      </c>
      <c r="H8" s="233" t="s">
        <v>35</v>
      </c>
      <c r="I8" s="321" t="s">
        <v>1468</v>
      </c>
      <c r="J8" s="233" t="s">
        <v>35</v>
      </c>
      <c r="K8" s="321" t="s">
        <v>1468</v>
      </c>
      <c r="L8" s="233" t="s">
        <v>35</v>
      </c>
      <c r="M8" s="321" t="s">
        <v>1468</v>
      </c>
      <c r="N8" s="233" t="s">
        <v>35</v>
      </c>
      <c r="O8" s="321" t="s">
        <v>1468</v>
      </c>
      <c r="P8" s="233" t="s">
        <v>35</v>
      </c>
      <c r="Q8" s="584"/>
      <c r="R8" s="584"/>
      <c r="S8" s="584"/>
      <c r="T8" s="584"/>
      <c r="U8" s="581"/>
      <c r="V8" s="384"/>
      <c r="W8" s="384"/>
      <c r="X8" s="384"/>
      <c r="Y8" s="384"/>
      <c r="Z8" s="384"/>
      <c r="AA8" s="384"/>
    </row>
    <row r="9" spans="1:27" ht="15.75" hidden="1" x14ac:dyDescent="0.25">
      <c r="A9" s="607" t="s">
        <v>1598</v>
      </c>
      <c r="B9" s="611" t="s">
        <v>1599</v>
      </c>
      <c r="C9" s="246"/>
      <c r="D9" s="246"/>
      <c r="E9" s="246"/>
      <c r="F9" s="249"/>
      <c r="G9" s="249"/>
      <c r="H9" s="265"/>
      <c r="I9" s="249"/>
      <c r="J9" s="265"/>
      <c r="K9" s="249"/>
      <c r="L9" s="265"/>
      <c r="M9" s="249"/>
      <c r="N9" s="265"/>
      <c r="O9" s="249"/>
      <c r="P9" s="265"/>
      <c r="Q9" s="249"/>
      <c r="R9" s="249"/>
      <c r="S9" s="249"/>
      <c r="T9" s="249"/>
      <c r="U9" s="72"/>
      <c r="V9" s="384"/>
      <c r="W9" s="384"/>
      <c r="X9" s="384"/>
      <c r="Y9" s="384"/>
      <c r="Z9" s="384"/>
      <c r="AA9" s="384"/>
    </row>
    <row r="10" spans="1:27" ht="15.75" hidden="1" x14ac:dyDescent="0.25">
      <c r="A10" s="608"/>
      <c r="B10" s="612"/>
      <c r="C10" s="246"/>
      <c r="D10" s="246"/>
      <c r="E10" s="246"/>
      <c r="F10" s="249"/>
      <c r="G10" s="249"/>
      <c r="H10" s="265"/>
      <c r="I10" s="249"/>
      <c r="J10" s="265"/>
      <c r="K10" s="249"/>
      <c r="L10" s="265"/>
      <c r="M10" s="249"/>
      <c r="N10" s="265"/>
      <c r="O10" s="249"/>
      <c r="P10" s="265"/>
      <c r="Q10" s="249"/>
      <c r="R10" s="249"/>
      <c r="S10" s="249"/>
      <c r="T10" s="249"/>
      <c r="U10" s="72"/>
      <c r="V10" s="384"/>
      <c r="W10" s="384"/>
      <c r="X10" s="384"/>
      <c r="Y10" s="384"/>
      <c r="Z10" s="384"/>
      <c r="AA10" s="384"/>
    </row>
    <row r="11" spans="1:27" ht="15.75" hidden="1" x14ac:dyDescent="0.25">
      <c r="A11" s="608"/>
      <c r="B11" s="612"/>
      <c r="C11" s="246"/>
      <c r="D11" s="246"/>
      <c r="E11" s="246"/>
      <c r="F11" s="249"/>
      <c r="G11" s="249"/>
      <c r="H11" s="265"/>
      <c r="I11" s="249"/>
      <c r="J11" s="265"/>
      <c r="K11" s="249"/>
      <c r="L11" s="265"/>
      <c r="M11" s="249"/>
      <c r="N11" s="265"/>
      <c r="O11" s="249"/>
      <c r="P11" s="265"/>
      <c r="Q11" s="249"/>
      <c r="R11" s="249"/>
      <c r="S11" s="249"/>
      <c r="T11" s="249"/>
      <c r="U11" s="72"/>
      <c r="V11" s="384"/>
      <c r="W11" s="384"/>
      <c r="X11" s="384"/>
      <c r="Y11" s="384"/>
      <c r="Z11" s="384"/>
      <c r="AA11" s="384"/>
    </row>
    <row r="12" spans="1:27" ht="15.75" hidden="1" x14ac:dyDescent="0.25">
      <c r="A12" s="608"/>
      <c r="B12" s="612"/>
      <c r="C12" s="246"/>
      <c r="D12" s="246"/>
      <c r="E12" s="246"/>
      <c r="F12" s="249"/>
      <c r="G12" s="249"/>
      <c r="H12" s="265"/>
      <c r="I12" s="249"/>
      <c r="J12" s="265"/>
      <c r="K12" s="249"/>
      <c r="L12" s="265"/>
      <c r="M12" s="249"/>
      <c r="N12" s="265"/>
      <c r="O12" s="249"/>
      <c r="P12" s="265"/>
      <c r="Q12" s="249"/>
      <c r="R12" s="249"/>
      <c r="S12" s="249"/>
      <c r="T12" s="249"/>
      <c r="U12" s="72"/>
      <c r="V12" s="384"/>
      <c r="W12" s="384"/>
      <c r="X12" s="384"/>
      <c r="Y12" s="384"/>
      <c r="Z12" s="384"/>
      <c r="AA12" s="384"/>
    </row>
    <row r="13" spans="1:27" ht="15.75" hidden="1" x14ac:dyDescent="0.25">
      <c r="A13" s="608"/>
      <c r="B13" s="612"/>
      <c r="C13" s="246"/>
      <c r="D13" s="246"/>
      <c r="E13" s="246"/>
      <c r="F13" s="249"/>
      <c r="G13" s="249"/>
      <c r="H13" s="265"/>
      <c r="I13" s="249"/>
      <c r="J13" s="265"/>
      <c r="K13" s="249"/>
      <c r="L13" s="265"/>
      <c r="M13" s="249"/>
      <c r="N13" s="265"/>
      <c r="O13" s="249"/>
      <c r="P13" s="265"/>
      <c r="Q13" s="249"/>
      <c r="R13" s="249"/>
      <c r="S13" s="249"/>
      <c r="T13" s="249"/>
      <c r="U13" s="72"/>
      <c r="V13" s="384"/>
      <c r="W13" s="384"/>
      <c r="X13" s="384"/>
      <c r="Y13" s="384"/>
      <c r="Z13" s="384"/>
      <c r="AA13" s="384"/>
    </row>
    <row r="14" spans="1:27" ht="15.75" hidden="1" x14ac:dyDescent="0.25">
      <c r="A14" s="608"/>
      <c r="B14" s="613"/>
      <c r="C14" s="246"/>
      <c r="D14" s="246"/>
      <c r="E14" s="246"/>
      <c r="F14" s="249"/>
      <c r="G14" s="249"/>
      <c r="H14" s="265"/>
      <c r="I14" s="249"/>
      <c r="J14" s="265"/>
      <c r="K14" s="249"/>
      <c r="L14" s="265"/>
      <c r="M14" s="249"/>
      <c r="N14" s="265"/>
      <c r="O14" s="249"/>
      <c r="P14" s="265"/>
      <c r="Q14" s="249"/>
      <c r="R14" s="249"/>
      <c r="S14" s="249"/>
      <c r="T14" s="249"/>
      <c r="U14" s="72"/>
      <c r="V14" s="384"/>
      <c r="W14" s="384"/>
      <c r="X14" s="384"/>
      <c r="Y14" s="384"/>
      <c r="Z14" s="384"/>
      <c r="AA14" s="384"/>
    </row>
    <row r="15" spans="1:27" ht="15.75" hidden="1" x14ac:dyDescent="0.25">
      <c r="A15" s="608"/>
      <c r="B15" s="611" t="s">
        <v>1600</v>
      </c>
      <c r="C15" s="246"/>
      <c r="D15" s="246"/>
      <c r="E15" s="246"/>
      <c r="F15" s="249"/>
      <c r="G15" s="249"/>
      <c r="H15" s="265"/>
      <c r="I15" s="249"/>
      <c r="J15" s="265"/>
      <c r="K15" s="249"/>
      <c r="L15" s="265"/>
      <c r="M15" s="249"/>
      <c r="N15" s="265"/>
      <c r="O15" s="249"/>
      <c r="P15" s="265"/>
      <c r="Q15" s="249"/>
      <c r="R15" s="249"/>
      <c r="S15" s="249"/>
      <c r="T15" s="249"/>
      <c r="U15" s="72"/>
      <c r="V15" s="384"/>
      <c r="W15" s="384"/>
      <c r="X15" s="384"/>
      <c r="Y15" s="384"/>
      <c r="Z15" s="384"/>
      <c r="AA15" s="384"/>
    </row>
    <row r="16" spans="1:27" ht="15.75" hidden="1" x14ac:dyDescent="0.25">
      <c r="A16" s="608"/>
      <c r="B16" s="612"/>
      <c r="C16" s="246"/>
      <c r="D16" s="246"/>
      <c r="E16" s="246"/>
      <c r="F16" s="249"/>
      <c r="G16" s="249"/>
      <c r="H16" s="265"/>
      <c r="I16" s="249"/>
      <c r="J16" s="265"/>
      <c r="K16" s="249"/>
      <c r="L16" s="265"/>
      <c r="M16" s="249"/>
      <c r="N16" s="265"/>
      <c r="O16" s="249"/>
      <c r="P16" s="265"/>
      <c r="Q16" s="249"/>
      <c r="R16" s="249"/>
      <c r="S16" s="249"/>
      <c r="T16" s="249"/>
      <c r="U16" s="72"/>
      <c r="V16" s="384"/>
      <c r="W16" s="384"/>
      <c r="X16" s="384"/>
      <c r="Y16" s="384"/>
      <c r="Z16" s="384"/>
      <c r="AA16" s="384"/>
    </row>
    <row r="17" spans="1:21" ht="15.75" hidden="1" x14ac:dyDescent="0.25">
      <c r="A17" s="608"/>
      <c r="B17" s="612"/>
      <c r="C17" s="246"/>
      <c r="D17" s="246"/>
      <c r="E17" s="246"/>
      <c r="F17" s="249"/>
      <c r="G17" s="249"/>
      <c r="H17" s="265"/>
      <c r="I17" s="249"/>
      <c r="J17" s="265"/>
      <c r="K17" s="249"/>
      <c r="L17" s="265"/>
      <c r="M17" s="249"/>
      <c r="N17" s="265"/>
      <c r="O17" s="249"/>
      <c r="P17" s="265"/>
      <c r="Q17" s="249"/>
      <c r="R17" s="249"/>
      <c r="S17" s="249"/>
      <c r="T17" s="249"/>
      <c r="U17" s="72"/>
    </row>
    <row r="18" spans="1:21" ht="15.75" hidden="1" x14ac:dyDescent="0.25">
      <c r="A18" s="608"/>
      <c r="B18" s="612"/>
      <c r="C18" s="246"/>
      <c r="D18" s="246"/>
      <c r="E18" s="246"/>
      <c r="F18" s="249"/>
      <c r="G18" s="249"/>
      <c r="H18" s="265"/>
      <c r="I18" s="249"/>
      <c r="J18" s="265"/>
      <c r="K18" s="249"/>
      <c r="L18" s="265"/>
      <c r="M18" s="249"/>
      <c r="N18" s="265"/>
      <c r="O18" s="249"/>
      <c r="P18" s="265"/>
      <c r="Q18" s="249"/>
      <c r="R18" s="249"/>
      <c r="S18" s="249"/>
      <c r="T18" s="249"/>
      <c r="U18" s="72"/>
    </row>
    <row r="19" spans="1:21" ht="15.75" hidden="1" x14ac:dyDescent="0.25">
      <c r="A19" s="608"/>
      <c r="B19" s="613"/>
      <c r="C19" s="246"/>
      <c r="D19" s="246"/>
      <c r="E19" s="246"/>
      <c r="F19" s="246"/>
      <c r="G19" s="246"/>
      <c r="H19" s="231"/>
      <c r="I19" s="246"/>
      <c r="J19" s="231"/>
      <c r="K19" s="246"/>
      <c r="L19" s="231"/>
      <c r="M19" s="246"/>
      <c r="N19" s="231"/>
      <c r="O19" s="246"/>
      <c r="P19" s="231"/>
      <c r="Q19" s="246"/>
      <c r="R19" s="246"/>
      <c r="S19" s="246"/>
      <c r="T19" s="246"/>
      <c r="U19" s="322"/>
    </row>
    <row r="20" spans="1:21" ht="15.75" hidden="1" x14ac:dyDescent="0.25">
      <c r="A20" s="608"/>
      <c r="B20" s="611" t="s">
        <v>1601</v>
      </c>
      <c r="C20" s="246"/>
      <c r="D20" s="246"/>
      <c r="E20" s="246"/>
      <c r="F20" s="249"/>
      <c r="G20" s="247"/>
      <c r="H20" s="373"/>
      <c r="I20" s="247"/>
      <c r="J20" s="373"/>
      <c r="K20" s="247"/>
      <c r="L20" s="231"/>
      <c r="M20" s="246"/>
      <c r="N20" s="231"/>
      <c r="O20" s="247"/>
      <c r="P20" s="373"/>
      <c r="Q20" s="246"/>
      <c r="R20" s="246"/>
      <c r="S20" s="246"/>
      <c r="T20" s="246"/>
      <c r="U20" s="246"/>
    </row>
    <row r="21" spans="1:21" ht="15.75" hidden="1" x14ac:dyDescent="0.25">
      <c r="A21" s="608"/>
      <c r="B21" s="612"/>
      <c r="C21" s="246"/>
      <c r="D21" s="246"/>
      <c r="E21" s="246"/>
      <c r="F21" s="249"/>
      <c r="G21" s="247"/>
      <c r="H21" s="373"/>
      <c r="I21" s="247"/>
      <c r="J21" s="373"/>
      <c r="K21" s="247"/>
      <c r="L21" s="231"/>
      <c r="M21" s="246"/>
      <c r="N21" s="231"/>
      <c r="O21" s="247"/>
      <c r="P21" s="373"/>
      <c r="Q21" s="246"/>
      <c r="R21" s="246"/>
      <c r="S21" s="246"/>
      <c r="T21" s="246"/>
      <c r="U21" s="246"/>
    </row>
    <row r="22" spans="1:21" ht="15.75" hidden="1" x14ac:dyDescent="0.25">
      <c r="A22" s="608"/>
      <c r="B22" s="612"/>
      <c r="C22" s="246"/>
      <c r="D22" s="246"/>
      <c r="E22" s="246"/>
      <c r="F22" s="249"/>
      <c r="G22" s="247"/>
      <c r="H22" s="373"/>
      <c r="I22" s="247"/>
      <c r="J22" s="373"/>
      <c r="K22" s="247"/>
      <c r="L22" s="231"/>
      <c r="M22" s="246"/>
      <c r="N22" s="231"/>
      <c r="O22" s="247"/>
      <c r="P22" s="373"/>
      <c r="Q22" s="246"/>
      <c r="R22" s="246"/>
      <c r="S22" s="246"/>
      <c r="T22" s="246"/>
      <c r="U22" s="246"/>
    </row>
    <row r="23" spans="1:21" ht="15.75" hidden="1" x14ac:dyDescent="0.25">
      <c r="A23" s="608"/>
      <c r="B23" s="613"/>
      <c r="C23" s="246"/>
      <c r="D23" s="246"/>
      <c r="E23" s="246"/>
      <c r="F23" s="249"/>
      <c r="G23" s="247"/>
      <c r="H23" s="373"/>
      <c r="I23" s="247"/>
      <c r="J23" s="373"/>
      <c r="K23" s="247"/>
      <c r="L23" s="231"/>
      <c r="M23" s="246"/>
      <c r="N23" s="231"/>
      <c r="O23" s="247"/>
      <c r="P23" s="373"/>
      <c r="Q23" s="246"/>
      <c r="R23" s="246"/>
      <c r="S23" s="246"/>
      <c r="T23" s="246"/>
      <c r="U23" s="246"/>
    </row>
    <row r="24" spans="1:21" ht="126" x14ac:dyDescent="0.25">
      <c r="A24" s="608"/>
      <c r="B24" s="610" t="s">
        <v>1602</v>
      </c>
      <c r="C24" s="432" t="s">
        <v>1603</v>
      </c>
      <c r="D24" s="432" t="s">
        <v>1604</v>
      </c>
      <c r="E24" s="432">
        <v>5.0999999999999996</v>
      </c>
      <c r="F24" s="441" t="s">
        <v>1605</v>
      </c>
      <c r="G24" s="435">
        <v>0.15</v>
      </c>
      <c r="H24" s="471">
        <f>$P$24*G24</f>
        <v>33417.5</v>
      </c>
      <c r="I24" s="435">
        <v>0.35</v>
      </c>
      <c r="J24" s="471">
        <f>$P$24*I24</f>
        <v>77974.166666666672</v>
      </c>
      <c r="K24" s="435">
        <v>0.35</v>
      </c>
      <c r="L24" s="471">
        <f>$P$24*K24</f>
        <v>77974.166666666672</v>
      </c>
      <c r="M24" s="439">
        <v>0.15</v>
      </c>
      <c r="N24" s="471">
        <f>$P$24*M24</f>
        <v>33417.5</v>
      </c>
      <c r="O24" s="435">
        <f>G24+I24+K24+M24</f>
        <v>1</v>
      </c>
      <c r="P24" s="471">
        <f>'1. TALLERES SEMINARIOS'!D569+'2. CONTRATACION DE PERSONAL'!D305</f>
        <v>222783.33333333334</v>
      </c>
      <c r="Q24" s="436"/>
      <c r="R24" s="436"/>
      <c r="S24" s="436"/>
      <c r="T24" s="436"/>
      <c r="U24" s="436"/>
    </row>
    <row r="25" spans="1:21" ht="15.75" hidden="1" customHeight="1" x14ac:dyDescent="0.25">
      <c r="A25" s="608"/>
      <c r="B25" s="610"/>
      <c r="C25" s="432"/>
      <c r="D25" s="432"/>
      <c r="E25" s="432"/>
      <c r="F25" s="441"/>
      <c r="G25" s="435"/>
      <c r="H25" s="470"/>
      <c r="I25" s="435"/>
      <c r="J25" s="470"/>
      <c r="K25" s="435"/>
      <c r="L25" s="415"/>
      <c r="M25" s="432"/>
      <c r="N25" s="415"/>
      <c r="O25" s="435"/>
      <c r="P25" s="470"/>
      <c r="Q25" s="432"/>
      <c r="R25" s="432"/>
      <c r="S25" s="432"/>
      <c r="T25" s="432"/>
      <c r="U25" s="432"/>
    </row>
    <row r="26" spans="1:21" ht="15.75" hidden="1" x14ac:dyDescent="0.25">
      <c r="A26" s="608"/>
      <c r="B26" s="610"/>
      <c r="C26" s="432"/>
      <c r="D26" s="432"/>
      <c r="E26" s="432"/>
      <c r="F26" s="441"/>
      <c r="G26" s="435"/>
      <c r="H26" s="470"/>
      <c r="I26" s="435"/>
      <c r="J26" s="470"/>
      <c r="K26" s="435"/>
      <c r="L26" s="415"/>
      <c r="M26" s="432"/>
      <c r="N26" s="415"/>
      <c r="O26" s="435"/>
      <c r="P26" s="470"/>
      <c r="Q26" s="432"/>
      <c r="R26" s="432"/>
      <c r="S26" s="432"/>
      <c r="T26" s="432"/>
      <c r="U26" s="432"/>
    </row>
    <row r="27" spans="1:21" ht="15.75" hidden="1" x14ac:dyDescent="0.25">
      <c r="A27" s="608"/>
      <c r="B27" s="610"/>
      <c r="C27" s="432"/>
      <c r="D27" s="432"/>
      <c r="E27" s="432"/>
      <c r="F27" s="432"/>
      <c r="G27" s="432"/>
      <c r="H27" s="415"/>
      <c r="I27" s="432"/>
      <c r="J27" s="415"/>
      <c r="K27" s="432"/>
      <c r="L27" s="415"/>
      <c r="M27" s="432"/>
      <c r="N27" s="415"/>
      <c r="O27" s="432"/>
      <c r="P27" s="415"/>
      <c r="Q27" s="432"/>
      <c r="R27" s="432"/>
      <c r="S27" s="432"/>
      <c r="T27" s="432"/>
      <c r="U27" s="432"/>
    </row>
    <row r="28" spans="1:21" ht="35.25" customHeight="1" x14ac:dyDescent="0.25">
      <c r="A28" s="609"/>
      <c r="B28" s="610"/>
      <c r="C28" s="432"/>
      <c r="D28" s="432"/>
      <c r="E28" s="432"/>
      <c r="F28" s="432"/>
      <c r="G28" s="432"/>
      <c r="H28" s="415"/>
      <c r="I28" s="432"/>
      <c r="J28" s="415"/>
      <c r="K28" s="432"/>
      <c r="L28" s="415"/>
      <c r="M28" s="432"/>
      <c r="N28" s="415"/>
      <c r="O28" s="432"/>
      <c r="P28" s="415"/>
      <c r="Q28" s="432"/>
      <c r="R28" s="432"/>
      <c r="S28" s="432"/>
      <c r="T28" s="432"/>
      <c r="U28" s="432"/>
    </row>
    <row r="29" spans="1:21" ht="15.75" x14ac:dyDescent="0.25">
      <c r="A29" s="621" t="s">
        <v>1606</v>
      </c>
      <c r="B29" s="622"/>
      <c r="C29" s="622"/>
      <c r="D29" s="622"/>
      <c r="E29" s="622"/>
      <c r="F29" s="622"/>
      <c r="G29" s="622"/>
      <c r="H29" s="622"/>
      <c r="I29" s="622"/>
      <c r="J29" s="622"/>
      <c r="K29" s="622"/>
      <c r="L29" s="622"/>
      <c r="M29" s="622"/>
      <c r="N29" s="622"/>
      <c r="O29" s="622"/>
      <c r="P29" s="622"/>
      <c r="Q29" s="622"/>
      <c r="R29" s="622"/>
      <c r="S29" s="622"/>
      <c r="T29" s="622"/>
      <c r="U29" s="623"/>
    </row>
    <row r="30" spans="1:21" ht="123.75" customHeight="1" x14ac:dyDescent="0.25">
      <c r="A30" s="611" t="s">
        <v>1607</v>
      </c>
      <c r="B30" s="610" t="s">
        <v>1608</v>
      </c>
      <c r="C30" s="432" t="s">
        <v>1609</v>
      </c>
      <c r="D30" s="432" t="s">
        <v>1610</v>
      </c>
      <c r="E30" s="432">
        <v>5.2</v>
      </c>
      <c r="F30" s="441" t="s">
        <v>1611</v>
      </c>
      <c r="G30" s="432"/>
      <c r="H30" s="415"/>
      <c r="I30" s="439">
        <v>0.5</v>
      </c>
      <c r="J30" s="415">
        <f>$P$30*I30</f>
        <v>124875</v>
      </c>
      <c r="K30" s="439">
        <v>0.5</v>
      </c>
      <c r="L30" s="415">
        <f>$P$30*K30</f>
        <v>124875</v>
      </c>
      <c r="M30" s="432"/>
      <c r="N30" s="415"/>
      <c r="O30" s="435">
        <f>G30+I30+K30+M30</f>
        <v>1</v>
      </c>
      <c r="P30" s="415">
        <f>'2. CONTRATACION DE PERSONAL'!D364+'1. TALLERES SEMINARIOS'!D587</f>
        <v>249750</v>
      </c>
      <c r="Q30" s="436"/>
      <c r="R30" s="436"/>
      <c r="S30" s="436"/>
      <c r="T30" s="436"/>
      <c r="U30" s="472"/>
    </row>
    <row r="31" spans="1:21" ht="65.25" customHeight="1" x14ac:dyDescent="0.25">
      <c r="A31" s="612"/>
      <c r="B31" s="610"/>
      <c r="C31" s="432"/>
      <c r="D31" s="432"/>
      <c r="E31" s="432"/>
      <c r="F31" s="441"/>
      <c r="G31" s="432"/>
      <c r="H31" s="415"/>
      <c r="I31" s="432"/>
      <c r="J31" s="415"/>
      <c r="K31" s="432"/>
      <c r="L31" s="415"/>
      <c r="M31" s="432"/>
      <c r="N31" s="415"/>
      <c r="O31" s="432"/>
      <c r="P31" s="415"/>
      <c r="Q31" s="432"/>
      <c r="R31" s="432"/>
      <c r="S31" s="432"/>
      <c r="T31" s="432"/>
      <c r="U31" s="465"/>
    </row>
    <row r="32" spans="1:21" ht="76.5" customHeight="1" x14ac:dyDescent="0.25">
      <c r="A32" s="612"/>
      <c r="B32" s="610"/>
      <c r="C32" s="432"/>
      <c r="D32" s="432"/>
      <c r="E32" s="432"/>
      <c r="F32" s="441"/>
      <c r="G32" s="432"/>
      <c r="H32" s="415"/>
      <c r="I32" s="432"/>
      <c r="J32" s="415"/>
      <c r="K32" s="432"/>
      <c r="L32" s="415"/>
      <c r="M32" s="432"/>
      <c r="N32" s="415"/>
      <c r="O32" s="432"/>
      <c r="P32" s="415"/>
      <c r="Q32" s="432"/>
      <c r="R32" s="432"/>
      <c r="S32" s="432"/>
      <c r="T32" s="432"/>
      <c r="U32" s="465"/>
    </row>
    <row r="33" spans="1:21" ht="15.75" x14ac:dyDescent="0.25">
      <c r="A33" s="612"/>
      <c r="B33" s="610"/>
      <c r="C33" s="432"/>
      <c r="D33" s="432"/>
      <c r="E33" s="432"/>
      <c r="F33" s="441"/>
      <c r="G33" s="432"/>
      <c r="H33" s="415"/>
      <c r="I33" s="432"/>
      <c r="J33" s="415"/>
      <c r="K33" s="432"/>
      <c r="L33" s="415"/>
      <c r="M33" s="432"/>
      <c r="N33" s="415"/>
      <c r="O33" s="432"/>
      <c r="P33" s="415"/>
      <c r="Q33" s="432"/>
      <c r="R33" s="432"/>
      <c r="S33" s="432"/>
      <c r="T33" s="432"/>
      <c r="U33" s="465"/>
    </row>
    <row r="34" spans="1:21" ht="15.75" x14ac:dyDescent="0.25">
      <c r="A34" s="612"/>
      <c r="B34" s="610"/>
      <c r="C34" s="432"/>
      <c r="D34" s="432"/>
      <c r="E34" s="432"/>
      <c r="F34" s="441"/>
      <c r="G34" s="432"/>
      <c r="H34" s="415"/>
      <c r="I34" s="432"/>
      <c r="J34" s="415"/>
      <c r="K34" s="432"/>
      <c r="L34" s="415"/>
      <c r="M34" s="432"/>
      <c r="N34" s="415"/>
      <c r="O34" s="432"/>
      <c r="P34" s="415"/>
      <c r="Q34" s="432"/>
      <c r="R34" s="432"/>
      <c r="S34" s="432"/>
      <c r="T34" s="432"/>
      <c r="U34" s="465"/>
    </row>
    <row r="35" spans="1:21" ht="15.75" x14ac:dyDescent="0.25">
      <c r="A35" s="613"/>
      <c r="B35" s="610"/>
      <c r="C35" s="432"/>
      <c r="D35" s="432"/>
      <c r="E35" s="432"/>
      <c r="F35" s="441"/>
      <c r="G35" s="432"/>
      <c r="H35" s="415"/>
      <c r="I35" s="432"/>
      <c r="J35" s="415"/>
      <c r="K35" s="432"/>
      <c r="L35" s="415"/>
      <c r="M35" s="432"/>
      <c r="N35" s="415"/>
      <c r="O35" s="432"/>
      <c r="P35" s="415"/>
      <c r="Q35" s="432"/>
      <c r="R35" s="432"/>
      <c r="S35" s="432"/>
      <c r="T35" s="432"/>
      <c r="U35" s="465"/>
    </row>
    <row r="36" spans="1:21" ht="15.75" hidden="1" x14ac:dyDescent="0.25">
      <c r="A36" s="615" t="s">
        <v>1612</v>
      </c>
      <c r="B36" s="615" t="s">
        <v>1613</v>
      </c>
      <c r="C36" s="246"/>
      <c r="D36" s="246"/>
      <c r="E36" s="246"/>
      <c r="F36" s="246"/>
      <c r="G36" s="246"/>
      <c r="H36" s="231"/>
      <c r="I36" s="246"/>
      <c r="J36" s="231"/>
      <c r="K36" s="247"/>
      <c r="L36" s="231"/>
      <c r="M36" s="246"/>
      <c r="N36" s="231"/>
      <c r="O36" s="204"/>
      <c r="P36" s="231"/>
      <c r="Q36" s="246"/>
      <c r="R36" s="246"/>
      <c r="S36" s="246"/>
      <c r="T36" s="246"/>
      <c r="U36" s="322"/>
    </row>
    <row r="37" spans="1:21" ht="15.75" hidden="1" x14ac:dyDescent="0.25">
      <c r="A37" s="615"/>
      <c r="B37" s="615"/>
      <c r="C37" s="246"/>
      <c r="D37" s="246"/>
      <c r="E37" s="246"/>
      <c r="F37" s="246"/>
      <c r="G37" s="246"/>
      <c r="H37" s="231"/>
      <c r="I37" s="246"/>
      <c r="J37" s="231"/>
      <c r="K37" s="247"/>
      <c r="L37" s="231"/>
      <c r="M37" s="246"/>
      <c r="N37" s="231"/>
      <c r="O37" s="204"/>
      <c r="P37" s="231"/>
      <c r="Q37" s="246"/>
      <c r="R37" s="246"/>
      <c r="S37" s="246"/>
      <c r="T37" s="246"/>
      <c r="U37" s="322"/>
    </row>
    <row r="38" spans="1:21" ht="15.75" hidden="1" x14ac:dyDescent="0.25">
      <c r="A38" s="615"/>
      <c r="B38" s="615"/>
      <c r="C38" s="246"/>
      <c r="D38" s="246"/>
      <c r="E38" s="246"/>
      <c r="F38" s="246"/>
      <c r="G38" s="246"/>
      <c r="H38" s="231"/>
      <c r="I38" s="246"/>
      <c r="J38" s="231"/>
      <c r="K38" s="247"/>
      <c r="L38" s="231"/>
      <c r="M38" s="246"/>
      <c r="N38" s="231"/>
      <c r="O38" s="204"/>
      <c r="P38" s="231"/>
      <c r="Q38" s="246"/>
      <c r="R38" s="246"/>
      <c r="S38" s="246"/>
      <c r="T38" s="246"/>
      <c r="U38" s="322"/>
    </row>
    <row r="39" spans="1:21" ht="15.75" hidden="1" x14ac:dyDescent="0.25">
      <c r="A39" s="615"/>
      <c r="B39" s="615"/>
      <c r="C39" s="246"/>
      <c r="D39" s="246"/>
      <c r="E39" s="246"/>
      <c r="F39" s="246"/>
      <c r="G39" s="246"/>
      <c r="H39" s="231"/>
      <c r="I39" s="246"/>
      <c r="J39" s="231"/>
      <c r="K39" s="247"/>
      <c r="L39" s="231"/>
      <c r="M39" s="246"/>
      <c r="N39" s="231"/>
      <c r="O39" s="204"/>
      <c r="P39" s="231"/>
      <c r="Q39" s="246"/>
      <c r="R39" s="246"/>
      <c r="S39" s="246"/>
      <c r="T39" s="246"/>
      <c r="U39" s="322"/>
    </row>
    <row r="40" spans="1:21" ht="15.75" hidden="1" x14ac:dyDescent="0.25">
      <c r="A40" s="615"/>
      <c r="B40" s="615"/>
      <c r="C40" s="246"/>
      <c r="D40" s="246"/>
      <c r="E40" s="246"/>
      <c r="F40" s="246"/>
      <c r="G40" s="246"/>
      <c r="H40" s="231"/>
      <c r="I40" s="246"/>
      <c r="J40" s="231"/>
      <c r="K40" s="247"/>
      <c r="L40" s="231"/>
      <c r="M40" s="246"/>
      <c r="N40" s="231"/>
      <c r="O40" s="204"/>
      <c r="P40" s="231"/>
      <c r="Q40" s="246"/>
      <c r="R40" s="246"/>
      <c r="S40" s="246"/>
      <c r="T40" s="246"/>
      <c r="U40" s="322"/>
    </row>
    <row r="41" spans="1:21" ht="62.25" hidden="1" customHeight="1" x14ac:dyDescent="0.25">
      <c r="A41" s="615"/>
      <c r="B41" s="615"/>
      <c r="C41" s="246"/>
      <c r="D41" s="246"/>
      <c r="E41" s="246"/>
      <c r="F41" s="246"/>
      <c r="G41" s="246"/>
      <c r="H41" s="231"/>
      <c r="I41" s="246"/>
      <c r="J41" s="231"/>
      <c r="K41" s="246"/>
      <c r="L41" s="231"/>
      <c r="M41" s="247"/>
      <c r="N41" s="231"/>
      <c r="O41" s="204"/>
      <c r="P41" s="231"/>
      <c r="Q41" s="246"/>
      <c r="R41" s="246"/>
      <c r="S41" s="246"/>
      <c r="T41" s="246"/>
      <c r="U41" s="322"/>
    </row>
    <row r="42" spans="1:21" ht="15.75" x14ac:dyDescent="0.25">
      <c r="A42" s="284"/>
      <c r="B42" s="285"/>
      <c r="C42" s="285"/>
      <c r="D42" s="284" t="s">
        <v>1614</v>
      </c>
      <c r="E42" s="285"/>
      <c r="F42" s="286"/>
      <c r="G42" s="267">
        <f t="shared" ref="G42:O42" si="0">SUM(G9:G41)</f>
        <v>0.15</v>
      </c>
      <c r="H42" s="268">
        <f t="shared" si="0"/>
        <v>33417.5</v>
      </c>
      <c r="I42" s="267">
        <f t="shared" si="0"/>
        <v>0.85</v>
      </c>
      <c r="J42" s="268">
        <f t="shared" si="0"/>
        <v>202849.16666666669</v>
      </c>
      <c r="K42" s="267">
        <f t="shared" si="0"/>
        <v>0.85</v>
      </c>
      <c r="L42" s="268">
        <f t="shared" si="0"/>
        <v>202849.16666666669</v>
      </c>
      <c r="M42" s="267">
        <f t="shared" si="0"/>
        <v>0.15</v>
      </c>
      <c r="N42" s="268">
        <f t="shared" si="0"/>
        <v>33417.5</v>
      </c>
      <c r="O42" s="268">
        <f t="shared" si="0"/>
        <v>2</v>
      </c>
      <c r="P42" s="268">
        <f>SUM(P9:P41)</f>
        <v>472533.33333333337</v>
      </c>
      <c r="Q42" s="259"/>
      <c r="R42" s="259"/>
      <c r="S42" s="259"/>
      <c r="T42" s="259"/>
      <c r="U42" s="259"/>
    </row>
    <row r="44" spans="1:21" x14ac:dyDescent="0.25">
      <c r="A44" s="384"/>
      <c r="B44" s="384"/>
      <c r="C44" s="384"/>
      <c r="D44" s="384"/>
      <c r="E44" s="384"/>
      <c r="F44" s="384"/>
      <c r="G44" s="384"/>
      <c r="H44" s="384"/>
      <c r="I44" s="384"/>
      <c r="J44" s="384"/>
      <c r="K44" s="384"/>
      <c r="L44" s="384"/>
      <c r="M44" s="384"/>
      <c r="N44" s="384"/>
      <c r="O44" s="384"/>
      <c r="P44" s="384"/>
      <c r="Q44" s="384"/>
      <c r="R44" s="384"/>
      <c r="S44" s="384"/>
      <c r="T44" s="384"/>
      <c r="U44" s="384"/>
    </row>
    <row r="45" spans="1:21" x14ac:dyDescent="0.25">
      <c r="A45" s="384"/>
      <c r="B45" s="384"/>
      <c r="C45" s="384"/>
      <c r="D45" s="384"/>
      <c r="E45" s="384"/>
      <c r="F45" s="384"/>
      <c r="G45" s="384"/>
      <c r="H45" s="384"/>
      <c r="I45" s="384"/>
      <c r="J45" s="384"/>
      <c r="K45" s="384"/>
      <c r="L45" s="384"/>
      <c r="M45" s="384"/>
      <c r="N45" s="384"/>
      <c r="O45" s="384"/>
      <c r="P45" s="384"/>
      <c r="Q45" s="384"/>
      <c r="R45" s="384"/>
      <c r="S45" s="384"/>
      <c r="T45" s="384"/>
      <c r="U45" s="384"/>
    </row>
    <row r="46" spans="1:21" x14ac:dyDescent="0.25">
      <c r="A46" s="384"/>
      <c r="B46" s="384"/>
      <c r="C46" s="384"/>
      <c r="D46" s="384"/>
      <c r="E46" s="384"/>
      <c r="F46" s="384"/>
      <c r="G46" s="384"/>
      <c r="H46" s="384"/>
      <c r="I46" s="384"/>
      <c r="J46" s="384"/>
      <c r="K46" s="384"/>
      <c r="L46" s="384"/>
      <c r="M46" s="384"/>
      <c r="N46" s="384"/>
      <c r="O46" s="384"/>
      <c r="P46" s="384"/>
      <c r="Q46" s="384"/>
      <c r="R46" s="384"/>
      <c r="S46" s="384"/>
      <c r="T46" s="384"/>
      <c r="U46" s="384"/>
    </row>
    <row r="47" spans="1:21" x14ac:dyDescent="0.25">
      <c r="A47" s="384"/>
      <c r="B47" s="384"/>
      <c r="C47" s="384"/>
      <c r="D47" s="384"/>
      <c r="E47" s="384"/>
      <c r="F47" s="384"/>
      <c r="G47" s="384"/>
      <c r="H47" s="384"/>
      <c r="I47" s="384"/>
      <c r="J47" s="384"/>
      <c r="K47" s="384"/>
      <c r="L47" s="384"/>
      <c r="M47" s="384"/>
      <c r="N47" s="384"/>
      <c r="O47" s="384"/>
      <c r="P47" s="384"/>
      <c r="Q47" s="384"/>
      <c r="R47" s="384"/>
      <c r="S47" s="384"/>
      <c r="T47" s="384"/>
      <c r="U47" s="384"/>
    </row>
    <row r="48" spans="1:21" x14ac:dyDescent="0.25">
      <c r="A48" s="384"/>
      <c r="B48" s="384"/>
      <c r="C48" s="384"/>
      <c r="D48" s="384"/>
      <c r="E48" s="384"/>
      <c r="F48" s="384"/>
      <c r="G48" s="384"/>
      <c r="H48" s="384"/>
      <c r="I48" s="384"/>
      <c r="J48" s="384"/>
      <c r="K48" s="384"/>
      <c r="L48" s="384"/>
      <c r="M48" s="384"/>
      <c r="N48" s="384"/>
      <c r="O48" s="384"/>
      <c r="P48" s="384"/>
      <c r="Q48" s="384"/>
      <c r="R48" s="384"/>
      <c r="S48" s="384"/>
      <c r="T48" s="384"/>
      <c r="U48" s="384"/>
    </row>
    <row r="49" spans="8:16" x14ac:dyDescent="0.25">
      <c r="H49" s="384"/>
      <c r="I49" s="384"/>
      <c r="J49" s="384"/>
      <c r="K49" s="384"/>
      <c r="L49" s="384"/>
      <c r="M49" s="384"/>
      <c r="N49" s="384"/>
      <c r="O49" s="384"/>
      <c r="P49" s="384"/>
    </row>
    <row r="50" spans="8:16" x14ac:dyDescent="0.25">
      <c r="H50" s="384"/>
      <c r="I50" s="384"/>
      <c r="J50" s="384"/>
      <c r="K50" s="384"/>
      <c r="L50" s="384"/>
      <c r="M50" s="384"/>
      <c r="N50" s="384"/>
      <c r="O50" s="384"/>
      <c r="P50" s="384"/>
    </row>
    <row r="51" spans="8:16" x14ac:dyDescent="0.25">
      <c r="H51" s="384"/>
      <c r="I51" s="384"/>
      <c r="J51" s="384"/>
      <c r="K51" s="384"/>
      <c r="L51" s="384"/>
      <c r="M51" s="384"/>
      <c r="N51" s="384"/>
      <c r="O51" s="384"/>
      <c r="P51" s="384"/>
    </row>
    <row r="52" spans="8:16" x14ac:dyDescent="0.25">
      <c r="H52" s="384"/>
      <c r="I52" s="384"/>
      <c r="J52" s="384"/>
      <c r="K52" s="384"/>
      <c r="L52" s="384"/>
      <c r="M52" s="384"/>
      <c r="N52" s="384"/>
      <c r="O52" s="384"/>
      <c r="P52" s="384"/>
    </row>
    <row r="53" spans="8:16" x14ac:dyDescent="0.25">
      <c r="H53" s="384"/>
      <c r="I53" s="384"/>
      <c r="J53" s="384"/>
      <c r="K53" s="384"/>
      <c r="L53" s="384"/>
      <c r="M53" s="384"/>
      <c r="N53" s="384"/>
      <c r="O53" s="384"/>
      <c r="P53" s="384"/>
    </row>
    <row r="54" spans="8:16" x14ac:dyDescent="0.25">
      <c r="H54" s="384"/>
      <c r="I54" s="384"/>
      <c r="J54" s="384"/>
      <c r="K54" s="384"/>
      <c r="L54" s="384"/>
      <c r="M54" s="384"/>
      <c r="N54" s="384"/>
      <c r="O54" s="384"/>
      <c r="P54" s="384"/>
    </row>
    <row r="55" spans="8:16" x14ac:dyDescent="0.25">
      <c r="H55" s="384"/>
      <c r="I55" s="384"/>
      <c r="J55" s="384"/>
      <c r="K55" s="384"/>
      <c r="L55" s="384"/>
      <c r="M55" s="384"/>
      <c r="N55" s="384"/>
      <c r="O55" s="384"/>
      <c r="P55" s="384"/>
    </row>
    <row r="56" spans="8:16" x14ac:dyDescent="0.25">
      <c r="H56" s="384"/>
      <c r="I56" s="384"/>
      <c r="J56" s="384"/>
      <c r="K56" s="384"/>
      <c r="L56" s="384"/>
      <c r="M56" s="384"/>
      <c r="N56" s="384"/>
      <c r="O56" s="384"/>
      <c r="P56" s="384"/>
    </row>
    <row r="57" spans="8:16" x14ac:dyDescent="0.25">
      <c r="H57" s="384"/>
      <c r="I57" s="384"/>
      <c r="J57" s="384"/>
      <c r="K57" s="384"/>
      <c r="L57" s="384"/>
      <c r="M57" s="384"/>
      <c r="N57" s="384"/>
      <c r="O57" s="384"/>
      <c r="P57" s="384"/>
    </row>
    <row r="58" spans="8:16" x14ac:dyDescent="0.25">
      <c r="H58" s="384"/>
      <c r="I58" s="384"/>
      <c r="J58" s="384"/>
      <c r="K58" s="384"/>
      <c r="L58" s="384"/>
      <c r="M58" s="384"/>
      <c r="N58" s="384"/>
      <c r="O58" s="384"/>
      <c r="P58" s="384"/>
    </row>
    <row r="59" spans="8:16" x14ac:dyDescent="0.25">
      <c r="H59" s="384"/>
      <c r="I59" s="384"/>
      <c r="J59" s="384"/>
      <c r="K59" s="384"/>
      <c r="L59" s="384"/>
      <c r="M59" s="384"/>
      <c r="N59" s="384"/>
      <c r="O59" s="384"/>
      <c r="P59" s="384"/>
    </row>
    <row r="60" spans="8:16" x14ac:dyDescent="0.25">
      <c r="H60" s="384"/>
      <c r="I60" s="384"/>
      <c r="J60" s="384"/>
      <c r="K60" s="384"/>
      <c r="L60" s="384"/>
      <c r="M60" s="384"/>
      <c r="N60" s="384"/>
      <c r="O60" s="384"/>
      <c r="P60" s="384"/>
    </row>
    <row r="61" spans="8:16" x14ac:dyDescent="0.25">
      <c r="H61" s="384"/>
      <c r="I61" s="384"/>
      <c r="J61" s="384"/>
      <c r="K61" s="384"/>
      <c r="L61" s="384"/>
      <c r="M61" s="384"/>
      <c r="N61" s="384"/>
      <c r="O61" s="384"/>
      <c r="P61" s="384"/>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D1" zoomScale="62" zoomScaleNormal="62" workbookViewId="0">
      <pane ySplit="6" topLeftCell="A20" activePane="bottomLeft" state="frozen"/>
      <selection activeCell="P6" sqref="P6"/>
      <selection pane="bottomLeft" activeCell="P22" sqref="P22"/>
    </sheetView>
  </sheetViews>
  <sheetFormatPr baseColWidth="10" defaultColWidth="11.42578125" defaultRowHeight="15" x14ac:dyDescent="0.25"/>
  <cols>
    <col min="1" max="1" width="21.7109375" customWidth="1"/>
    <col min="2" max="2" width="42.85546875" customWidth="1"/>
    <col min="3" max="5" width="27.42578125" customWidth="1"/>
    <col min="6" max="6" width="32.5703125" customWidth="1"/>
    <col min="7" max="7" width="15.28515625" customWidth="1"/>
    <col min="8" max="8" width="12.42578125" style="235" bestFit="1" customWidth="1"/>
    <col min="9" max="9" width="15.28515625" customWidth="1"/>
    <col min="10" max="10" width="12.42578125" style="235" bestFit="1" customWidth="1"/>
    <col min="11" max="11" width="15.28515625" customWidth="1"/>
    <col min="12" max="12" width="12.140625" style="235" bestFit="1" customWidth="1"/>
    <col min="13" max="13" width="15.28515625" customWidth="1"/>
    <col min="14" max="14" width="12.42578125" style="235" bestFit="1" customWidth="1"/>
    <col min="15" max="15" width="15.28515625" customWidth="1"/>
    <col min="16" max="16" width="15.7109375" style="235" customWidth="1"/>
    <col min="17" max="20" width="14.28515625" customWidth="1"/>
    <col min="21" max="21" width="17" customWidth="1"/>
  </cols>
  <sheetData>
    <row r="1" spans="1:21" s="277" customFormat="1" ht="18" customHeight="1" x14ac:dyDescent="0.2">
      <c r="B1" s="276"/>
      <c r="C1" s="276"/>
      <c r="D1" s="276"/>
      <c r="E1" s="276"/>
      <c r="F1" s="276"/>
      <c r="G1" s="276" t="s">
        <v>1615</v>
      </c>
      <c r="I1" s="276"/>
      <c r="J1" s="276"/>
      <c r="K1" s="276"/>
      <c r="L1" s="276"/>
      <c r="M1" s="276"/>
      <c r="N1" s="276"/>
      <c r="O1" s="276"/>
      <c r="P1" s="276"/>
      <c r="Q1" s="276"/>
      <c r="R1" s="276"/>
      <c r="S1" s="276"/>
      <c r="T1" s="276"/>
      <c r="U1" s="276"/>
    </row>
    <row r="2" spans="1:21" s="277" customFormat="1" ht="18" customHeight="1" x14ac:dyDescent="0.25">
      <c r="A2" s="314" t="s">
        <v>1616</v>
      </c>
      <c r="B2" s="276"/>
      <c r="C2" s="276"/>
      <c r="D2" s="276"/>
      <c r="E2" s="276"/>
      <c r="F2" s="276"/>
      <c r="G2" s="276"/>
      <c r="I2" s="276"/>
      <c r="J2" s="276"/>
      <c r="K2" s="276"/>
      <c r="L2" s="276"/>
      <c r="M2" s="276"/>
      <c r="N2" s="276"/>
      <c r="O2" s="276"/>
      <c r="P2" s="276"/>
      <c r="Q2" s="276"/>
      <c r="R2" s="276"/>
      <c r="S2" s="276"/>
      <c r="T2" s="276"/>
      <c r="U2" s="276"/>
    </row>
    <row r="3" spans="1:21" s="277" customFormat="1" ht="18.75" x14ac:dyDescent="0.2">
      <c r="A3" s="374" t="s">
        <v>1617</v>
      </c>
      <c r="B3" s="276"/>
      <c r="C3" s="276"/>
      <c r="D3" s="276"/>
      <c r="E3" s="276"/>
      <c r="F3" s="276"/>
      <c r="G3" s="276"/>
      <c r="I3" s="276"/>
      <c r="J3" s="276"/>
      <c r="K3" s="276"/>
      <c r="L3" s="276"/>
      <c r="M3" s="276"/>
      <c r="N3" s="276"/>
      <c r="O3" s="276"/>
      <c r="P3" s="276"/>
      <c r="Q3" s="276"/>
      <c r="R3" s="276"/>
      <c r="S3" s="276"/>
      <c r="T3" s="276"/>
      <c r="U3" s="276"/>
    </row>
    <row r="4" spans="1:21" s="65" customFormat="1" ht="15.75" customHeight="1" x14ac:dyDescent="0.25">
      <c r="A4" s="634" t="s">
        <v>1452</v>
      </c>
      <c r="B4" s="634" t="s">
        <v>1453</v>
      </c>
      <c r="C4" s="594" t="s">
        <v>1454</v>
      </c>
      <c r="D4" s="594" t="s">
        <v>1455</v>
      </c>
      <c r="E4" s="585" t="s">
        <v>1293</v>
      </c>
      <c r="F4" s="594" t="s">
        <v>1456</v>
      </c>
      <c r="G4" s="624" t="s">
        <v>1457</v>
      </c>
      <c r="H4" s="630"/>
      <c r="I4" s="630"/>
      <c r="J4" s="630"/>
      <c r="K4" s="630"/>
      <c r="L4" s="630"/>
      <c r="M4" s="630"/>
      <c r="N4" s="625"/>
      <c r="O4" s="626" t="s">
        <v>1458</v>
      </c>
      <c r="P4" s="627"/>
      <c r="Q4" s="582" t="s">
        <v>1459</v>
      </c>
      <c r="R4" s="582" t="s">
        <v>1460</v>
      </c>
      <c r="S4" s="582" t="s">
        <v>1461</v>
      </c>
      <c r="T4" s="582" t="s">
        <v>1462</v>
      </c>
      <c r="U4" s="579" t="s">
        <v>1463</v>
      </c>
    </row>
    <row r="5" spans="1:21" s="65" customFormat="1" ht="15.75" x14ac:dyDescent="0.25">
      <c r="A5" s="635"/>
      <c r="B5" s="635"/>
      <c r="C5" s="595"/>
      <c r="D5" s="595"/>
      <c r="E5" s="586"/>
      <c r="F5" s="595"/>
      <c r="G5" s="624" t="s">
        <v>1464</v>
      </c>
      <c r="H5" s="625"/>
      <c r="I5" s="624" t="s">
        <v>1465</v>
      </c>
      <c r="J5" s="625"/>
      <c r="K5" s="624" t="s">
        <v>1466</v>
      </c>
      <c r="L5" s="625"/>
      <c r="M5" s="624" t="s">
        <v>1467</v>
      </c>
      <c r="N5" s="625"/>
      <c r="O5" s="628"/>
      <c r="P5" s="629"/>
      <c r="Q5" s="583"/>
      <c r="R5" s="583"/>
      <c r="S5" s="583"/>
      <c r="T5" s="583"/>
      <c r="U5" s="580"/>
    </row>
    <row r="6" spans="1:21" s="66" customFormat="1" ht="31.5" x14ac:dyDescent="0.25">
      <c r="A6" s="636"/>
      <c r="B6" s="636"/>
      <c r="C6" s="596"/>
      <c r="D6" s="596"/>
      <c r="E6" s="587"/>
      <c r="F6" s="596"/>
      <c r="G6" s="377" t="s">
        <v>1468</v>
      </c>
      <c r="H6" s="378" t="s">
        <v>35</v>
      </c>
      <c r="I6" s="377" t="s">
        <v>1468</v>
      </c>
      <c r="J6" s="378" t="s">
        <v>35</v>
      </c>
      <c r="K6" s="377" t="s">
        <v>1468</v>
      </c>
      <c r="L6" s="378" t="s">
        <v>35</v>
      </c>
      <c r="M6" s="377" t="s">
        <v>1468</v>
      </c>
      <c r="N6" s="378" t="s">
        <v>35</v>
      </c>
      <c r="O6" s="377" t="s">
        <v>1468</v>
      </c>
      <c r="P6" s="378" t="s">
        <v>35</v>
      </c>
      <c r="Q6" s="584"/>
      <c r="R6" s="584"/>
      <c r="S6" s="584"/>
      <c r="T6" s="584"/>
      <c r="U6" s="581"/>
    </row>
    <row r="7" spans="1:21" ht="63" x14ac:dyDescent="0.25">
      <c r="A7" s="631" t="s">
        <v>1618</v>
      </c>
      <c r="B7" s="638" t="s">
        <v>2007</v>
      </c>
      <c r="C7" s="473" t="s">
        <v>1619</v>
      </c>
      <c r="D7" s="473" t="s">
        <v>1620</v>
      </c>
      <c r="E7" s="473">
        <v>6.1</v>
      </c>
      <c r="F7" s="474" t="s">
        <v>1621</v>
      </c>
      <c r="G7" s="475">
        <v>0.25</v>
      </c>
      <c r="H7" s="476">
        <f>$P$7*G7</f>
        <v>36985.833333333336</v>
      </c>
      <c r="I7" s="475">
        <v>0.25</v>
      </c>
      <c r="J7" s="476"/>
      <c r="K7" s="475">
        <v>0.25</v>
      </c>
      <c r="L7" s="476"/>
      <c r="M7" s="475">
        <v>0.25</v>
      </c>
      <c r="N7" s="476"/>
      <c r="O7" s="480">
        <f>M7+K7+I7+G7</f>
        <v>1</v>
      </c>
      <c r="P7" s="479">
        <f>'1. TALLERES SEMINARIOS'!D605</f>
        <v>147943.33333333334</v>
      </c>
      <c r="Q7" s="449"/>
      <c r="R7" s="449"/>
      <c r="S7" s="436"/>
      <c r="T7" s="436"/>
      <c r="U7" s="436"/>
    </row>
    <row r="8" spans="1:21" ht="15.75" x14ac:dyDescent="0.25">
      <c r="A8" s="632"/>
      <c r="B8" s="638"/>
      <c r="C8" s="322"/>
      <c r="D8" s="322"/>
      <c r="E8" s="322"/>
      <c r="F8" s="72"/>
      <c r="G8" s="405"/>
      <c r="H8" s="375"/>
      <c r="I8" s="405"/>
      <c r="J8" s="375"/>
      <c r="K8" s="405"/>
      <c r="L8" s="375"/>
      <c r="M8" s="405"/>
      <c r="N8" s="375"/>
      <c r="O8" s="376"/>
      <c r="P8" s="369"/>
      <c r="Q8" s="370"/>
      <c r="R8" s="370"/>
      <c r="S8" s="246"/>
      <c r="T8" s="246"/>
      <c r="U8" s="246"/>
    </row>
    <row r="9" spans="1:21" ht="15.75" x14ac:dyDescent="0.25">
      <c r="A9" s="632"/>
      <c r="B9" s="638"/>
      <c r="C9" s="322"/>
      <c r="D9" s="322"/>
      <c r="E9" s="322"/>
      <c r="F9" s="72"/>
      <c r="G9" s="405"/>
      <c r="H9" s="375"/>
      <c r="I9" s="405"/>
      <c r="J9" s="375"/>
      <c r="K9" s="405"/>
      <c r="L9" s="375"/>
      <c r="M9" s="405"/>
      <c r="N9" s="375"/>
      <c r="O9" s="376"/>
      <c r="P9" s="369"/>
      <c r="Q9" s="370"/>
      <c r="R9" s="370"/>
      <c r="S9" s="246"/>
      <c r="T9" s="246"/>
      <c r="U9" s="246"/>
    </row>
    <row r="10" spans="1:21" ht="15.75" hidden="1" x14ac:dyDescent="0.25">
      <c r="A10" s="632"/>
      <c r="B10" s="638"/>
      <c r="C10" s="322"/>
      <c r="D10" s="322"/>
      <c r="E10" s="322"/>
      <c r="F10" s="72"/>
      <c r="G10" s="405"/>
      <c r="H10" s="375"/>
      <c r="I10" s="405"/>
      <c r="J10" s="375"/>
      <c r="K10" s="405"/>
      <c r="L10" s="375"/>
      <c r="M10" s="405"/>
      <c r="N10" s="375"/>
      <c r="O10" s="376"/>
      <c r="P10" s="369"/>
      <c r="Q10" s="370"/>
      <c r="R10" s="370"/>
      <c r="S10" s="246"/>
      <c r="T10" s="246"/>
      <c r="U10" s="246"/>
    </row>
    <row r="11" spans="1:21" ht="15.75" hidden="1" x14ac:dyDescent="0.25">
      <c r="A11" s="632"/>
      <c r="B11" s="638"/>
      <c r="C11" s="322"/>
      <c r="D11" s="322"/>
      <c r="E11" s="322"/>
      <c r="F11" s="72"/>
      <c r="G11" s="405"/>
      <c r="H11" s="375"/>
      <c r="I11" s="405"/>
      <c r="J11" s="375"/>
      <c r="K11" s="405"/>
      <c r="L11" s="375"/>
      <c r="M11" s="405"/>
      <c r="N11" s="375"/>
      <c r="O11" s="376"/>
      <c r="P11" s="369"/>
      <c r="Q11" s="370"/>
      <c r="R11" s="370"/>
      <c r="S11" s="246"/>
      <c r="T11" s="246"/>
      <c r="U11" s="246"/>
    </row>
    <row r="12" spans="1:21" ht="15.75" hidden="1" x14ac:dyDescent="0.25">
      <c r="A12" s="632"/>
      <c r="B12" s="638"/>
      <c r="C12" s="322"/>
      <c r="D12" s="322"/>
      <c r="E12" s="322"/>
      <c r="F12" s="72"/>
      <c r="G12" s="405"/>
      <c r="H12" s="375"/>
      <c r="I12" s="405"/>
      <c r="J12" s="375"/>
      <c r="K12" s="405"/>
      <c r="L12" s="375"/>
      <c r="M12" s="405"/>
      <c r="N12" s="375"/>
      <c r="O12" s="376"/>
      <c r="P12" s="369"/>
      <c r="Q12" s="370"/>
      <c r="R12" s="370"/>
      <c r="S12" s="246"/>
      <c r="T12" s="246"/>
      <c r="U12" s="246"/>
    </row>
    <row r="13" spans="1:21" ht="263.25" customHeight="1" x14ac:dyDescent="0.25">
      <c r="A13" s="632"/>
      <c r="B13" s="637" t="s">
        <v>1622</v>
      </c>
      <c r="C13" s="473" t="s">
        <v>1623</v>
      </c>
      <c r="D13" s="473" t="s">
        <v>1624</v>
      </c>
      <c r="E13" s="473">
        <v>6.2</v>
      </c>
      <c r="F13" s="481" t="s">
        <v>1625</v>
      </c>
      <c r="G13" s="475">
        <v>0.25</v>
      </c>
      <c r="H13" s="476">
        <f>$P$13*G13</f>
        <v>307897.5</v>
      </c>
      <c r="I13" s="475">
        <v>0.25</v>
      </c>
      <c r="J13" s="476">
        <f>$P$13*I13</f>
        <v>307897.5</v>
      </c>
      <c r="K13" s="475">
        <v>0.25</v>
      </c>
      <c r="L13" s="476">
        <f>$P$13*K13</f>
        <v>307897.5</v>
      </c>
      <c r="M13" s="475">
        <v>0.25</v>
      </c>
      <c r="N13" s="476">
        <f>$P$13*M13</f>
        <v>307897.5</v>
      </c>
      <c r="O13" s="477"/>
      <c r="P13" s="479">
        <f>'1. TALLERES SEMINARIOS'!D623+'1. TALLERES SEMINARIOS'!D641+'1. TALLERES SEMINARIOS'!D659</f>
        <v>1231590</v>
      </c>
      <c r="Q13" s="449"/>
      <c r="R13" s="449"/>
      <c r="S13" s="436"/>
      <c r="T13" s="436"/>
      <c r="U13" s="436"/>
    </row>
    <row r="14" spans="1:21" ht="378" customHeight="1" x14ac:dyDescent="0.25">
      <c r="A14" s="632"/>
      <c r="B14" s="637"/>
      <c r="C14" s="417" t="s">
        <v>1626</v>
      </c>
      <c r="D14" s="417" t="s">
        <v>1627</v>
      </c>
      <c r="E14" s="418">
        <v>6.3</v>
      </c>
      <c r="F14" s="482" t="s">
        <v>1628</v>
      </c>
      <c r="G14" s="475">
        <v>0.25</v>
      </c>
      <c r="H14" s="476">
        <f>$P$14*G14</f>
        <v>35522.5</v>
      </c>
      <c r="I14" s="475">
        <v>0.25</v>
      </c>
      <c r="J14" s="476">
        <f>$P$14*I14</f>
        <v>35522.5</v>
      </c>
      <c r="K14" s="475">
        <v>0.25</v>
      </c>
      <c r="L14" s="476">
        <f>$P$14*K14</f>
        <v>35522.5</v>
      </c>
      <c r="M14" s="475">
        <v>0.25</v>
      </c>
      <c r="N14" s="476">
        <f>$P$14*M14</f>
        <v>35522.5</v>
      </c>
      <c r="O14" s="477"/>
      <c r="P14" s="478">
        <f>'1. TALLERES SEMINARIOS'!D677+'1. TALLERES SEMINARIOS'!D695</f>
        <v>142090</v>
      </c>
      <c r="Q14" s="449"/>
      <c r="R14" s="449"/>
      <c r="S14" s="436"/>
      <c r="T14" s="436"/>
      <c r="U14" s="436"/>
    </row>
    <row r="15" spans="1:21" ht="30.75" hidden="1" customHeight="1" x14ac:dyDescent="0.25">
      <c r="A15" s="632"/>
      <c r="B15" s="637"/>
      <c r="C15" s="322"/>
      <c r="D15" s="322"/>
      <c r="E15" s="322"/>
      <c r="F15" s="72"/>
      <c r="G15" s="405"/>
      <c r="H15" s="375"/>
      <c r="I15" s="405"/>
      <c r="J15" s="375"/>
      <c r="K15" s="405"/>
      <c r="L15" s="375"/>
      <c r="M15" s="405"/>
      <c r="N15" s="375"/>
      <c r="O15" s="376"/>
      <c r="P15" s="369"/>
      <c r="Q15" s="370"/>
      <c r="R15" s="370"/>
      <c r="S15" s="246"/>
      <c r="T15" s="246"/>
      <c r="U15" s="246"/>
    </row>
    <row r="16" spans="1:21" ht="211.5" customHeight="1" x14ac:dyDescent="0.25">
      <c r="A16" s="632"/>
      <c r="B16" s="637"/>
      <c r="C16" s="473" t="s">
        <v>1629</v>
      </c>
      <c r="D16" s="473" t="s">
        <v>1630</v>
      </c>
      <c r="E16" s="473">
        <v>6.4</v>
      </c>
      <c r="F16" s="481" t="s">
        <v>1631</v>
      </c>
      <c r="G16" s="475"/>
      <c r="H16" s="476"/>
      <c r="I16" s="475">
        <v>0.5</v>
      </c>
      <c r="J16" s="476"/>
      <c r="K16" s="475">
        <v>0.5</v>
      </c>
      <c r="L16" s="476"/>
      <c r="M16" s="475"/>
      <c r="N16" s="476"/>
      <c r="O16" s="477"/>
      <c r="P16" s="478">
        <f>'1. TALLERES SEMINARIOS'!D713+'1. TALLERES SEMINARIOS'!D731</f>
        <v>14710</v>
      </c>
      <c r="Q16" s="449"/>
      <c r="R16" s="449"/>
      <c r="S16" s="436"/>
      <c r="T16" s="436"/>
      <c r="U16" s="436"/>
    </row>
    <row r="17" spans="1:21" ht="15.75" hidden="1" x14ac:dyDescent="0.25">
      <c r="A17" s="632"/>
      <c r="B17" s="637"/>
      <c r="C17" s="322"/>
      <c r="D17" s="322"/>
      <c r="E17" s="322"/>
      <c r="F17" s="72"/>
      <c r="G17" s="405"/>
      <c r="H17" s="375"/>
      <c r="I17" s="405"/>
      <c r="J17" s="375"/>
      <c r="K17" s="405"/>
      <c r="L17" s="375"/>
      <c r="M17" s="405"/>
      <c r="N17" s="375"/>
      <c r="O17" s="376"/>
      <c r="P17" s="369"/>
      <c r="Q17" s="486"/>
      <c r="R17" s="486"/>
      <c r="S17" s="412"/>
      <c r="T17" s="412"/>
      <c r="U17" s="412"/>
    </row>
    <row r="18" spans="1:21" ht="15.75" hidden="1" x14ac:dyDescent="0.25">
      <c r="A18" s="632"/>
      <c r="B18" s="637"/>
      <c r="C18" s="322"/>
      <c r="D18" s="322"/>
      <c r="E18" s="322"/>
      <c r="F18" s="72"/>
      <c r="G18" s="405"/>
      <c r="H18" s="375"/>
      <c r="I18" s="405"/>
      <c r="J18" s="375"/>
      <c r="K18" s="405"/>
      <c r="L18" s="375"/>
      <c r="M18" s="405"/>
      <c r="N18" s="375"/>
      <c r="O18" s="376"/>
      <c r="P18" s="369"/>
      <c r="Q18" s="486"/>
      <c r="R18" s="486"/>
      <c r="S18" s="412"/>
      <c r="T18" s="412"/>
      <c r="U18" s="412"/>
    </row>
    <row r="19" spans="1:21" ht="362.25" customHeight="1" x14ac:dyDescent="0.25">
      <c r="A19" s="632"/>
      <c r="B19" s="637" t="s">
        <v>1632</v>
      </c>
      <c r="C19" s="473" t="s">
        <v>1633</v>
      </c>
      <c r="D19" s="473" t="s">
        <v>1634</v>
      </c>
      <c r="E19" s="473">
        <v>6.5</v>
      </c>
      <c r="F19" s="481" t="s">
        <v>1635</v>
      </c>
      <c r="G19" s="475"/>
      <c r="H19" s="476"/>
      <c r="I19" s="475">
        <v>0.5</v>
      </c>
      <c r="J19" s="476">
        <f>$P$19*I19</f>
        <v>163617.5</v>
      </c>
      <c r="K19" s="475">
        <v>0.5</v>
      </c>
      <c r="L19" s="476">
        <f>$P$19*K19</f>
        <v>163617.5</v>
      </c>
      <c r="M19" s="475"/>
      <c r="N19" s="476"/>
      <c r="O19" s="477"/>
      <c r="P19" s="478">
        <f>'5. ACTIVIDADES ESPECIALES'!D96+'5. ACTIVIDADES ESPECIALES'!D139+'1. TALLERES SEMINARIOS'!D749</f>
        <v>327235</v>
      </c>
      <c r="Q19" s="449"/>
      <c r="R19" s="449"/>
      <c r="S19" s="436"/>
      <c r="T19" s="436"/>
      <c r="U19" s="436"/>
    </row>
    <row r="20" spans="1:21" ht="157.5" x14ac:dyDescent="0.25">
      <c r="A20" s="632"/>
      <c r="B20" s="637"/>
      <c r="C20" s="473" t="s">
        <v>1636</v>
      </c>
      <c r="D20" s="473" t="s">
        <v>1637</v>
      </c>
      <c r="E20" s="473" t="s">
        <v>1638</v>
      </c>
      <c r="F20" s="481" t="s">
        <v>1639</v>
      </c>
      <c r="G20" s="484"/>
      <c r="H20" s="476"/>
      <c r="I20" s="484"/>
      <c r="J20" s="476"/>
      <c r="K20" s="484"/>
      <c r="L20" s="476"/>
      <c r="M20" s="484"/>
      <c r="N20" s="476"/>
      <c r="O20" s="485"/>
      <c r="P20" s="478"/>
      <c r="Q20" s="449"/>
      <c r="R20" s="449"/>
      <c r="S20" s="436"/>
      <c r="T20" s="436"/>
      <c r="U20" s="436"/>
    </row>
    <row r="21" spans="1:21" ht="150" x14ac:dyDescent="0.25">
      <c r="A21" s="632"/>
      <c r="B21" s="637"/>
      <c r="C21" s="473" t="s">
        <v>1640</v>
      </c>
      <c r="D21" s="473" t="s">
        <v>1641</v>
      </c>
      <c r="E21" s="473">
        <v>6.7</v>
      </c>
      <c r="F21" s="481" t="s">
        <v>1642</v>
      </c>
      <c r="G21" s="475">
        <v>0.25</v>
      </c>
      <c r="H21" s="483">
        <f>$P$21*G21</f>
        <v>11966.25</v>
      </c>
      <c r="I21" s="475">
        <v>0.35</v>
      </c>
      <c r="J21" s="483">
        <f>$P$21*I21</f>
        <v>16752.75</v>
      </c>
      <c r="K21" s="475">
        <v>0.2</v>
      </c>
      <c r="L21" s="483">
        <f>$P$21*K21</f>
        <v>9573</v>
      </c>
      <c r="M21" s="475">
        <v>0.2</v>
      </c>
      <c r="N21" s="483">
        <f>$P$21*M21</f>
        <v>9573</v>
      </c>
      <c r="O21" s="477"/>
      <c r="P21" s="478">
        <f>'1. TALLERES SEMINARIOS'!D767</f>
        <v>47865</v>
      </c>
      <c r="Q21" s="448" t="s">
        <v>1643</v>
      </c>
      <c r="R21" s="448" t="s">
        <v>1644</v>
      </c>
      <c r="S21" s="432" t="s">
        <v>1645</v>
      </c>
      <c r="T21" s="432" t="s">
        <v>1646</v>
      </c>
      <c r="U21" s="432" t="s">
        <v>1647</v>
      </c>
    </row>
    <row r="22" spans="1:21" ht="15.75" x14ac:dyDescent="0.25">
      <c r="A22" s="632"/>
      <c r="B22" s="637"/>
      <c r="C22" s="322"/>
      <c r="D22" s="322"/>
      <c r="E22" s="322"/>
      <c r="F22" s="72"/>
      <c r="G22" s="405"/>
      <c r="H22" s="375"/>
      <c r="I22" s="405"/>
      <c r="J22" s="375"/>
      <c r="K22" s="405"/>
      <c r="L22" s="375"/>
      <c r="M22" s="405"/>
      <c r="N22" s="375"/>
      <c r="O22" s="376"/>
      <c r="P22" s="369"/>
      <c r="Q22" s="370"/>
      <c r="R22" s="370"/>
      <c r="S22" s="246"/>
      <c r="T22" s="246"/>
      <c r="U22" s="246"/>
    </row>
    <row r="23" spans="1:21" ht="15.75" x14ac:dyDescent="0.25">
      <c r="A23" s="632"/>
      <c r="B23" s="637"/>
      <c r="C23" s="73"/>
      <c r="D23" s="322"/>
      <c r="E23" s="322"/>
      <c r="F23" s="72"/>
      <c r="G23" s="405"/>
      <c r="H23" s="375"/>
      <c r="I23" s="405"/>
      <c r="J23" s="375"/>
      <c r="K23" s="405"/>
      <c r="L23" s="375"/>
      <c r="M23" s="405"/>
      <c r="N23" s="375"/>
      <c r="O23" s="376"/>
      <c r="P23" s="369"/>
      <c r="Q23" s="370"/>
      <c r="R23" s="370"/>
      <c r="S23" s="246"/>
      <c r="T23" s="246"/>
      <c r="U23" s="246"/>
    </row>
    <row r="24" spans="1:21" ht="15.75" x14ac:dyDescent="0.25">
      <c r="A24" s="632"/>
      <c r="B24" s="637"/>
      <c r="C24" s="73"/>
      <c r="D24" s="322"/>
      <c r="E24" s="322"/>
      <c r="F24" s="72"/>
      <c r="G24" s="405"/>
      <c r="H24" s="375"/>
      <c r="I24" s="405"/>
      <c r="J24" s="375"/>
      <c r="K24" s="405"/>
      <c r="L24" s="375"/>
      <c r="M24" s="405"/>
      <c r="N24" s="375"/>
      <c r="O24" s="376"/>
      <c r="P24" s="369"/>
      <c r="Q24" s="370"/>
      <c r="R24" s="370"/>
      <c r="S24" s="246"/>
      <c r="T24" s="246"/>
      <c r="U24" s="246"/>
    </row>
    <row r="25" spans="1:21" ht="15.75" x14ac:dyDescent="0.25">
      <c r="A25" s="633"/>
      <c r="B25" s="637"/>
      <c r="C25" s="322"/>
      <c r="D25" s="322"/>
      <c r="E25" s="322"/>
      <c r="F25" s="72"/>
      <c r="G25" s="405"/>
      <c r="H25" s="375"/>
      <c r="I25" s="405"/>
      <c r="J25" s="375"/>
      <c r="K25" s="405"/>
      <c r="L25" s="375"/>
      <c r="M25" s="405"/>
      <c r="N25" s="375"/>
      <c r="O25" s="376"/>
      <c r="P25" s="369"/>
      <c r="Q25" s="370"/>
      <c r="R25" s="370"/>
      <c r="S25" s="246"/>
      <c r="T25" s="246"/>
      <c r="U25" s="246"/>
    </row>
    <row r="26" spans="1:21" s="278" customFormat="1" ht="15.75" x14ac:dyDescent="0.2">
      <c r="A26" s="293"/>
      <c r="B26" s="294"/>
      <c r="C26" s="293" t="s">
        <v>1648</v>
      </c>
      <c r="D26" s="294"/>
      <c r="E26" s="294"/>
      <c r="F26" s="295"/>
      <c r="G26" s="259">
        <f t="shared" ref="G26:P26" si="0">SUM(G7:G25)</f>
        <v>1</v>
      </c>
      <c r="H26" s="234">
        <f t="shared" si="0"/>
        <v>392372.08333333331</v>
      </c>
      <c r="I26" s="259">
        <f t="shared" si="0"/>
        <v>2.1</v>
      </c>
      <c r="J26" s="234">
        <f t="shared" si="0"/>
        <v>523790.25</v>
      </c>
      <c r="K26" s="259">
        <f t="shared" si="0"/>
        <v>1.95</v>
      </c>
      <c r="L26" s="234">
        <f t="shared" si="0"/>
        <v>516610.5</v>
      </c>
      <c r="M26" s="259">
        <f>SUM(M7:M25)</f>
        <v>0.95</v>
      </c>
      <c r="N26" s="234">
        <f t="shared" si="0"/>
        <v>352993</v>
      </c>
      <c r="O26" s="234">
        <f t="shared" si="0"/>
        <v>1</v>
      </c>
      <c r="P26" s="234">
        <f t="shared" si="0"/>
        <v>1911433.3333333333</v>
      </c>
      <c r="Q26" s="259"/>
      <c r="R26" s="259"/>
      <c r="S26" s="259"/>
      <c r="T26" s="259"/>
      <c r="U26" s="259"/>
    </row>
    <row r="27" spans="1:21" x14ac:dyDescent="0.25">
      <c r="A27" s="384"/>
      <c r="B27" s="384"/>
      <c r="C27" s="384"/>
      <c r="D27" s="384"/>
      <c r="E27" s="384"/>
      <c r="F27" s="384"/>
      <c r="G27" s="384"/>
      <c r="H27" s="384"/>
      <c r="I27" s="384"/>
      <c r="J27" s="384"/>
      <c r="K27" s="384"/>
      <c r="L27" s="384"/>
      <c r="M27" s="384"/>
      <c r="N27" s="384"/>
      <c r="O27" s="384"/>
      <c r="P27" s="384"/>
      <c r="Q27" s="384"/>
      <c r="R27" s="384"/>
      <c r="S27" s="384"/>
      <c r="T27" s="384"/>
      <c r="U27" s="384"/>
    </row>
    <row r="28" spans="1:21" x14ac:dyDescent="0.25">
      <c r="A28" s="384"/>
      <c r="B28" s="384"/>
      <c r="C28" s="384"/>
      <c r="D28" s="384"/>
      <c r="E28" s="384"/>
      <c r="F28" s="384"/>
      <c r="G28" s="384"/>
      <c r="H28" s="384"/>
      <c r="I28" s="384"/>
      <c r="J28" s="384"/>
      <c r="K28" s="384"/>
      <c r="L28" s="384"/>
      <c r="M28" s="384"/>
      <c r="N28" s="384"/>
      <c r="O28" s="384"/>
      <c r="P28" s="384"/>
      <c r="Q28" s="384"/>
      <c r="R28" s="384"/>
      <c r="S28" s="384"/>
      <c r="T28" s="384"/>
      <c r="U28" s="384"/>
    </row>
    <row r="29" spans="1:21" x14ac:dyDescent="0.25">
      <c r="A29" s="384"/>
      <c r="B29" s="384"/>
      <c r="C29" s="384"/>
      <c r="D29" s="384"/>
      <c r="E29" s="384"/>
      <c r="F29" s="384"/>
      <c r="G29" s="384"/>
      <c r="H29" s="384"/>
      <c r="I29" s="384"/>
      <c r="J29" s="384"/>
      <c r="K29" s="384"/>
      <c r="L29" s="384"/>
      <c r="M29" s="384"/>
      <c r="N29" s="384"/>
      <c r="O29" s="384"/>
      <c r="P29" s="384"/>
      <c r="Q29" s="384"/>
      <c r="R29" s="384"/>
      <c r="S29" s="384"/>
      <c r="T29" s="384"/>
      <c r="U29" s="384"/>
    </row>
    <row r="30" spans="1:21" x14ac:dyDescent="0.25">
      <c r="A30" s="384"/>
      <c r="B30" s="384"/>
      <c r="C30" s="384"/>
      <c r="D30" s="384"/>
      <c r="E30" s="384"/>
      <c r="F30" s="384"/>
      <c r="G30" s="384"/>
      <c r="H30" s="384"/>
      <c r="I30" s="384"/>
      <c r="J30" s="384"/>
      <c r="K30" s="384"/>
      <c r="L30" s="384"/>
      <c r="M30" s="384"/>
      <c r="N30" s="384"/>
      <c r="O30" s="384"/>
      <c r="P30" s="384"/>
      <c r="Q30" s="384"/>
      <c r="R30" s="384"/>
      <c r="S30" s="384"/>
      <c r="T30" s="384"/>
      <c r="U30" s="384"/>
    </row>
    <row r="31" spans="1:21" x14ac:dyDescent="0.25">
      <c r="A31" s="384"/>
      <c r="B31" s="384"/>
      <c r="C31" s="384"/>
      <c r="D31" s="384"/>
      <c r="E31" s="384"/>
      <c r="F31" s="384"/>
      <c r="G31" s="384"/>
      <c r="H31" s="384"/>
      <c r="I31" s="384"/>
      <c r="J31" s="384"/>
      <c r="K31" s="384"/>
      <c r="L31" s="384"/>
      <c r="M31" s="384"/>
      <c r="N31" s="384"/>
      <c r="O31" s="384"/>
      <c r="P31" s="384"/>
      <c r="Q31" s="384"/>
      <c r="R31" s="384"/>
      <c r="S31" s="384"/>
      <c r="T31" s="384"/>
      <c r="U31" s="384"/>
    </row>
    <row r="32" spans="1:21" x14ac:dyDescent="0.25">
      <c r="A32" s="384"/>
      <c r="B32" s="384"/>
      <c r="C32" s="384"/>
      <c r="D32" s="384"/>
      <c r="E32" s="384"/>
      <c r="F32" s="384"/>
      <c r="G32" s="384"/>
      <c r="H32" s="384"/>
      <c r="I32" s="384"/>
      <c r="J32" s="384"/>
      <c r="K32" s="384"/>
      <c r="L32" s="384"/>
      <c r="M32" s="384"/>
      <c r="N32" s="384"/>
      <c r="O32" s="384"/>
      <c r="P32" s="384"/>
      <c r="Q32" s="384"/>
      <c r="R32" s="384"/>
      <c r="S32" s="384"/>
      <c r="T32" s="384"/>
      <c r="U32" s="384"/>
    </row>
    <row r="33" spans="8:16" x14ac:dyDescent="0.25">
      <c r="H33" s="384"/>
      <c r="I33" s="384"/>
      <c r="J33" s="384"/>
      <c r="K33" s="384"/>
      <c r="L33" s="384"/>
      <c r="M33" s="384"/>
      <c r="N33" s="384"/>
      <c r="O33" s="384"/>
      <c r="P33" s="384"/>
    </row>
    <row r="34" spans="8:16" x14ac:dyDescent="0.25">
      <c r="H34" s="384"/>
      <c r="I34" s="384"/>
      <c r="J34" s="384"/>
      <c r="K34" s="384"/>
      <c r="L34" s="384"/>
      <c r="M34" s="384"/>
      <c r="N34" s="384"/>
      <c r="O34" s="384"/>
      <c r="P34" s="384"/>
    </row>
    <row r="35" spans="8:16" x14ac:dyDescent="0.25">
      <c r="H35" s="384"/>
      <c r="I35" s="384"/>
      <c r="J35" s="384"/>
      <c r="K35" s="384"/>
      <c r="L35" s="384"/>
      <c r="M35" s="384"/>
      <c r="N35" s="384"/>
      <c r="O35" s="384"/>
      <c r="P35" s="384"/>
    </row>
    <row r="36" spans="8:16" x14ac:dyDescent="0.25">
      <c r="H36" s="384"/>
      <c r="I36" s="384"/>
      <c r="J36" s="384"/>
      <c r="K36" s="384"/>
      <c r="L36" s="384"/>
      <c r="M36" s="384"/>
      <c r="N36" s="384"/>
      <c r="O36" s="384"/>
      <c r="P36" s="384"/>
    </row>
    <row r="37" spans="8:16" x14ac:dyDescent="0.25">
      <c r="H37" s="384"/>
      <c r="I37" s="384"/>
      <c r="J37" s="384"/>
      <c r="K37" s="384"/>
      <c r="L37" s="384"/>
      <c r="M37" s="384"/>
      <c r="N37" s="384"/>
      <c r="O37" s="384"/>
      <c r="P37" s="384"/>
    </row>
    <row r="38" spans="8:16" x14ac:dyDescent="0.25">
      <c r="H38" s="384"/>
      <c r="I38" s="384"/>
      <c r="J38" s="384"/>
      <c r="K38" s="384"/>
      <c r="L38" s="384"/>
      <c r="M38" s="384"/>
      <c r="N38" s="384"/>
      <c r="O38" s="384"/>
      <c r="P38" s="384"/>
    </row>
    <row r="39" spans="8:16" x14ac:dyDescent="0.25">
      <c r="H39" s="384"/>
      <c r="I39" s="384"/>
      <c r="J39" s="384"/>
      <c r="K39" s="384"/>
      <c r="L39" s="384"/>
      <c r="M39" s="384"/>
      <c r="N39" s="384"/>
      <c r="O39" s="384"/>
      <c r="P39" s="384"/>
    </row>
    <row r="40" spans="8:16" x14ac:dyDescent="0.25">
      <c r="H40" s="384"/>
      <c r="I40" s="384"/>
      <c r="J40" s="384"/>
      <c r="K40" s="384"/>
      <c r="L40" s="384"/>
      <c r="M40" s="384"/>
      <c r="N40" s="384"/>
      <c r="O40" s="384"/>
      <c r="P40" s="384"/>
    </row>
    <row r="41" spans="8:16" x14ac:dyDescent="0.25">
      <c r="H41" s="384"/>
      <c r="I41" s="384"/>
      <c r="J41" s="384"/>
      <c r="K41" s="384"/>
      <c r="L41" s="384"/>
      <c r="M41" s="384"/>
      <c r="N41" s="384"/>
      <c r="O41" s="384"/>
      <c r="P41" s="384"/>
    </row>
    <row r="42" spans="8:16" x14ac:dyDescent="0.25">
      <c r="H42" s="384"/>
      <c r="I42" s="384"/>
      <c r="J42" s="384"/>
      <c r="K42" s="384"/>
      <c r="L42" s="384"/>
      <c r="M42" s="384"/>
      <c r="N42" s="384"/>
      <c r="O42" s="384"/>
      <c r="P42" s="384"/>
    </row>
    <row r="43" spans="8:16" x14ac:dyDescent="0.25">
      <c r="H43" s="384"/>
      <c r="I43" s="384"/>
      <c r="J43" s="384"/>
      <c r="K43" s="384"/>
      <c r="L43" s="384"/>
      <c r="M43" s="384"/>
      <c r="N43" s="384"/>
      <c r="O43" s="384"/>
      <c r="P43" s="384"/>
    </row>
    <row r="44" spans="8:16" x14ac:dyDescent="0.25">
      <c r="H44" s="384"/>
      <c r="I44" s="384"/>
      <c r="J44" s="384"/>
      <c r="K44" s="384"/>
      <c r="L44" s="384"/>
      <c r="M44" s="384"/>
      <c r="N44" s="384"/>
      <c r="O44" s="384"/>
      <c r="P44" s="384"/>
    </row>
    <row r="45" spans="8:16" x14ac:dyDescent="0.25">
      <c r="H45" s="384"/>
      <c r="I45" s="384"/>
      <c r="J45" s="384"/>
      <c r="K45" s="384"/>
      <c r="L45" s="384"/>
      <c r="M45" s="384"/>
      <c r="N45" s="384"/>
      <c r="O45" s="384"/>
      <c r="P45" s="384"/>
    </row>
    <row r="46" spans="8:16" x14ac:dyDescent="0.25">
      <c r="H46" s="384"/>
      <c r="I46" s="384"/>
      <c r="J46" s="384"/>
      <c r="K46" s="384"/>
      <c r="L46" s="384"/>
      <c r="M46" s="384"/>
      <c r="N46" s="384"/>
      <c r="O46" s="384"/>
      <c r="P46" s="384"/>
    </row>
    <row r="47" spans="8:16" x14ac:dyDescent="0.25">
      <c r="H47" s="384"/>
      <c r="I47" s="384"/>
      <c r="J47" s="384"/>
      <c r="K47" s="384"/>
      <c r="L47" s="384"/>
      <c r="M47" s="384"/>
      <c r="N47" s="384"/>
      <c r="O47" s="384"/>
      <c r="P47" s="384"/>
    </row>
    <row r="48" spans="8:16" x14ac:dyDescent="0.25">
      <c r="H48" s="384"/>
      <c r="I48" s="384"/>
      <c r="J48" s="384"/>
      <c r="K48" s="384"/>
      <c r="L48" s="384"/>
      <c r="M48" s="384"/>
      <c r="N48" s="384"/>
      <c r="O48" s="384"/>
      <c r="P48" s="384"/>
    </row>
    <row r="49" spans="8:16" x14ac:dyDescent="0.25">
      <c r="H49" s="384"/>
      <c r="I49" s="384"/>
      <c r="J49" s="384"/>
      <c r="K49" s="384"/>
      <c r="L49" s="384"/>
      <c r="M49" s="384"/>
      <c r="N49" s="384"/>
      <c r="O49" s="384"/>
      <c r="P49" s="384"/>
    </row>
    <row r="50" spans="8:16" x14ac:dyDescent="0.25">
      <c r="H50" s="384"/>
      <c r="I50" s="384"/>
      <c r="J50" s="384"/>
      <c r="K50" s="384"/>
      <c r="L50" s="384"/>
      <c r="M50" s="384"/>
      <c r="N50" s="384"/>
      <c r="O50" s="384"/>
      <c r="P50" s="384"/>
    </row>
    <row r="51" spans="8:16" x14ac:dyDescent="0.25">
      <c r="H51" s="384"/>
      <c r="I51" s="384"/>
      <c r="J51" s="384"/>
      <c r="K51" s="384"/>
      <c r="L51" s="384"/>
      <c r="M51" s="384"/>
      <c r="N51" s="384"/>
      <c r="O51" s="384"/>
      <c r="P51" s="384"/>
    </row>
    <row r="52" spans="8:16" x14ac:dyDescent="0.25">
      <c r="H52" s="384"/>
      <c r="I52" s="384"/>
      <c r="J52" s="384"/>
      <c r="K52" s="384"/>
      <c r="L52" s="384"/>
      <c r="M52" s="384"/>
      <c r="N52" s="384"/>
      <c r="O52" s="384"/>
      <c r="P52" s="384"/>
    </row>
    <row r="53" spans="8:16" x14ac:dyDescent="0.25">
      <c r="H53" s="384"/>
      <c r="I53" s="384"/>
      <c r="J53" s="384"/>
      <c r="K53" s="384"/>
      <c r="L53" s="384"/>
      <c r="M53" s="384"/>
      <c r="N53" s="384"/>
      <c r="O53" s="384"/>
      <c r="P53" s="384"/>
    </row>
    <row r="54" spans="8:16" x14ac:dyDescent="0.25">
      <c r="H54" s="384"/>
      <c r="I54" s="384"/>
      <c r="J54" s="384"/>
      <c r="K54" s="384"/>
      <c r="L54" s="384"/>
      <c r="M54" s="384"/>
      <c r="N54" s="384"/>
      <c r="O54" s="384"/>
      <c r="P54" s="384"/>
    </row>
    <row r="55" spans="8:16" x14ac:dyDescent="0.25">
      <c r="H55" s="384"/>
      <c r="I55" s="384"/>
      <c r="J55" s="384"/>
      <c r="K55" s="384"/>
      <c r="L55" s="384"/>
      <c r="M55" s="384"/>
      <c r="N55" s="384"/>
      <c r="O55" s="384"/>
      <c r="P55" s="384"/>
    </row>
    <row r="56" spans="8:16" x14ac:dyDescent="0.25">
      <c r="H56" s="384"/>
      <c r="I56" s="384"/>
      <c r="J56" s="384"/>
      <c r="K56" s="384"/>
      <c r="L56" s="384"/>
      <c r="M56" s="384"/>
      <c r="N56" s="384"/>
      <c r="O56" s="384"/>
      <c r="P56" s="384"/>
    </row>
    <row r="57" spans="8:16" x14ac:dyDescent="0.25">
      <c r="H57" s="384"/>
      <c r="I57" s="384"/>
      <c r="J57" s="384"/>
      <c r="K57" s="384"/>
      <c r="L57" s="384"/>
      <c r="M57" s="384"/>
      <c r="N57" s="384"/>
      <c r="O57" s="384"/>
      <c r="P57" s="384"/>
    </row>
    <row r="58" spans="8:16" x14ac:dyDescent="0.25">
      <c r="H58" s="384"/>
      <c r="I58" s="384"/>
      <c r="J58" s="384"/>
      <c r="K58" s="384"/>
      <c r="L58" s="384"/>
      <c r="M58" s="384"/>
      <c r="N58" s="384"/>
      <c r="O58" s="384"/>
      <c r="P58" s="384"/>
    </row>
    <row r="59" spans="8:16" x14ac:dyDescent="0.25">
      <c r="H59" s="384"/>
      <c r="I59" s="384"/>
      <c r="J59" s="384"/>
      <c r="K59" s="384"/>
      <c r="L59" s="384"/>
      <c r="M59" s="384"/>
      <c r="N59" s="384"/>
      <c r="O59" s="384"/>
      <c r="P59" s="384"/>
    </row>
    <row r="60" spans="8:16" x14ac:dyDescent="0.25">
      <c r="H60" s="384"/>
      <c r="I60" s="384"/>
      <c r="J60" s="384"/>
      <c r="K60" s="384"/>
      <c r="L60" s="384"/>
      <c r="M60" s="384"/>
      <c r="N60" s="384"/>
      <c r="O60" s="384"/>
      <c r="P60" s="384"/>
    </row>
    <row r="61" spans="8:16" x14ac:dyDescent="0.25">
      <c r="H61" s="384"/>
      <c r="I61" s="384"/>
      <c r="J61" s="384"/>
      <c r="K61" s="384"/>
      <c r="L61" s="384"/>
      <c r="M61" s="384"/>
      <c r="N61" s="384"/>
      <c r="O61" s="384"/>
      <c r="P61" s="384"/>
    </row>
    <row r="62" spans="8:16" x14ac:dyDescent="0.25">
      <c r="H62" s="384"/>
      <c r="I62" s="384"/>
      <c r="J62" s="384"/>
      <c r="K62" s="384"/>
      <c r="L62" s="384"/>
      <c r="M62" s="384"/>
      <c r="N62" s="384"/>
      <c r="O62" s="384"/>
      <c r="P62" s="384"/>
    </row>
    <row r="63" spans="8:16" x14ac:dyDescent="0.25">
      <c r="H63" s="384"/>
      <c r="I63" s="384"/>
      <c r="J63" s="384"/>
      <c r="K63" s="384"/>
      <c r="L63" s="384"/>
      <c r="M63" s="384"/>
      <c r="N63" s="384"/>
      <c r="O63" s="384"/>
      <c r="P63" s="384"/>
    </row>
    <row r="64" spans="8:16" x14ac:dyDescent="0.25">
      <c r="H64" s="384"/>
      <c r="I64" s="384"/>
      <c r="J64" s="384"/>
      <c r="K64" s="384"/>
      <c r="L64" s="384"/>
      <c r="M64" s="384"/>
      <c r="N64" s="384"/>
      <c r="O64" s="384"/>
      <c r="P64" s="384"/>
    </row>
    <row r="65" spans="8:16" x14ac:dyDescent="0.25">
      <c r="H65" s="384"/>
      <c r="I65" s="384"/>
      <c r="J65" s="384"/>
      <c r="K65" s="384"/>
      <c r="L65" s="384"/>
      <c r="M65" s="384"/>
      <c r="N65" s="384"/>
      <c r="O65" s="384"/>
      <c r="P65" s="384"/>
    </row>
    <row r="66" spans="8:16" x14ac:dyDescent="0.25">
      <c r="H66" s="384"/>
      <c r="I66" s="384"/>
      <c r="J66" s="384"/>
      <c r="K66" s="384"/>
      <c r="L66" s="384"/>
      <c r="M66" s="384"/>
      <c r="N66" s="384"/>
      <c r="O66" s="384"/>
      <c r="P66" s="384"/>
    </row>
    <row r="67" spans="8:16" x14ac:dyDescent="0.25">
      <c r="H67" s="384"/>
      <c r="I67" s="384"/>
      <c r="J67" s="384"/>
      <c r="K67" s="384"/>
      <c r="L67" s="384"/>
      <c r="M67" s="384"/>
      <c r="N67" s="384"/>
      <c r="O67" s="384"/>
      <c r="P67" s="384"/>
    </row>
    <row r="68" spans="8:16" x14ac:dyDescent="0.25">
      <c r="H68" s="384"/>
      <c r="I68" s="384"/>
      <c r="J68" s="384"/>
      <c r="K68" s="384"/>
      <c r="L68" s="384"/>
      <c r="M68" s="384"/>
      <c r="N68" s="384"/>
      <c r="O68" s="384"/>
      <c r="P68" s="384"/>
    </row>
    <row r="69" spans="8:16" x14ac:dyDescent="0.25">
      <c r="H69" s="384"/>
      <c r="I69" s="384"/>
      <c r="J69" s="384"/>
      <c r="K69" s="384"/>
      <c r="L69" s="384"/>
      <c r="M69" s="384"/>
      <c r="N69" s="384"/>
      <c r="O69" s="384"/>
      <c r="P69" s="384"/>
    </row>
    <row r="70" spans="8:16" x14ac:dyDescent="0.25">
      <c r="H70" s="384"/>
      <c r="I70" s="384"/>
      <c r="J70" s="384"/>
      <c r="K70" s="384"/>
      <c r="L70" s="384"/>
      <c r="M70" s="384"/>
      <c r="N70" s="384"/>
      <c r="O70" s="384"/>
      <c r="P70" s="384"/>
    </row>
    <row r="71" spans="8:16" x14ac:dyDescent="0.25">
      <c r="H71" s="384"/>
      <c r="I71" s="384"/>
      <c r="J71" s="384"/>
      <c r="K71" s="384"/>
      <c r="L71" s="384"/>
      <c r="M71" s="384"/>
      <c r="N71" s="384"/>
      <c r="O71" s="384"/>
      <c r="P71" s="384"/>
    </row>
    <row r="72" spans="8:16" x14ac:dyDescent="0.25">
      <c r="H72" s="384"/>
      <c r="I72" s="384"/>
      <c r="J72" s="384"/>
      <c r="K72" s="384"/>
      <c r="L72" s="384"/>
      <c r="M72" s="384"/>
      <c r="N72" s="384"/>
      <c r="O72" s="384"/>
      <c r="P72" s="384"/>
    </row>
    <row r="73" spans="8:16" x14ac:dyDescent="0.25">
      <c r="H73" s="384"/>
      <c r="I73" s="384"/>
      <c r="J73" s="384"/>
      <c r="K73" s="384"/>
      <c r="L73" s="384"/>
      <c r="M73" s="384"/>
      <c r="N73" s="384"/>
      <c r="O73" s="384"/>
      <c r="P73" s="384"/>
    </row>
    <row r="74" spans="8:16" x14ac:dyDescent="0.25">
      <c r="H74" s="384"/>
      <c r="I74" s="384"/>
      <c r="J74" s="384"/>
      <c r="K74" s="384"/>
      <c r="L74" s="384"/>
      <c r="M74" s="384"/>
      <c r="N74" s="384"/>
      <c r="O74" s="384"/>
      <c r="P74" s="384"/>
    </row>
    <row r="75" spans="8:16" x14ac:dyDescent="0.25">
      <c r="H75" s="384"/>
      <c r="I75" s="384"/>
      <c r="J75" s="384"/>
      <c r="K75" s="384"/>
      <c r="L75" s="384"/>
      <c r="M75" s="384"/>
      <c r="N75" s="384"/>
      <c r="O75" s="384"/>
      <c r="P75" s="384"/>
    </row>
    <row r="76" spans="8:16" x14ac:dyDescent="0.25">
      <c r="H76" s="384"/>
      <c r="I76" s="384"/>
      <c r="J76" s="384"/>
      <c r="K76" s="384"/>
      <c r="L76" s="384"/>
      <c r="M76" s="384"/>
      <c r="N76" s="384"/>
      <c r="O76" s="384"/>
      <c r="P76" s="384"/>
    </row>
    <row r="77" spans="8:16" x14ac:dyDescent="0.25">
      <c r="H77" s="384"/>
      <c r="I77" s="384"/>
      <c r="J77" s="384"/>
      <c r="K77" s="384"/>
      <c r="L77" s="384"/>
      <c r="M77" s="384"/>
      <c r="N77" s="384"/>
      <c r="O77" s="384"/>
      <c r="P77" s="384"/>
    </row>
    <row r="78" spans="8:16" x14ac:dyDescent="0.25">
      <c r="H78" s="384"/>
      <c r="I78" s="384"/>
      <c r="J78" s="384"/>
      <c r="K78" s="384"/>
      <c r="L78" s="384"/>
      <c r="M78" s="384"/>
      <c r="N78" s="384"/>
      <c r="O78" s="384"/>
      <c r="P78" s="384"/>
    </row>
    <row r="79" spans="8:16" x14ac:dyDescent="0.25">
      <c r="H79" s="384"/>
      <c r="I79" s="384"/>
      <c r="J79" s="384"/>
      <c r="K79" s="384"/>
      <c r="L79" s="384"/>
      <c r="M79" s="384"/>
      <c r="N79" s="384"/>
      <c r="O79" s="384"/>
      <c r="P79" s="384"/>
    </row>
    <row r="80" spans="8:16" x14ac:dyDescent="0.25">
      <c r="H80" s="384"/>
      <c r="I80" s="384"/>
      <c r="J80" s="384"/>
      <c r="K80" s="384"/>
      <c r="L80" s="384"/>
      <c r="M80" s="384"/>
      <c r="N80" s="384"/>
      <c r="O80" s="384"/>
      <c r="P80" s="384"/>
    </row>
    <row r="81" spans="8:16" x14ac:dyDescent="0.25">
      <c r="H81" s="384"/>
      <c r="I81" s="384"/>
      <c r="J81" s="384"/>
      <c r="K81" s="384"/>
      <c r="L81" s="384"/>
      <c r="M81" s="384"/>
      <c r="N81" s="384"/>
      <c r="O81" s="384"/>
      <c r="P81" s="384"/>
    </row>
    <row r="82" spans="8:16" x14ac:dyDescent="0.25">
      <c r="H82" s="384"/>
      <c r="I82" s="384"/>
      <c r="J82" s="384"/>
      <c r="K82" s="384"/>
      <c r="L82" s="384"/>
      <c r="M82" s="384"/>
      <c r="N82" s="384"/>
      <c r="O82" s="384"/>
      <c r="P82" s="384"/>
    </row>
    <row r="83" spans="8:16" x14ac:dyDescent="0.25">
      <c r="H83" s="384"/>
      <c r="I83" s="384"/>
      <c r="J83" s="384"/>
      <c r="K83" s="384"/>
      <c r="L83" s="384"/>
      <c r="M83" s="384"/>
      <c r="N83" s="384"/>
      <c r="O83" s="384"/>
      <c r="P83" s="384"/>
    </row>
    <row r="84" spans="8:16" x14ac:dyDescent="0.25">
      <c r="H84" s="384"/>
      <c r="I84" s="384"/>
      <c r="J84" s="384"/>
      <c r="K84" s="384"/>
      <c r="L84" s="384"/>
      <c r="M84" s="384"/>
      <c r="N84" s="384"/>
      <c r="O84" s="384"/>
      <c r="P84" s="384"/>
    </row>
    <row r="85" spans="8:16" x14ac:dyDescent="0.25">
      <c r="H85" s="384"/>
      <c r="I85" s="384"/>
      <c r="J85" s="384"/>
      <c r="K85" s="384"/>
      <c r="L85" s="384"/>
      <c r="M85" s="384"/>
      <c r="N85" s="384"/>
      <c r="O85" s="384"/>
      <c r="P85" s="384"/>
    </row>
    <row r="86" spans="8:16" x14ac:dyDescent="0.25">
      <c r="H86" s="384"/>
      <c r="I86" s="384"/>
      <c r="J86" s="384"/>
      <c r="K86" s="384"/>
      <c r="L86" s="384"/>
      <c r="M86" s="384"/>
      <c r="N86" s="384"/>
      <c r="O86" s="384"/>
      <c r="P86" s="384"/>
    </row>
    <row r="87" spans="8:16" x14ac:dyDescent="0.25">
      <c r="H87" s="384"/>
      <c r="I87" s="384"/>
      <c r="J87" s="384"/>
      <c r="K87" s="384"/>
      <c r="L87" s="384"/>
      <c r="M87" s="384"/>
      <c r="N87" s="384"/>
      <c r="O87" s="384"/>
      <c r="P87" s="384"/>
    </row>
    <row r="88" spans="8:16" x14ac:dyDescent="0.25">
      <c r="H88" s="384"/>
      <c r="I88" s="384"/>
      <c r="J88" s="384"/>
      <c r="K88" s="384"/>
      <c r="L88" s="384"/>
      <c r="M88" s="384"/>
      <c r="N88" s="384"/>
      <c r="O88" s="384"/>
      <c r="P88" s="384"/>
    </row>
    <row r="89" spans="8:16" x14ac:dyDescent="0.25">
      <c r="H89" s="384"/>
      <c r="I89" s="384"/>
      <c r="J89" s="384"/>
      <c r="K89" s="384"/>
      <c r="L89" s="384"/>
      <c r="M89" s="384"/>
      <c r="N89" s="384"/>
      <c r="O89" s="384"/>
      <c r="P89" s="384"/>
    </row>
    <row r="90" spans="8:16" x14ac:dyDescent="0.25">
      <c r="H90" s="384"/>
      <c r="I90" s="384"/>
      <c r="J90" s="384"/>
      <c r="K90" s="384"/>
      <c r="L90" s="384"/>
      <c r="M90" s="384"/>
      <c r="N90" s="384"/>
      <c r="O90" s="384"/>
      <c r="P90" s="384"/>
    </row>
    <row r="91" spans="8:16" x14ac:dyDescent="0.25">
      <c r="H91" s="384"/>
      <c r="I91" s="384"/>
      <c r="J91" s="384"/>
      <c r="K91" s="384"/>
      <c r="L91" s="384"/>
      <c r="M91" s="384"/>
      <c r="N91" s="384"/>
      <c r="O91" s="384"/>
      <c r="P91" s="384"/>
    </row>
    <row r="92" spans="8:16" x14ac:dyDescent="0.25">
      <c r="H92" s="384"/>
      <c r="I92" s="384"/>
      <c r="J92" s="384"/>
      <c r="K92" s="384"/>
      <c r="L92" s="384"/>
      <c r="M92" s="384"/>
      <c r="N92" s="384"/>
      <c r="O92" s="384"/>
      <c r="P92" s="384"/>
    </row>
    <row r="93" spans="8:16" x14ac:dyDescent="0.25">
      <c r="H93" s="384"/>
      <c r="I93" s="384"/>
      <c r="J93" s="384"/>
      <c r="K93" s="384"/>
      <c r="L93" s="384"/>
      <c r="M93" s="384"/>
      <c r="N93" s="384"/>
      <c r="O93" s="384"/>
      <c r="P93" s="384"/>
    </row>
    <row r="94" spans="8:16" x14ac:dyDescent="0.25">
      <c r="H94" s="384"/>
      <c r="I94" s="384"/>
      <c r="J94" s="384"/>
      <c r="K94" s="384"/>
      <c r="L94" s="384"/>
      <c r="M94" s="384"/>
      <c r="N94" s="384"/>
      <c r="O94" s="384"/>
      <c r="P94" s="384"/>
    </row>
    <row r="95" spans="8:16" x14ac:dyDescent="0.25">
      <c r="H95" s="384"/>
      <c r="I95" s="384"/>
      <c r="J95" s="384"/>
      <c r="K95" s="384"/>
      <c r="L95" s="384"/>
      <c r="M95" s="384"/>
      <c r="N95" s="384"/>
      <c r="O95" s="384"/>
      <c r="P95" s="384"/>
    </row>
    <row r="96" spans="8:16" x14ac:dyDescent="0.25">
      <c r="H96" s="384"/>
      <c r="I96" s="384"/>
      <c r="J96" s="384"/>
      <c r="K96" s="384"/>
      <c r="L96" s="384"/>
      <c r="M96" s="384"/>
      <c r="N96" s="384"/>
      <c r="O96" s="384"/>
      <c r="P96" s="384"/>
    </row>
    <row r="97" spans="8:16" x14ac:dyDescent="0.25">
      <c r="H97" s="384"/>
      <c r="I97" s="384"/>
      <c r="J97" s="384"/>
      <c r="K97" s="384"/>
      <c r="L97" s="384"/>
      <c r="M97" s="384"/>
      <c r="N97" s="384"/>
      <c r="O97" s="384"/>
      <c r="P97" s="384"/>
    </row>
    <row r="98" spans="8:16" x14ac:dyDescent="0.25">
      <c r="H98" s="384"/>
      <c r="I98" s="384"/>
      <c r="J98" s="384"/>
      <c r="K98" s="384"/>
      <c r="L98" s="384"/>
      <c r="M98" s="384"/>
      <c r="N98" s="384"/>
      <c r="O98" s="384"/>
      <c r="P98" s="384"/>
    </row>
    <row r="99" spans="8:16" x14ac:dyDescent="0.25">
      <c r="H99" s="384"/>
      <c r="I99" s="384"/>
      <c r="J99" s="384"/>
      <c r="K99" s="384"/>
      <c r="L99" s="384"/>
      <c r="M99" s="384"/>
      <c r="N99" s="384"/>
      <c r="O99" s="384"/>
      <c r="P99" s="384"/>
    </row>
    <row r="100" spans="8:16" x14ac:dyDescent="0.25">
      <c r="H100" s="384"/>
      <c r="I100" s="384"/>
      <c r="J100" s="384"/>
      <c r="K100" s="384"/>
      <c r="L100" s="384"/>
      <c r="M100" s="384"/>
      <c r="N100" s="384"/>
      <c r="O100" s="384"/>
      <c r="P100" s="384"/>
    </row>
    <row r="101" spans="8:16" x14ac:dyDescent="0.25">
      <c r="H101" s="384"/>
      <c r="I101" s="384"/>
      <c r="J101" s="384"/>
      <c r="K101" s="384"/>
      <c r="L101" s="384"/>
      <c r="M101" s="384"/>
      <c r="N101" s="384"/>
      <c r="O101" s="384"/>
      <c r="P101" s="384"/>
    </row>
    <row r="102" spans="8:16" x14ac:dyDescent="0.25">
      <c r="H102" s="384"/>
      <c r="I102" s="384"/>
      <c r="J102" s="384"/>
      <c r="K102" s="384"/>
      <c r="L102" s="384"/>
      <c r="M102" s="384"/>
      <c r="N102" s="384"/>
      <c r="O102" s="384"/>
      <c r="P102" s="384"/>
    </row>
    <row r="103" spans="8:16" x14ac:dyDescent="0.25">
      <c r="H103" s="384"/>
      <c r="I103" s="384"/>
      <c r="J103" s="384"/>
      <c r="K103" s="384"/>
      <c r="L103" s="384"/>
      <c r="M103" s="384"/>
      <c r="N103" s="384"/>
      <c r="O103" s="384"/>
      <c r="P103" s="384"/>
    </row>
    <row r="104" spans="8:16" x14ac:dyDescent="0.25">
      <c r="H104" s="384"/>
      <c r="I104" s="384"/>
      <c r="J104" s="384"/>
      <c r="K104" s="384"/>
      <c r="L104" s="384"/>
      <c r="M104" s="384"/>
      <c r="N104" s="384"/>
      <c r="O104" s="384"/>
      <c r="P104" s="384"/>
    </row>
    <row r="105" spans="8:16" x14ac:dyDescent="0.25">
      <c r="H105" s="384"/>
      <c r="I105" s="384"/>
      <c r="J105" s="384"/>
      <c r="K105" s="384"/>
      <c r="L105" s="384"/>
      <c r="M105" s="384"/>
      <c r="N105" s="384"/>
      <c r="O105" s="384"/>
      <c r="P105" s="384"/>
    </row>
    <row r="106" spans="8:16" x14ac:dyDescent="0.25">
      <c r="H106" s="384"/>
      <c r="I106" s="384"/>
      <c r="J106" s="384"/>
      <c r="K106" s="384"/>
      <c r="L106" s="384"/>
      <c r="M106" s="384"/>
      <c r="N106" s="384"/>
      <c r="O106" s="384"/>
      <c r="P106" s="384"/>
    </row>
    <row r="107" spans="8:16" x14ac:dyDescent="0.25">
      <c r="H107" s="384"/>
      <c r="I107" s="384"/>
      <c r="J107" s="384"/>
      <c r="K107" s="384"/>
      <c r="L107" s="384"/>
      <c r="M107" s="384"/>
      <c r="N107" s="384"/>
      <c r="O107" s="384"/>
      <c r="P107" s="384"/>
    </row>
    <row r="108" spans="8:16" x14ac:dyDescent="0.25">
      <c r="H108" s="384"/>
      <c r="I108" s="384"/>
      <c r="J108" s="384"/>
      <c r="K108" s="384"/>
      <c r="L108" s="384"/>
      <c r="M108" s="384"/>
      <c r="N108" s="384"/>
      <c r="O108" s="384"/>
      <c r="P108" s="384"/>
    </row>
    <row r="109" spans="8:16" x14ac:dyDescent="0.25">
      <c r="H109" s="384"/>
      <c r="I109" s="384"/>
      <c r="J109" s="384"/>
      <c r="K109" s="384"/>
      <c r="L109" s="384"/>
      <c r="M109" s="384"/>
      <c r="N109" s="384"/>
      <c r="O109" s="384"/>
      <c r="P109" s="384"/>
    </row>
    <row r="110" spans="8:16" x14ac:dyDescent="0.25">
      <c r="H110" s="384"/>
      <c r="I110" s="384"/>
      <c r="J110" s="384"/>
      <c r="K110" s="384"/>
      <c r="L110" s="384"/>
      <c r="M110" s="384"/>
      <c r="N110" s="384"/>
      <c r="O110" s="384"/>
      <c r="P110" s="384"/>
    </row>
    <row r="111" spans="8:16" x14ac:dyDescent="0.25">
      <c r="H111" s="384"/>
      <c r="I111" s="384"/>
      <c r="J111" s="384"/>
      <c r="K111" s="384"/>
      <c r="L111" s="384"/>
      <c r="M111" s="384"/>
      <c r="N111" s="384"/>
      <c r="O111" s="384"/>
      <c r="P111" s="384"/>
    </row>
    <row r="112" spans="8:16" x14ac:dyDescent="0.25">
      <c r="H112" s="384"/>
      <c r="I112" s="384"/>
      <c r="J112" s="384"/>
      <c r="K112" s="384"/>
      <c r="L112" s="384"/>
      <c r="M112" s="384"/>
      <c r="N112" s="384"/>
      <c r="O112" s="384"/>
      <c r="P112" s="384"/>
    </row>
    <row r="113" spans="8:16" x14ac:dyDescent="0.25">
      <c r="H113" s="384"/>
      <c r="I113" s="384"/>
      <c r="J113" s="384"/>
      <c r="K113" s="384"/>
      <c r="L113" s="384"/>
      <c r="M113" s="384"/>
      <c r="N113" s="384"/>
      <c r="O113" s="384"/>
      <c r="P113" s="384"/>
    </row>
    <row r="114" spans="8:16" x14ac:dyDescent="0.25">
      <c r="H114" s="384"/>
      <c r="I114" s="384"/>
      <c r="J114" s="384"/>
      <c r="K114" s="384"/>
      <c r="L114" s="384"/>
      <c r="M114" s="384"/>
      <c r="N114" s="384"/>
      <c r="O114" s="384"/>
      <c r="P114" s="384"/>
    </row>
    <row r="115" spans="8:16" x14ac:dyDescent="0.25">
      <c r="H115" s="384"/>
      <c r="I115" s="384"/>
      <c r="J115" s="384"/>
      <c r="K115" s="384"/>
      <c r="L115" s="384"/>
      <c r="M115" s="384"/>
      <c r="N115" s="384"/>
      <c r="O115" s="384"/>
      <c r="P115" s="384"/>
    </row>
    <row r="116" spans="8:16" x14ac:dyDescent="0.25">
      <c r="H116" s="384"/>
      <c r="I116" s="384"/>
      <c r="J116" s="384"/>
      <c r="K116" s="384"/>
      <c r="L116" s="384"/>
      <c r="M116" s="384"/>
      <c r="N116" s="384"/>
      <c r="O116" s="384"/>
      <c r="P116" s="384"/>
    </row>
    <row r="117" spans="8:16" x14ac:dyDescent="0.25">
      <c r="H117" s="384"/>
      <c r="I117" s="384"/>
      <c r="J117" s="384"/>
      <c r="K117" s="384"/>
      <c r="L117" s="384"/>
      <c r="M117" s="384"/>
      <c r="N117" s="384"/>
      <c r="O117" s="384"/>
      <c r="P117" s="384"/>
    </row>
    <row r="118" spans="8:16" x14ac:dyDescent="0.25">
      <c r="H118" s="384"/>
      <c r="I118" s="384"/>
      <c r="J118" s="384"/>
      <c r="K118" s="384"/>
      <c r="L118" s="384"/>
      <c r="M118" s="384"/>
      <c r="N118" s="384"/>
      <c r="O118" s="384"/>
      <c r="P118" s="384"/>
    </row>
    <row r="119" spans="8:16" x14ac:dyDescent="0.25">
      <c r="H119" s="384"/>
      <c r="I119" s="384"/>
      <c r="J119" s="384"/>
      <c r="K119" s="384"/>
      <c r="L119" s="384"/>
      <c r="M119" s="384"/>
      <c r="N119" s="384"/>
      <c r="O119" s="384"/>
      <c r="P119" s="384"/>
    </row>
    <row r="120" spans="8:16" x14ac:dyDescent="0.25">
      <c r="H120" s="384"/>
      <c r="I120" s="384"/>
      <c r="J120" s="384"/>
      <c r="K120" s="384"/>
      <c r="L120" s="384"/>
      <c r="M120" s="384"/>
      <c r="N120" s="384"/>
      <c r="O120" s="384"/>
      <c r="P120" s="384"/>
    </row>
    <row r="121" spans="8:16" x14ac:dyDescent="0.25">
      <c r="H121" s="384"/>
      <c r="I121" s="384"/>
      <c r="J121" s="384"/>
      <c r="K121" s="384"/>
      <c r="L121" s="384"/>
      <c r="M121" s="384"/>
      <c r="N121" s="384"/>
      <c r="O121" s="384"/>
      <c r="P121" s="384"/>
    </row>
    <row r="122" spans="8:16" x14ac:dyDescent="0.25">
      <c r="H122" s="384"/>
      <c r="I122" s="384"/>
      <c r="J122" s="384"/>
      <c r="K122" s="384"/>
      <c r="L122" s="384"/>
      <c r="M122" s="384"/>
      <c r="N122" s="384"/>
      <c r="O122" s="384"/>
      <c r="P122" s="384"/>
    </row>
    <row r="123" spans="8:16" x14ac:dyDescent="0.25">
      <c r="H123" s="384"/>
      <c r="I123" s="384"/>
      <c r="J123" s="384"/>
      <c r="K123" s="384"/>
      <c r="L123" s="384"/>
      <c r="M123" s="384"/>
      <c r="N123" s="384"/>
      <c r="O123" s="384"/>
      <c r="P123" s="384"/>
    </row>
    <row r="124" spans="8:16" x14ac:dyDescent="0.25">
      <c r="H124" s="384"/>
      <c r="I124" s="384"/>
      <c r="J124" s="384"/>
      <c r="K124" s="384"/>
      <c r="L124" s="384"/>
      <c r="M124" s="384"/>
      <c r="N124" s="384"/>
      <c r="O124" s="384"/>
      <c r="P124" s="384"/>
    </row>
    <row r="125" spans="8:16" x14ac:dyDescent="0.25">
      <c r="H125" s="384"/>
      <c r="I125" s="384"/>
      <c r="J125" s="384"/>
      <c r="K125" s="384"/>
      <c r="L125" s="384"/>
      <c r="M125" s="384"/>
      <c r="N125" s="384"/>
      <c r="O125" s="384"/>
      <c r="P125" s="384"/>
    </row>
    <row r="126" spans="8:16" x14ac:dyDescent="0.25">
      <c r="H126" s="384"/>
      <c r="I126" s="384"/>
      <c r="J126" s="384"/>
      <c r="K126" s="384"/>
      <c r="L126" s="384"/>
      <c r="M126" s="384"/>
      <c r="N126" s="384"/>
      <c r="O126" s="384"/>
      <c r="P126" s="384"/>
    </row>
    <row r="127" spans="8:16" x14ac:dyDescent="0.25">
      <c r="H127" s="384"/>
      <c r="I127" s="384"/>
      <c r="J127" s="384"/>
      <c r="K127" s="384"/>
      <c r="L127" s="384"/>
      <c r="M127" s="384"/>
      <c r="N127" s="384"/>
      <c r="O127" s="384"/>
      <c r="P127" s="384"/>
    </row>
    <row r="128" spans="8:16" x14ac:dyDescent="0.25">
      <c r="H128" s="384"/>
      <c r="I128" s="384"/>
      <c r="J128" s="384"/>
      <c r="K128" s="384"/>
      <c r="L128" s="384"/>
      <c r="M128" s="384"/>
      <c r="N128" s="384"/>
      <c r="O128" s="384"/>
      <c r="P128" s="384"/>
    </row>
    <row r="129" spans="8:16" x14ac:dyDescent="0.25">
      <c r="H129" s="384"/>
      <c r="I129" s="384"/>
      <c r="J129" s="384"/>
      <c r="K129" s="384"/>
      <c r="L129" s="384"/>
      <c r="M129" s="384"/>
      <c r="N129" s="384"/>
      <c r="O129" s="384"/>
      <c r="P129" s="384"/>
    </row>
    <row r="130" spans="8:16" x14ac:dyDescent="0.25">
      <c r="H130" s="384"/>
      <c r="I130" s="384"/>
      <c r="J130" s="384"/>
      <c r="K130" s="384"/>
      <c r="L130" s="384"/>
      <c r="M130" s="384"/>
      <c r="N130" s="384"/>
      <c r="O130" s="384"/>
      <c r="P130" s="384"/>
    </row>
    <row r="131" spans="8:16" x14ac:dyDescent="0.25">
      <c r="H131" s="384"/>
      <c r="I131" s="384"/>
      <c r="J131" s="384"/>
      <c r="K131" s="384"/>
      <c r="L131" s="384"/>
      <c r="M131" s="384"/>
      <c r="N131" s="384"/>
      <c r="O131" s="384"/>
      <c r="P131" s="384"/>
    </row>
    <row r="132" spans="8:16" x14ac:dyDescent="0.25">
      <c r="H132" s="384"/>
      <c r="I132" s="384"/>
      <c r="J132" s="384"/>
      <c r="K132" s="384"/>
      <c r="L132" s="384"/>
      <c r="M132" s="384"/>
      <c r="N132" s="384"/>
      <c r="O132" s="384"/>
      <c r="P132" s="384"/>
    </row>
    <row r="133" spans="8:16" x14ac:dyDescent="0.25">
      <c r="H133" s="384"/>
      <c r="I133" s="384"/>
      <c r="J133" s="384"/>
      <c r="K133" s="384"/>
      <c r="L133" s="384"/>
      <c r="M133" s="384"/>
      <c r="N133" s="384"/>
      <c r="O133" s="384"/>
      <c r="P133" s="384"/>
    </row>
    <row r="134" spans="8:16" x14ac:dyDescent="0.25">
      <c r="H134" s="384"/>
      <c r="I134" s="384"/>
      <c r="J134" s="384"/>
      <c r="K134" s="384"/>
      <c r="L134" s="384"/>
      <c r="M134" s="384"/>
      <c r="N134" s="384"/>
      <c r="O134" s="384"/>
      <c r="P134" s="384"/>
    </row>
    <row r="135" spans="8:16" x14ac:dyDescent="0.25">
      <c r="H135" s="384"/>
      <c r="I135" s="384"/>
      <c r="J135" s="384"/>
      <c r="K135" s="384"/>
      <c r="L135" s="384"/>
      <c r="M135" s="384"/>
      <c r="N135" s="384"/>
      <c r="O135" s="384"/>
      <c r="P135" s="384"/>
    </row>
    <row r="136" spans="8:16" x14ac:dyDescent="0.25">
      <c r="H136" s="384"/>
      <c r="I136" s="384"/>
      <c r="J136" s="384"/>
      <c r="K136" s="384"/>
      <c r="L136" s="384"/>
      <c r="M136" s="384"/>
      <c r="N136" s="384"/>
      <c r="O136" s="384"/>
      <c r="P136" s="384"/>
    </row>
    <row r="137" spans="8:16" x14ac:dyDescent="0.25">
      <c r="H137" s="384"/>
      <c r="I137" s="384"/>
      <c r="J137" s="384"/>
      <c r="K137" s="384"/>
      <c r="L137" s="384"/>
      <c r="M137" s="384"/>
      <c r="N137" s="384"/>
      <c r="O137" s="384"/>
      <c r="P137" s="384"/>
    </row>
    <row r="138" spans="8:16" x14ac:dyDescent="0.25">
      <c r="H138" s="384"/>
      <c r="I138" s="384"/>
      <c r="J138" s="384"/>
      <c r="K138" s="384"/>
      <c r="L138" s="384"/>
      <c r="M138" s="384"/>
      <c r="N138" s="384"/>
      <c r="O138" s="384"/>
      <c r="P138" s="384"/>
    </row>
    <row r="139" spans="8:16" x14ac:dyDescent="0.25">
      <c r="H139" s="384"/>
      <c r="I139" s="384"/>
      <c r="J139" s="384"/>
      <c r="K139" s="384"/>
      <c r="L139" s="384"/>
      <c r="M139" s="384"/>
      <c r="N139" s="384"/>
      <c r="O139" s="384"/>
      <c r="P139" s="384"/>
    </row>
    <row r="140" spans="8:16" x14ac:dyDescent="0.25">
      <c r="H140" s="384"/>
      <c r="I140" s="384"/>
      <c r="J140" s="384"/>
      <c r="K140" s="384"/>
      <c r="L140" s="384"/>
      <c r="M140" s="384"/>
      <c r="N140" s="384"/>
      <c r="O140" s="384"/>
      <c r="P140" s="384"/>
    </row>
    <row r="141" spans="8:16" x14ac:dyDescent="0.25">
      <c r="H141" s="384"/>
      <c r="I141" s="384"/>
      <c r="J141" s="384"/>
      <c r="K141" s="384"/>
      <c r="L141" s="384"/>
      <c r="M141" s="384"/>
      <c r="N141" s="384"/>
      <c r="O141" s="384"/>
      <c r="P141" s="384"/>
    </row>
    <row r="142" spans="8:16" x14ac:dyDescent="0.25">
      <c r="H142" s="384"/>
      <c r="I142" s="384"/>
      <c r="J142" s="384"/>
      <c r="K142" s="384"/>
      <c r="L142" s="384"/>
      <c r="M142" s="384"/>
      <c r="N142" s="384"/>
      <c r="O142" s="384"/>
      <c r="P142" s="384"/>
    </row>
    <row r="143" spans="8:16" x14ac:dyDescent="0.25">
      <c r="H143" s="384"/>
      <c r="I143" s="384"/>
      <c r="J143" s="384"/>
      <c r="K143" s="384"/>
      <c r="L143" s="384"/>
      <c r="M143" s="384"/>
      <c r="N143" s="384"/>
      <c r="O143" s="384"/>
      <c r="P143" s="384"/>
    </row>
    <row r="144" spans="8:16" x14ac:dyDescent="0.25">
      <c r="H144" s="384"/>
      <c r="I144" s="384"/>
      <c r="J144" s="384"/>
      <c r="K144" s="384"/>
      <c r="L144" s="384"/>
      <c r="M144" s="384"/>
      <c r="N144" s="384"/>
      <c r="O144" s="384"/>
      <c r="P144" s="384"/>
    </row>
    <row r="145" spans="8:16" x14ac:dyDescent="0.25">
      <c r="H145" s="384"/>
      <c r="I145" s="384"/>
      <c r="J145" s="384"/>
      <c r="K145" s="384"/>
      <c r="L145" s="384"/>
      <c r="M145" s="384"/>
      <c r="N145" s="384"/>
      <c r="O145" s="384"/>
      <c r="P145" s="384"/>
    </row>
    <row r="146" spans="8:16" x14ac:dyDescent="0.25">
      <c r="H146" s="384"/>
      <c r="I146" s="384"/>
      <c r="J146" s="384"/>
      <c r="K146" s="384"/>
      <c r="L146" s="384"/>
      <c r="M146" s="384"/>
      <c r="N146" s="384"/>
      <c r="O146" s="384"/>
      <c r="P146" s="384"/>
    </row>
    <row r="147" spans="8:16" x14ac:dyDescent="0.25">
      <c r="H147" s="384"/>
      <c r="I147" s="384"/>
      <c r="J147" s="384"/>
      <c r="K147" s="384"/>
      <c r="L147" s="384"/>
      <c r="M147" s="384"/>
      <c r="N147" s="384"/>
      <c r="O147" s="384"/>
      <c r="P147" s="384"/>
    </row>
    <row r="148" spans="8:16" x14ac:dyDescent="0.25">
      <c r="H148" s="384"/>
      <c r="I148" s="384"/>
      <c r="J148" s="384"/>
      <c r="K148" s="384"/>
      <c r="L148" s="384"/>
      <c r="M148" s="384"/>
      <c r="N148" s="384"/>
      <c r="O148" s="384"/>
      <c r="P148" s="384"/>
    </row>
    <row r="149" spans="8:16" x14ac:dyDescent="0.25">
      <c r="H149" s="384"/>
      <c r="I149" s="384"/>
      <c r="J149" s="384"/>
      <c r="K149" s="384"/>
      <c r="L149" s="384"/>
      <c r="M149" s="384"/>
      <c r="N149" s="384"/>
      <c r="O149" s="384"/>
      <c r="P149" s="384"/>
    </row>
    <row r="150" spans="8:16" x14ac:dyDescent="0.25">
      <c r="H150" s="384"/>
      <c r="I150" s="384"/>
      <c r="J150" s="384"/>
      <c r="K150" s="384"/>
      <c r="L150" s="384"/>
      <c r="M150" s="384"/>
      <c r="N150" s="384"/>
      <c r="O150" s="384"/>
      <c r="P150" s="384"/>
    </row>
    <row r="151" spans="8:16" x14ac:dyDescent="0.25">
      <c r="H151" s="384"/>
      <c r="I151" s="384"/>
      <c r="J151" s="384"/>
      <c r="K151" s="384"/>
      <c r="L151" s="384"/>
      <c r="M151" s="384"/>
      <c r="N151" s="384"/>
      <c r="O151" s="384"/>
      <c r="P151" s="384"/>
    </row>
    <row r="152" spans="8:16" x14ac:dyDescent="0.25">
      <c r="H152" s="384"/>
      <c r="I152" s="384"/>
      <c r="J152" s="384"/>
      <c r="K152" s="384"/>
      <c r="L152" s="384"/>
      <c r="M152" s="384"/>
      <c r="N152" s="384"/>
      <c r="O152" s="384"/>
      <c r="P152" s="384"/>
    </row>
    <row r="153" spans="8:16" x14ac:dyDescent="0.25">
      <c r="H153" s="384"/>
      <c r="I153" s="384"/>
      <c r="J153" s="384"/>
      <c r="K153" s="384"/>
      <c r="L153" s="384"/>
      <c r="M153" s="384"/>
      <c r="N153" s="384"/>
      <c r="O153" s="384"/>
      <c r="P153" s="384"/>
    </row>
    <row r="154" spans="8:16" x14ac:dyDescent="0.25">
      <c r="H154" s="384"/>
      <c r="I154" s="384"/>
      <c r="J154" s="384"/>
      <c r="K154" s="384"/>
      <c r="L154" s="384"/>
      <c r="M154" s="384"/>
      <c r="N154" s="384"/>
      <c r="O154" s="384"/>
      <c r="P154" s="384"/>
    </row>
    <row r="155" spans="8:16" x14ac:dyDescent="0.25">
      <c r="H155" s="384"/>
      <c r="I155" s="384"/>
      <c r="J155" s="384"/>
      <c r="K155" s="384"/>
      <c r="L155" s="384"/>
      <c r="M155" s="384"/>
      <c r="N155" s="384"/>
      <c r="O155" s="384"/>
      <c r="P155" s="384"/>
    </row>
    <row r="156" spans="8:16" x14ac:dyDescent="0.25">
      <c r="H156" s="384"/>
      <c r="I156" s="384"/>
      <c r="J156" s="384"/>
      <c r="K156" s="384"/>
      <c r="L156" s="384"/>
      <c r="M156" s="384"/>
      <c r="N156" s="384"/>
      <c r="O156" s="384"/>
      <c r="P156" s="384"/>
    </row>
    <row r="157" spans="8:16" x14ac:dyDescent="0.25">
      <c r="H157" s="384"/>
      <c r="I157" s="384"/>
      <c r="J157" s="384"/>
      <c r="K157" s="384"/>
      <c r="L157" s="384"/>
      <c r="M157" s="384"/>
      <c r="N157" s="384"/>
      <c r="O157" s="384"/>
      <c r="P157" s="384"/>
    </row>
    <row r="158" spans="8:16" x14ac:dyDescent="0.25">
      <c r="H158" s="384"/>
      <c r="I158" s="384"/>
      <c r="J158" s="384"/>
      <c r="K158" s="384"/>
      <c r="L158" s="384"/>
      <c r="M158" s="384"/>
      <c r="N158" s="384"/>
      <c r="O158" s="384"/>
      <c r="P158" s="384"/>
    </row>
    <row r="159" spans="8:16" x14ac:dyDescent="0.25">
      <c r="H159" s="384"/>
      <c r="I159" s="384"/>
      <c r="J159" s="384"/>
      <c r="K159" s="384"/>
      <c r="L159" s="384"/>
      <c r="M159" s="384"/>
      <c r="N159" s="384"/>
      <c r="O159" s="384"/>
      <c r="P159" s="384"/>
    </row>
    <row r="160" spans="8:16" x14ac:dyDescent="0.25">
      <c r="H160" s="384"/>
      <c r="I160" s="384"/>
      <c r="J160" s="384"/>
      <c r="K160" s="384"/>
      <c r="L160" s="384"/>
      <c r="M160" s="384"/>
      <c r="N160" s="384"/>
      <c r="O160" s="384"/>
      <c r="P160" s="384"/>
    </row>
    <row r="161" spans="8:16" x14ac:dyDescent="0.25">
      <c r="H161" s="384"/>
      <c r="I161" s="384"/>
      <c r="J161" s="384"/>
      <c r="K161" s="384"/>
      <c r="L161" s="384"/>
      <c r="M161" s="384"/>
      <c r="N161" s="384"/>
      <c r="O161" s="384"/>
      <c r="P161" s="384"/>
    </row>
    <row r="162" spans="8:16" x14ac:dyDescent="0.25">
      <c r="H162" s="384"/>
      <c r="I162" s="384"/>
      <c r="J162" s="384"/>
      <c r="K162" s="384"/>
      <c r="L162" s="384"/>
      <c r="M162" s="384"/>
      <c r="N162" s="384"/>
      <c r="O162" s="384"/>
      <c r="P162" s="384"/>
    </row>
    <row r="163" spans="8:16" x14ac:dyDescent="0.25">
      <c r="H163" s="384"/>
      <c r="I163" s="384"/>
      <c r="J163" s="384"/>
      <c r="K163" s="384"/>
      <c r="L163" s="384"/>
      <c r="M163" s="384"/>
      <c r="N163" s="384"/>
      <c r="O163" s="384"/>
      <c r="P163" s="384"/>
    </row>
    <row r="164" spans="8:16" x14ac:dyDescent="0.25">
      <c r="H164" s="384"/>
      <c r="I164" s="384"/>
      <c r="J164" s="384"/>
      <c r="K164" s="384"/>
      <c r="L164" s="384"/>
      <c r="M164" s="384"/>
      <c r="N164" s="384"/>
      <c r="O164" s="384"/>
      <c r="P164" s="384"/>
    </row>
    <row r="165" spans="8:16" x14ac:dyDescent="0.25">
      <c r="H165" s="384"/>
      <c r="I165" s="384"/>
      <c r="J165" s="384"/>
      <c r="K165" s="384"/>
      <c r="L165" s="384"/>
      <c r="M165" s="384"/>
      <c r="N165" s="384"/>
      <c r="O165" s="384"/>
      <c r="P165" s="384"/>
    </row>
    <row r="166" spans="8:16" x14ac:dyDescent="0.25">
      <c r="H166" s="384"/>
      <c r="I166" s="384"/>
      <c r="J166" s="384"/>
      <c r="K166" s="384"/>
      <c r="L166" s="384"/>
      <c r="M166" s="384"/>
      <c r="N166" s="384"/>
      <c r="O166" s="384"/>
      <c r="P166" s="384"/>
    </row>
    <row r="167" spans="8:16" x14ac:dyDescent="0.25">
      <c r="H167" s="384"/>
      <c r="I167" s="384"/>
      <c r="J167" s="384"/>
      <c r="K167" s="384"/>
      <c r="L167" s="384"/>
      <c r="M167" s="384"/>
      <c r="N167" s="384"/>
      <c r="O167" s="384"/>
      <c r="P167" s="384"/>
    </row>
    <row r="168" spans="8:16" x14ac:dyDescent="0.25">
      <c r="H168" s="384"/>
      <c r="I168" s="384"/>
      <c r="J168" s="384"/>
      <c r="K168" s="384"/>
      <c r="L168" s="384"/>
      <c r="M168" s="384"/>
      <c r="N168" s="384"/>
      <c r="O168" s="384"/>
      <c r="P168" s="384"/>
    </row>
    <row r="169" spans="8:16" x14ac:dyDescent="0.25">
      <c r="H169" s="384"/>
      <c r="I169" s="384"/>
      <c r="J169" s="384"/>
      <c r="K169" s="384"/>
      <c r="L169" s="384"/>
      <c r="M169" s="384"/>
      <c r="N169" s="384"/>
      <c r="O169" s="384"/>
      <c r="P169" s="384"/>
    </row>
    <row r="170" spans="8:16" x14ac:dyDescent="0.25">
      <c r="H170" s="384"/>
      <c r="I170" s="384"/>
      <c r="J170" s="384"/>
      <c r="K170" s="384"/>
      <c r="L170" s="384"/>
      <c r="M170" s="384"/>
      <c r="N170" s="384"/>
      <c r="O170" s="384"/>
      <c r="P170" s="384"/>
    </row>
    <row r="171" spans="8:16" x14ac:dyDescent="0.25">
      <c r="H171" s="384"/>
      <c r="I171" s="384"/>
      <c r="J171" s="384"/>
      <c r="K171" s="384"/>
      <c r="L171" s="384"/>
      <c r="M171" s="384"/>
      <c r="N171" s="384"/>
      <c r="O171" s="384"/>
      <c r="P171" s="384"/>
    </row>
    <row r="172" spans="8:16" x14ac:dyDescent="0.25">
      <c r="H172" s="384"/>
      <c r="I172" s="384"/>
      <c r="J172" s="384"/>
      <c r="K172" s="384"/>
      <c r="L172" s="384"/>
      <c r="M172" s="384"/>
      <c r="N172" s="384"/>
      <c r="O172" s="384"/>
      <c r="P172" s="384"/>
    </row>
    <row r="173" spans="8:16" x14ac:dyDescent="0.25">
      <c r="H173" s="384"/>
      <c r="I173" s="384"/>
      <c r="J173" s="384"/>
      <c r="K173" s="384"/>
      <c r="L173" s="384"/>
      <c r="M173" s="384"/>
      <c r="N173" s="384"/>
      <c r="O173" s="384"/>
      <c r="P173" s="384"/>
    </row>
    <row r="174" spans="8:16" x14ac:dyDescent="0.25">
      <c r="H174" s="384"/>
      <c r="I174" s="384"/>
      <c r="J174" s="384"/>
      <c r="K174" s="384"/>
      <c r="L174" s="384"/>
      <c r="M174" s="384"/>
      <c r="N174" s="384"/>
      <c r="O174" s="384"/>
      <c r="P174" s="384"/>
    </row>
    <row r="175" spans="8:16" x14ac:dyDescent="0.25">
      <c r="H175" s="384"/>
      <c r="I175" s="384"/>
      <c r="J175" s="384"/>
      <c r="K175" s="384"/>
      <c r="L175" s="384"/>
      <c r="M175" s="384"/>
      <c r="N175" s="384"/>
      <c r="O175" s="384"/>
      <c r="P175" s="384"/>
    </row>
    <row r="176" spans="8:16" x14ac:dyDescent="0.25">
      <c r="H176" s="384"/>
      <c r="I176" s="384"/>
      <c r="J176" s="384"/>
      <c r="K176" s="384"/>
      <c r="L176" s="384"/>
      <c r="M176" s="384"/>
      <c r="N176" s="384"/>
      <c r="O176" s="384"/>
      <c r="P176" s="384"/>
    </row>
    <row r="177" spans="8:16" x14ac:dyDescent="0.25">
      <c r="H177" s="384"/>
      <c r="I177" s="384"/>
      <c r="J177" s="384"/>
      <c r="K177" s="384"/>
      <c r="L177" s="384"/>
      <c r="M177" s="384"/>
      <c r="N177" s="384"/>
      <c r="O177" s="384"/>
      <c r="P177" s="384"/>
    </row>
    <row r="178" spans="8:16" x14ac:dyDescent="0.25">
      <c r="H178" s="384"/>
      <c r="I178" s="384"/>
      <c r="J178" s="384"/>
      <c r="K178" s="384"/>
      <c r="L178" s="384"/>
      <c r="M178" s="384"/>
      <c r="N178" s="384"/>
      <c r="O178" s="384"/>
      <c r="P178" s="384"/>
    </row>
    <row r="179" spans="8:16" x14ac:dyDescent="0.25">
      <c r="H179" s="384"/>
      <c r="I179" s="384"/>
      <c r="J179" s="384"/>
      <c r="K179" s="384"/>
      <c r="L179" s="384"/>
      <c r="M179" s="384"/>
      <c r="N179" s="384"/>
      <c r="O179" s="384"/>
      <c r="P179" s="384"/>
    </row>
    <row r="180" spans="8:16" x14ac:dyDescent="0.25">
      <c r="H180" s="384"/>
      <c r="I180" s="384"/>
      <c r="J180" s="384"/>
      <c r="K180" s="384"/>
      <c r="L180" s="384"/>
      <c r="M180" s="384"/>
      <c r="N180" s="384"/>
      <c r="O180" s="384"/>
      <c r="P180" s="384"/>
    </row>
    <row r="181" spans="8:16" x14ac:dyDescent="0.25">
      <c r="H181" s="384"/>
      <c r="I181" s="384"/>
      <c r="J181" s="384"/>
      <c r="K181" s="384"/>
      <c r="L181" s="384"/>
      <c r="M181" s="384"/>
      <c r="N181" s="384"/>
      <c r="O181" s="384"/>
      <c r="P181" s="384"/>
    </row>
    <row r="182" spans="8:16" x14ac:dyDescent="0.25">
      <c r="H182" s="384"/>
      <c r="I182" s="384"/>
      <c r="J182" s="384"/>
      <c r="K182" s="384"/>
      <c r="L182" s="384"/>
      <c r="M182" s="384"/>
      <c r="N182" s="384"/>
      <c r="O182" s="384"/>
      <c r="P182" s="384"/>
    </row>
    <row r="183" spans="8:16" x14ac:dyDescent="0.25">
      <c r="H183" s="384"/>
      <c r="I183" s="384"/>
      <c r="J183" s="384"/>
      <c r="K183" s="384"/>
      <c r="L183" s="384"/>
      <c r="M183" s="384"/>
      <c r="N183" s="384"/>
      <c r="O183" s="384"/>
      <c r="P183" s="384"/>
    </row>
    <row r="184" spans="8:16" x14ac:dyDescent="0.25">
      <c r="H184" s="384"/>
      <c r="I184" s="384"/>
      <c r="J184" s="384"/>
      <c r="K184" s="384"/>
      <c r="L184" s="384"/>
      <c r="M184" s="384"/>
      <c r="N184" s="384"/>
      <c r="O184" s="384"/>
      <c r="P184" s="384"/>
    </row>
    <row r="185" spans="8:16" x14ac:dyDescent="0.25">
      <c r="H185" s="384"/>
      <c r="I185" s="384"/>
      <c r="J185" s="384"/>
      <c r="K185" s="384"/>
      <c r="L185" s="384"/>
      <c r="M185" s="384"/>
      <c r="N185" s="384"/>
      <c r="O185" s="384"/>
      <c r="P185" s="384"/>
    </row>
    <row r="186" spans="8:16" x14ac:dyDescent="0.25">
      <c r="H186" s="384"/>
      <c r="I186" s="384"/>
      <c r="J186" s="384"/>
      <c r="K186" s="384"/>
      <c r="L186" s="384"/>
      <c r="M186" s="384"/>
      <c r="N186" s="384"/>
      <c r="O186" s="384"/>
      <c r="P186" s="384"/>
    </row>
    <row r="187" spans="8:16" x14ac:dyDescent="0.25">
      <c r="H187" s="384"/>
      <c r="I187" s="384"/>
      <c r="J187" s="384"/>
      <c r="K187" s="384"/>
      <c r="L187" s="384"/>
      <c r="M187" s="384"/>
      <c r="N187" s="384"/>
      <c r="O187" s="384"/>
      <c r="P187" s="384"/>
    </row>
    <row r="188" spans="8:16" x14ac:dyDescent="0.25">
      <c r="H188" s="384"/>
      <c r="I188" s="384"/>
      <c r="J188" s="384"/>
      <c r="K188" s="384"/>
      <c r="L188" s="384"/>
      <c r="M188" s="384"/>
      <c r="N188" s="384"/>
      <c r="O188" s="384"/>
      <c r="P188" s="384"/>
    </row>
    <row r="189" spans="8:16" x14ac:dyDescent="0.25">
      <c r="H189" s="384"/>
      <c r="I189" s="384"/>
      <c r="J189" s="384"/>
      <c r="K189" s="384"/>
      <c r="L189" s="384"/>
      <c r="M189" s="384"/>
      <c r="N189" s="384"/>
      <c r="O189" s="384"/>
      <c r="P189" s="384"/>
    </row>
    <row r="190" spans="8:16" x14ac:dyDescent="0.25">
      <c r="H190" s="384"/>
      <c r="I190" s="384"/>
      <c r="J190" s="384"/>
      <c r="K190" s="384"/>
      <c r="L190" s="384"/>
      <c r="M190" s="384"/>
      <c r="N190" s="384"/>
      <c r="O190" s="384"/>
      <c r="P190" s="384"/>
    </row>
    <row r="191" spans="8:16" x14ac:dyDescent="0.25">
      <c r="H191" s="384"/>
      <c r="I191" s="384"/>
      <c r="J191" s="384"/>
      <c r="K191" s="384"/>
      <c r="L191" s="384"/>
      <c r="M191" s="384"/>
      <c r="N191" s="384"/>
      <c r="O191" s="384"/>
      <c r="P191" s="384"/>
    </row>
    <row r="192" spans="8:16" x14ac:dyDescent="0.25">
      <c r="H192" s="384"/>
      <c r="I192" s="384"/>
      <c r="J192" s="384"/>
      <c r="K192" s="384"/>
      <c r="L192" s="384"/>
      <c r="M192" s="384"/>
      <c r="N192" s="384"/>
      <c r="O192" s="384"/>
      <c r="P192" s="384"/>
    </row>
    <row r="193" spans="8:16" x14ac:dyDescent="0.25">
      <c r="H193" s="384"/>
      <c r="I193" s="384"/>
      <c r="J193" s="384"/>
      <c r="K193" s="384"/>
      <c r="L193" s="384"/>
      <c r="M193" s="384"/>
      <c r="N193" s="384"/>
      <c r="O193" s="384"/>
      <c r="P193" s="384"/>
    </row>
    <row r="194" spans="8:16" x14ac:dyDescent="0.25">
      <c r="H194" s="384"/>
      <c r="I194" s="384"/>
      <c r="J194" s="384"/>
      <c r="K194" s="384"/>
      <c r="L194" s="384"/>
      <c r="M194" s="384"/>
      <c r="N194" s="384"/>
      <c r="O194" s="384"/>
      <c r="P194" s="384"/>
    </row>
    <row r="195" spans="8:16" x14ac:dyDescent="0.25">
      <c r="H195" s="384"/>
      <c r="I195" s="384"/>
      <c r="J195" s="384"/>
      <c r="K195" s="384"/>
      <c r="L195" s="384"/>
      <c r="M195" s="384"/>
      <c r="N195" s="384"/>
      <c r="O195" s="384"/>
      <c r="P195" s="384"/>
    </row>
    <row r="196" spans="8:16" x14ac:dyDescent="0.25">
      <c r="H196" s="384"/>
      <c r="I196" s="384"/>
      <c r="J196" s="384"/>
      <c r="K196" s="384"/>
      <c r="L196" s="384"/>
      <c r="M196" s="384"/>
      <c r="N196" s="384"/>
      <c r="O196" s="384"/>
      <c r="P196" s="384"/>
    </row>
    <row r="197" spans="8:16" x14ac:dyDescent="0.25">
      <c r="H197" s="384"/>
      <c r="I197" s="384"/>
      <c r="J197" s="384"/>
      <c r="K197" s="384"/>
      <c r="L197" s="384"/>
      <c r="M197" s="384"/>
      <c r="N197" s="384"/>
      <c r="O197" s="384"/>
      <c r="P197" s="384"/>
    </row>
    <row r="198" spans="8:16" x14ac:dyDescent="0.25">
      <c r="H198" s="384"/>
      <c r="I198" s="384"/>
      <c r="J198" s="384"/>
      <c r="K198" s="384"/>
      <c r="L198" s="384"/>
      <c r="M198" s="384"/>
      <c r="N198" s="384"/>
      <c r="O198" s="384"/>
      <c r="P198" s="384"/>
    </row>
    <row r="199" spans="8:16" x14ac:dyDescent="0.25">
      <c r="H199" s="384"/>
      <c r="I199" s="384"/>
      <c r="J199" s="384"/>
      <c r="K199" s="384"/>
      <c r="L199" s="384"/>
      <c r="M199" s="384"/>
      <c r="N199" s="384"/>
      <c r="O199" s="384"/>
      <c r="P199" s="384"/>
    </row>
    <row r="200" spans="8:16" x14ac:dyDescent="0.25">
      <c r="H200" s="384"/>
      <c r="I200" s="384"/>
      <c r="J200" s="384"/>
      <c r="K200" s="384"/>
      <c r="L200" s="384"/>
      <c r="M200" s="384"/>
      <c r="N200" s="384"/>
      <c r="O200" s="384"/>
      <c r="P200" s="384"/>
    </row>
    <row r="201" spans="8:16" x14ac:dyDescent="0.25">
      <c r="H201" s="384"/>
      <c r="I201" s="384"/>
      <c r="J201" s="384"/>
      <c r="K201" s="384"/>
      <c r="L201" s="384"/>
      <c r="M201" s="384"/>
      <c r="N201" s="384"/>
      <c r="O201" s="384"/>
      <c r="P201" s="384"/>
    </row>
    <row r="202" spans="8:16" x14ac:dyDescent="0.25">
      <c r="H202" s="384"/>
      <c r="I202" s="384"/>
      <c r="J202" s="384"/>
      <c r="K202" s="384"/>
      <c r="L202" s="384"/>
      <c r="M202" s="384"/>
      <c r="N202" s="384"/>
      <c r="O202" s="384"/>
      <c r="P202" s="384"/>
    </row>
    <row r="203" spans="8:16" x14ac:dyDescent="0.25">
      <c r="H203" s="384"/>
      <c r="I203" s="384"/>
      <c r="J203" s="384"/>
      <c r="K203" s="384"/>
      <c r="L203" s="384"/>
      <c r="M203" s="384"/>
      <c r="N203" s="384"/>
      <c r="O203" s="384"/>
      <c r="P203" s="384"/>
    </row>
    <row r="204" spans="8:16" x14ac:dyDescent="0.25">
      <c r="H204" s="384"/>
      <c r="I204" s="384"/>
      <c r="J204" s="384"/>
      <c r="K204" s="384"/>
      <c r="L204" s="384"/>
      <c r="M204" s="384"/>
      <c r="N204" s="384"/>
      <c r="O204" s="384"/>
      <c r="P204" s="384"/>
    </row>
    <row r="205" spans="8:16" x14ac:dyDescent="0.25">
      <c r="H205" s="384"/>
      <c r="I205" s="384"/>
      <c r="J205" s="384"/>
      <c r="K205" s="384"/>
      <c r="L205" s="384"/>
      <c r="M205" s="384"/>
      <c r="N205" s="384"/>
      <c r="O205" s="384"/>
      <c r="P205" s="384"/>
    </row>
    <row r="206" spans="8:16" x14ac:dyDescent="0.25">
      <c r="H206" s="384"/>
      <c r="I206" s="384"/>
      <c r="J206" s="384"/>
      <c r="K206" s="384"/>
      <c r="L206" s="384"/>
      <c r="M206" s="384"/>
      <c r="N206" s="384"/>
      <c r="O206" s="384"/>
      <c r="P206" s="384"/>
    </row>
    <row r="207" spans="8:16" x14ac:dyDescent="0.25">
      <c r="H207" s="384"/>
      <c r="I207" s="384"/>
      <c r="J207" s="384"/>
      <c r="K207" s="384"/>
      <c r="L207" s="384"/>
      <c r="M207" s="384"/>
      <c r="N207" s="384"/>
      <c r="O207" s="384"/>
      <c r="P207" s="384"/>
    </row>
    <row r="208" spans="8:16" x14ac:dyDescent="0.25">
      <c r="H208" s="384"/>
      <c r="I208" s="384"/>
      <c r="J208" s="384"/>
      <c r="K208" s="384"/>
      <c r="L208" s="384"/>
      <c r="M208" s="384"/>
      <c r="N208" s="384"/>
      <c r="O208" s="384"/>
      <c r="P208" s="384"/>
    </row>
    <row r="209" spans="8:16" x14ac:dyDescent="0.25">
      <c r="H209" s="384"/>
      <c r="I209" s="384"/>
      <c r="J209" s="384"/>
      <c r="K209" s="384"/>
      <c r="L209" s="384"/>
      <c r="M209" s="384"/>
      <c r="N209" s="384"/>
      <c r="O209" s="384"/>
      <c r="P209" s="384"/>
    </row>
    <row r="210" spans="8:16" x14ac:dyDescent="0.25">
      <c r="H210" s="384"/>
      <c r="I210" s="384"/>
      <c r="J210" s="384"/>
      <c r="K210" s="384"/>
      <c r="L210" s="384"/>
      <c r="M210" s="384"/>
      <c r="N210" s="384"/>
      <c r="O210" s="384"/>
      <c r="P210" s="384"/>
    </row>
    <row r="211" spans="8:16" x14ac:dyDescent="0.25">
      <c r="H211" s="384"/>
      <c r="I211" s="384"/>
      <c r="J211" s="384"/>
      <c r="K211" s="384"/>
      <c r="L211" s="384"/>
      <c r="M211" s="384"/>
      <c r="N211" s="384"/>
      <c r="O211" s="384"/>
      <c r="P211" s="384"/>
    </row>
    <row r="212" spans="8:16" x14ac:dyDescent="0.25">
      <c r="H212" s="384"/>
      <c r="I212" s="384"/>
      <c r="J212" s="384"/>
      <c r="K212" s="384"/>
      <c r="L212" s="384"/>
      <c r="M212" s="384"/>
      <c r="N212" s="384"/>
      <c r="O212" s="384"/>
      <c r="P212" s="384"/>
    </row>
    <row r="213" spans="8:16" x14ac:dyDescent="0.25">
      <c r="H213" s="384"/>
      <c r="I213" s="384"/>
      <c r="J213" s="384"/>
      <c r="K213" s="384"/>
      <c r="L213" s="384"/>
      <c r="M213" s="384"/>
      <c r="N213" s="384"/>
      <c r="O213" s="384"/>
      <c r="P213" s="384"/>
    </row>
    <row r="214" spans="8:16" x14ac:dyDescent="0.25">
      <c r="H214" s="384"/>
      <c r="I214" s="384"/>
      <c r="J214" s="384"/>
      <c r="K214" s="384"/>
      <c r="L214" s="384"/>
      <c r="M214" s="384"/>
      <c r="N214" s="384"/>
      <c r="O214" s="384"/>
      <c r="P214" s="384"/>
    </row>
    <row r="215" spans="8:16" x14ac:dyDescent="0.25">
      <c r="H215" s="384"/>
      <c r="I215" s="384"/>
      <c r="J215" s="384"/>
      <c r="K215" s="384"/>
      <c r="L215" s="384"/>
      <c r="M215" s="384"/>
      <c r="N215" s="384"/>
      <c r="O215" s="384"/>
      <c r="P215" s="384"/>
    </row>
    <row r="216" spans="8:16" x14ac:dyDescent="0.25">
      <c r="H216" s="384"/>
      <c r="I216" s="384"/>
      <c r="J216" s="384"/>
      <c r="K216" s="384"/>
      <c r="L216" s="384"/>
      <c r="M216" s="384"/>
      <c r="N216" s="384"/>
      <c r="O216" s="384"/>
      <c r="P216" s="384"/>
    </row>
    <row r="217" spans="8:16" x14ac:dyDescent="0.25">
      <c r="H217" s="384"/>
      <c r="I217" s="384"/>
      <c r="J217" s="384"/>
      <c r="K217" s="384"/>
      <c r="L217" s="384"/>
      <c r="M217" s="384"/>
      <c r="N217" s="384"/>
      <c r="O217" s="384"/>
      <c r="P217" s="384"/>
    </row>
    <row r="218" spans="8:16" x14ac:dyDescent="0.25">
      <c r="H218" s="384"/>
      <c r="I218" s="384"/>
      <c r="J218" s="384"/>
      <c r="K218" s="384"/>
      <c r="L218" s="384"/>
      <c r="M218" s="384"/>
      <c r="N218" s="384"/>
      <c r="O218" s="384"/>
      <c r="P218" s="384"/>
    </row>
    <row r="219" spans="8:16" x14ac:dyDescent="0.25">
      <c r="H219" s="384"/>
      <c r="I219" s="384"/>
      <c r="J219" s="384"/>
      <c r="K219" s="384"/>
      <c r="L219" s="384"/>
      <c r="M219" s="384"/>
      <c r="N219" s="384"/>
      <c r="O219" s="384"/>
      <c r="P219" s="384"/>
    </row>
    <row r="220" spans="8:16" x14ac:dyDescent="0.25">
      <c r="H220" s="384"/>
      <c r="I220" s="384"/>
      <c r="J220" s="384"/>
      <c r="K220" s="384"/>
      <c r="L220" s="384"/>
      <c r="M220" s="384"/>
      <c r="N220" s="384"/>
      <c r="O220" s="384"/>
      <c r="P220" s="384"/>
    </row>
    <row r="221" spans="8:16" x14ac:dyDescent="0.25">
      <c r="H221" s="384"/>
      <c r="I221" s="384"/>
      <c r="J221" s="384"/>
      <c r="K221" s="384"/>
      <c r="L221" s="384"/>
      <c r="M221" s="384"/>
      <c r="N221" s="384"/>
      <c r="O221" s="384"/>
      <c r="P221" s="384"/>
    </row>
    <row r="222" spans="8:16" x14ac:dyDescent="0.25">
      <c r="H222" s="384"/>
      <c r="I222" s="384"/>
      <c r="J222" s="384"/>
      <c r="K222" s="384"/>
      <c r="L222" s="384"/>
      <c r="M222" s="384"/>
      <c r="N222" s="384"/>
      <c r="O222" s="384"/>
      <c r="P222" s="384"/>
    </row>
    <row r="223" spans="8:16" x14ac:dyDescent="0.25">
      <c r="H223" s="384"/>
      <c r="I223" s="384"/>
      <c r="J223" s="384"/>
      <c r="K223" s="384"/>
      <c r="L223" s="384"/>
      <c r="M223" s="384"/>
      <c r="N223" s="384"/>
      <c r="O223" s="384"/>
      <c r="P223" s="384"/>
    </row>
    <row r="224" spans="8:16" x14ac:dyDescent="0.25">
      <c r="H224" s="384"/>
      <c r="I224" s="384"/>
      <c r="J224" s="384"/>
      <c r="K224" s="384"/>
      <c r="L224" s="384"/>
      <c r="M224" s="384"/>
      <c r="N224" s="384"/>
      <c r="O224" s="384"/>
      <c r="P224" s="384"/>
    </row>
    <row r="225" spans="8:16" x14ac:dyDescent="0.25">
      <c r="H225" s="384"/>
      <c r="I225" s="384"/>
      <c r="J225" s="384"/>
      <c r="K225" s="384"/>
      <c r="L225" s="384"/>
      <c r="M225" s="384"/>
      <c r="N225" s="384"/>
      <c r="O225" s="384"/>
      <c r="P225" s="384"/>
    </row>
    <row r="226" spans="8:16" x14ac:dyDescent="0.25">
      <c r="H226" s="384"/>
      <c r="I226" s="384"/>
      <c r="J226" s="384"/>
      <c r="K226" s="384"/>
      <c r="L226" s="384"/>
      <c r="M226" s="384"/>
      <c r="N226" s="384"/>
      <c r="O226" s="384"/>
      <c r="P226" s="384"/>
    </row>
    <row r="227" spans="8:16" x14ac:dyDescent="0.25">
      <c r="H227" s="384"/>
      <c r="I227" s="384"/>
      <c r="J227" s="384"/>
      <c r="K227" s="384"/>
      <c r="L227" s="384"/>
      <c r="M227" s="384"/>
      <c r="N227" s="384"/>
      <c r="O227" s="384"/>
      <c r="P227" s="384"/>
    </row>
    <row r="228" spans="8:16" x14ac:dyDescent="0.25">
      <c r="H228" s="384"/>
      <c r="I228" s="384"/>
      <c r="J228" s="384"/>
      <c r="K228" s="384"/>
      <c r="L228" s="384"/>
      <c r="M228" s="384"/>
      <c r="N228" s="384"/>
      <c r="O228" s="384"/>
      <c r="P228" s="384"/>
    </row>
    <row r="229" spans="8:16" x14ac:dyDescent="0.25">
      <c r="H229" s="384"/>
      <c r="I229" s="384"/>
      <c r="J229" s="384"/>
      <c r="K229" s="384"/>
      <c r="L229" s="384"/>
      <c r="M229" s="384"/>
      <c r="N229" s="384"/>
      <c r="O229" s="384"/>
      <c r="P229" s="384"/>
    </row>
    <row r="230" spans="8:16" x14ac:dyDescent="0.25">
      <c r="H230" s="384"/>
      <c r="I230" s="384"/>
      <c r="J230" s="384"/>
      <c r="K230" s="384"/>
      <c r="L230" s="384"/>
      <c r="M230" s="384"/>
      <c r="N230" s="384"/>
      <c r="O230" s="384"/>
      <c r="P230" s="384"/>
    </row>
    <row r="231" spans="8:16" x14ac:dyDescent="0.25">
      <c r="H231" s="384"/>
      <c r="I231" s="384"/>
      <c r="J231" s="384"/>
      <c r="K231" s="384"/>
      <c r="L231" s="384"/>
      <c r="M231" s="384"/>
      <c r="N231" s="384"/>
      <c r="O231" s="384"/>
      <c r="P231" s="384"/>
    </row>
    <row r="232" spans="8:16" x14ac:dyDescent="0.25">
      <c r="H232" s="384"/>
      <c r="I232" s="384"/>
      <c r="J232" s="384"/>
      <c r="K232" s="384"/>
      <c r="L232" s="384"/>
      <c r="M232" s="384"/>
      <c r="N232" s="384"/>
      <c r="O232" s="384"/>
      <c r="P232" s="384"/>
    </row>
    <row r="233" spans="8:16" x14ac:dyDescent="0.25">
      <c r="H233" s="384"/>
      <c r="I233" s="384"/>
      <c r="J233" s="384"/>
      <c r="K233" s="384"/>
      <c r="L233" s="384"/>
      <c r="M233" s="384"/>
      <c r="N233" s="384"/>
      <c r="O233" s="384"/>
      <c r="P233" s="384"/>
    </row>
    <row r="234" spans="8:16" x14ac:dyDescent="0.25">
      <c r="H234" s="384"/>
      <c r="I234" s="384"/>
      <c r="J234" s="384"/>
      <c r="K234" s="384"/>
      <c r="L234" s="384"/>
      <c r="M234" s="384"/>
      <c r="N234" s="384"/>
      <c r="O234" s="384"/>
      <c r="P234" s="384"/>
    </row>
    <row r="235" spans="8:16" x14ac:dyDescent="0.25">
      <c r="H235" s="384"/>
      <c r="I235" s="384"/>
      <c r="J235" s="384"/>
      <c r="K235" s="384"/>
      <c r="L235" s="384"/>
      <c r="M235" s="384"/>
      <c r="N235" s="384"/>
      <c r="O235" s="384"/>
      <c r="P235" s="384"/>
    </row>
    <row r="236" spans="8:16" x14ac:dyDescent="0.25">
      <c r="H236" s="384"/>
      <c r="I236" s="384"/>
      <c r="J236" s="384"/>
      <c r="K236" s="384"/>
      <c r="L236" s="384"/>
      <c r="M236" s="384"/>
      <c r="N236" s="384"/>
      <c r="O236" s="384"/>
      <c r="P236" s="384"/>
    </row>
    <row r="237" spans="8:16" x14ac:dyDescent="0.25">
      <c r="H237" s="384"/>
      <c r="I237" s="384"/>
      <c r="J237" s="384"/>
      <c r="K237" s="384"/>
      <c r="L237" s="384"/>
      <c r="M237" s="384"/>
      <c r="N237" s="384"/>
      <c r="O237" s="384"/>
      <c r="P237" s="384"/>
    </row>
    <row r="238" spans="8:16" x14ac:dyDescent="0.25">
      <c r="H238" s="384"/>
      <c r="I238" s="384"/>
      <c r="J238" s="384"/>
      <c r="K238" s="384"/>
      <c r="L238" s="384"/>
      <c r="M238" s="384"/>
      <c r="N238" s="384"/>
      <c r="O238" s="384"/>
      <c r="P238" s="384"/>
    </row>
    <row r="239" spans="8:16" x14ac:dyDescent="0.25">
      <c r="H239" s="384"/>
      <c r="I239" s="384"/>
      <c r="J239" s="384"/>
      <c r="K239" s="384"/>
      <c r="L239" s="384"/>
      <c r="M239" s="384"/>
      <c r="N239" s="384"/>
      <c r="O239" s="384"/>
      <c r="P239" s="384"/>
    </row>
    <row r="240" spans="8:16" x14ac:dyDescent="0.25">
      <c r="H240" s="384"/>
      <c r="I240" s="384"/>
      <c r="J240" s="384"/>
      <c r="K240" s="384"/>
      <c r="L240" s="384"/>
      <c r="M240" s="384"/>
      <c r="N240" s="384"/>
      <c r="O240" s="384"/>
      <c r="P240" s="384"/>
    </row>
    <row r="241" spans="8:16" x14ac:dyDescent="0.25">
      <c r="H241" s="384"/>
      <c r="I241" s="384"/>
      <c r="J241" s="384"/>
      <c r="K241" s="384"/>
      <c r="L241" s="384"/>
      <c r="M241" s="384"/>
      <c r="N241" s="384"/>
      <c r="O241" s="384"/>
      <c r="P241" s="384"/>
    </row>
    <row r="242" spans="8:16" x14ac:dyDescent="0.25">
      <c r="H242" s="384"/>
      <c r="I242" s="384"/>
      <c r="J242" s="384"/>
      <c r="K242" s="384"/>
      <c r="L242" s="384"/>
      <c r="M242" s="384"/>
      <c r="N242" s="384"/>
      <c r="O242" s="384"/>
      <c r="P242" s="384"/>
    </row>
    <row r="243" spans="8:16" x14ac:dyDescent="0.25">
      <c r="H243" s="384"/>
      <c r="I243" s="384"/>
      <c r="J243" s="384"/>
      <c r="K243" s="384"/>
      <c r="L243" s="384"/>
      <c r="M243" s="384"/>
      <c r="N243" s="384"/>
      <c r="O243" s="384"/>
      <c r="P243" s="384"/>
    </row>
    <row r="244" spans="8:16" x14ac:dyDescent="0.25">
      <c r="H244" s="384"/>
      <c r="I244" s="384"/>
      <c r="J244" s="384"/>
      <c r="K244" s="384"/>
      <c r="L244" s="384"/>
      <c r="M244" s="384"/>
      <c r="N244" s="384"/>
      <c r="O244" s="384"/>
      <c r="P244" s="384"/>
    </row>
    <row r="245" spans="8:16" x14ac:dyDescent="0.25">
      <c r="H245" s="384"/>
      <c r="I245" s="384"/>
      <c r="J245" s="384"/>
      <c r="K245" s="384"/>
      <c r="L245" s="384"/>
      <c r="M245" s="384"/>
      <c r="N245" s="384"/>
      <c r="O245" s="384"/>
      <c r="P245" s="384"/>
    </row>
    <row r="246" spans="8:16" x14ac:dyDescent="0.25">
      <c r="H246" s="384"/>
      <c r="I246" s="384"/>
      <c r="J246" s="384"/>
      <c r="K246" s="384"/>
      <c r="L246" s="384"/>
      <c r="M246" s="384"/>
      <c r="N246" s="384"/>
      <c r="O246" s="384"/>
      <c r="P246" s="384"/>
    </row>
    <row r="247" spans="8:16" x14ac:dyDescent="0.25">
      <c r="H247" s="384"/>
      <c r="I247" s="384"/>
      <c r="J247" s="384"/>
      <c r="K247" s="384"/>
      <c r="L247" s="384"/>
      <c r="M247" s="384"/>
      <c r="N247" s="384"/>
      <c r="O247" s="384"/>
      <c r="P247" s="384"/>
    </row>
    <row r="248" spans="8:16" x14ac:dyDescent="0.25">
      <c r="H248" s="384"/>
      <c r="I248" s="384"/>
      <c r="J248" s="384"/>
      <c r="K248" s="384"/>
      <c r="L248" s="384"/>
      <c r="M248" s="384"/>
      <c r="N248" s="384"/>
      <c r="O248" s="384"/>
      <c r="P248" s="384"/>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conditionalFormatting sqref="E14">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D1" zoomScale="57" zoomScaleNormal="57" workbookViewId="0">
      <pane ySplit="5" topLeftCell="A20" activePane="bottomLeft" state="frozen"/>
      <selection activeCell="R5" sqref="R5"/>
      <selection pane="bottomLeft" activeCell="P21" sqref="P21"/>
    </sheetView>
  </sheetViews>
  <sheetFormatPr baseColWidth="10" defaultColWidth="11.42578125" defaultRowHeight="15" x14ac:dyDescent="0.25"/>
  <cols>
    <col min="1" max="2" width="35.7109375" customWidth="1"/>
    <col min="3" max="6" width="27.42578125" customWidth="1"/>
    <col min="7" max="7" width="15.28515625" customWidth="1"/>
    <col min="8" max="8" width="12.5703125" style="235" bestFit="1" customWidth="1"/>
    <col min="9" max="9" width="15.28515625" customWidth="1"/>
    <col min="10" max="10" width="18.85546875" style="235" customWidth="1"/>
    <col min="12" max="12" width="12.85546875" style="235" customWidth="1"/>
    <col min="13" max="13" width="17.7109375" customWidth="1"/>
    <col min="14" max="14" width="13.28515625" style="235" customWidth="1"/>
    <col min="15" max="15" width="16.28515625" customWidth="1"/>
    <col min="16" max="16" width="18.28515625" style="235" customWidth="1"/>
    <col min="17" max="17" width="18.5703125" customWidth="1"/>
    <col min="18" max="20" width="14.140625" customWidth="1"/>
    <col min="21" max="21" width="17" customWidth="1"/>
  </cols>
  <sheetData>
    <row r="1" spans="1:21" ht="18.75" x14ac:dyDescent="0.25">
      <c r="A1" s="384"/>
      <c r="B1" s="276"/>
      <c r="C1" s="276"/>
      <c r="D1" s="276"/>
      <c r="E1" s="276"/>
      <c r="F1" s="276"/>
      <c r="G1" s="276" t="s">
        <v>1649</v>
      </c>
      <c r="I1" s="276"/>
      <c r="J1" s="276"/>
      <c r="K1" s="276"/>
      <c r="L1" s="276"/>
      <c r="M1" s="276"/>
      <c r="N1" s="276"/>
      <c r="O1" s="276"/>
      <c r="P1" s="276"/>
      <c r="Q1" s="276"/>
      <c r="R1" s="276"/>
      <c r="S1" s="276"/>
      <c r="T1" s="276"/>
      <c r="U1" s="276"/>
    </row>
    <row r="2" spans="1:21" x14ac:dyDescent="0.25">
      <c r="A2" s="264" t="s">
        <v>1650</v>
      </c>
      <c r="B2" s="264"/>
      <c r="C2" s="264"/>
      <c r="D2" s="264"/>
      <c r="E2" s="264"/>
      <c r="F2" s="264"/>
      <c r="G2" s="264"/>
      <c r="H2" s="264"/>
      <c r="I2" s="264"/>
      <c r="J2" s="264"/>
      <c r="K2" s="264"/>
      <c r="L2" s="264"/>
      <c r="M2" s="264"/>
      <c r="N2" s="264"/>
      <c r="O2" s="264"/>
      <c r="P2" s="264"/>
      <c r="Q2" s="264"/>
      <c r="R2" s="264"/>
      <c r="S2" s="264"/>
      <c r="T2" s="264"/>
      <c r="U2" s="264"/>
    </row>
    <row r="3" spans="1:21" ht="15" customHeight="1" x14ac:dyDescent="0.25">
      <c r="A3" s="614" t="s">
        <v>1452</v>
      </c>
      <c r="B3" s="582" t="s">
        <v>1453</v>
      </c>
      <c r="C3" s="594" t="s">
        <v>1454</v>
      </c>
      <c r="D3" s="594" t="s">
        <v>1455</v>
      </c>
      <c r="E3" s="585" t="s">
        <v>1293</v>
      </c>
      <c r="F3" s="594" t="s">
        <v>1456</v>
      </c>
      <c r="G3" s="614" t="s">
        <v>1457</v>
      </c>
      <c r="H3" s="614"/>
      <c r="I3" s="614"/>
      <c r="J3" s="614"/>
      <c r="K3" s="614"/>
      <c r="L3" s="614"/>
      <c r="M3" s="614"/>
      <c r="N3" s="614"/>
      <c r="O3" s="616" t="s">
        <v>1458</v>
      </c>
      <c r="P3" s="616"/>
      <c r="Q3" s="582" t="s">
        <v>1459</v>
      </c>
      <c r="R3" s="582" t="s">
        <v>1460</v>
      </c>
      <c r="S3" s="582" t="s">
        <v>1461</v>
      </c>
      <c r="T3" s="582" t="s">
        <v>1462</v>
      </c>
      <c r="U3" s="579" t="s">
        <v>1463</v>
      </c>
    </row>
    <row r="4" spans="1:21" ht="15" customHeight="1" x14ac:dyDescent="0.25">
      <c r="A4" s="614"/>
      <c r="B4" s="583"/>
      <c r="C4" s="595"/>
      <c r="D4" s="595"/>
      <c r="E4" s="586"/>
      <c r="F4" s="595"/>
      <c r="G4" s="614" t="s">
        <v>1464</v>
      </c>
      <c r="H4" s="614"/>
      <c r="I4" s="614" t="s">
        <v>1465</v>
      </c>
      <c r="J4" s="614"/>
      <c r="K4" s="614" t="s">
        <v>1651</v>
      </c>
      <c r="L4" s="614"/>
      <c r="M4" s="614" t="s">
        <v>1652</v>
      </c>
      <c r="N4" s="614"/>
      <c r="O4" s="616"/>
      <c r="P4" s="616"/>
      <c r="Q4" s="583"/>
      <c r="R4" s="583"/>
      <c r="S4" s="583"/>
      <c r="T4" s="583"/>
      <c r="U4" s="580"/>
    </row>
    <row r="5" spans="1:21" ht="25.5" x14ac:dyDescent="0.25">
      <c r="A5" s="614"/>
      <c r="B5" s="584"/>
      <c r="C5" s="596"/>
      <c r="D5" s="596"/>
      <c r="E5" s="587"/>
      <c r="F5" s="596"/>
      <c r="G5" s="321" t="s">
        <v>1468</v>
      </c>
      <c r="H5" s="233" t="s">
        <v>35</v>
      </c>
      <c r="I5" s="321" t="s">
        <v>1468</v>
      </c>
      <c r="J5" s="233" t="s">
        <v>35</v>
      </c>
      <c r="K5" s="321" t="s">
        <v>1468</v>
      </c>
      <c r="L5" s="233" t="s">
        <v>1653</v>
      </c>
      <c r="M5" s="321" t="s">
        <v>1468</v>
      </c>
      <c r="N5" s="233" t="s">
        <v>35</v>
      </c>
      <c r="O5" s="321" t="s">
        <v>1468</v>
      </c>
      <c r="P5" s="233" t="s">
        <v>35</v>
      </c>
      <c r="Q5" s="584"/>
      <c r="R5" s="584"/>
      <c r="S5" s="584"/>
      <c r="T5" s="584"/>
      <c r="U5" s="581"/>
    </row>
    <row r="6" spans="1:21" ht="267.75" x14ac:dyDescent="0.25">
      <c r="A6" s="610" t="s">
        <v>1654</v>
      </c>
      <c r="B6" s="607" t="s">
        <v>1655</v>
      </c>
      <c r="C6" s="487" t="s">
        <v>1656</v>
      </c>
      <c r="D6" s="473" t="s">
        <v>1657</v>
      </c>
      <c r="E6" s="473">
        <v>7.1</v>
      </c>
      <c r="F6" s="443" t="s">
        <v>1658</v>
      </c>
      <c r="G6" s="488">
        <v>0.25</v>
      </c>
      <c r="H6" s="489">
        <f>$P$6*G6</f>
        <v>50058.333333333336</v>
      </c>
      <c r="I6" s="488">
        <v>0.25</v>
      </c>
      <c r="J6" s="489">
        <f>$P$6*I6</f>
        <v>50058.333333333336</v>
      </c>
      <c r="K6" s="488">
        <v>0.25</v>
      </c>
      <c r="L6" s="489">
        <f>$P$6*K6</f>
        <v>50058.333333333336</v>
      </c>
      <c r="M6" s="488">
        <v>0.25</v>
      </c>
      <c r="N6" s="489">
        <f>$P$6*M6</f>
        <v>50058.333333333336</v>
      </c>
      <c r="O6" s="473">
        <v>20</v>
      </c>
      <c r="P6" s="490">
        <f>'1. TALLERES SEMINARIOS'!D785</f>
        <v>200233.33333333334</v>
      </c>
      <c r="Q6" s="473" t="s">
        <v>1659</v>
      </c>
      <c r="R6" s="473" t="s">
        <v>1660</v>
      </c>
      <c r="S6" s="473" t="s">
        <v>1661</v>
      </c>
      <c r="T6" s="473" t="s">
        <v>1662</v>
      </c>
      <c r="U6" s="473" t="s">
        <v>1663</v>
      </c>
    </row>
    <row r="7" spans="1:21" s="384" customFormat="1" ht="236.25" x14ac:dyDescent="0.25">
      <c r="A7" s="610"/>
      <c r="B7" s="608"/>
      <c r="C7" s="487" t="s">
        <v>1664</v>
      </c>
      <c r="D7" s="473" t="s">
        <v>1665</v>
      </c>
      <c r="E7" s="473">
        <v>7.2</v>
      </c>
      <c r="F7" s="443" t="s">
        <v>1666</v>
      </c>
      <c r="G7" s="488">
        <v>0.25</v>
      </c>
      <c r="H7" s="489">
        <f>$P$7*G7</f>
        <v>44995.833333333336</v>
      </c>
      <c r="I7" s="488">
        <v>0.25</v>
      </c>
      <c r="J7" s="489">
        <f>$P$7*I7</f>
        <v>44995.833333333336</v>
      </c>
      <c r="K7" s="488">
        <v>0.25</v>
      </c>
      <c r="L7" s="489">
        <f>$P$7*K7</f>
        <v>44995.833333333336</v>
      </c>
      <c r="M7" s="488">
        <v>0.25</v>
      </c>
      <c r="N7" s="489">
        <f>$P$7*M7</f>
        <v>44995.833333333336</v>
      </c>
      <c r="O7" s="473" t="s">
        <v>1667</v>
      </c>
      <c r="P7" s="490">
        <f>'1. TALLERES SEMINARIOS'!D803</f>
        <v>179983.33333333334</v>
      </c>
      <c r="Q7" s="473" t="s">
        <v>1668</v>
      </c>
      <c r="R7" s="473" t="s">
        <v>1669</v>
      </c>
      <c r="S7" s="473" t="s">
        <v>1670</v>
      </c>
      <c r="T7" s="473" t="s">
        <v>1671</v>
      </c>
      <c r="U7" s="473" t="s">
        <v>1672</v>
      </c>
    </row>
    <row r="8" spans="1:21" s="384" customFormat="1" ht="330.75" x14ac:dyDescent="0.25">
      <c r="A8" s="610"/>
      <c r="B8" s="608"/>
      <c r="C8" s="487" t="s">
        <v>1673</v>
      </c>
      <c r="D8" s="473" t="s">
        <v>1674</v>
      </c>
      <c r="E8" s="473">
        <v>7.3</v>
      </c>
      <c r="F8" s="443" t="s">
        <v>1675</v>
      </c>
      <c r="G8" s="488">
        <v>0.25</v>
      </c>
      <c r="H8" s="489">
        <f>$P$8*G8</f>
        <v>20187.5</v>
      </c>
      <c r="I8" s="488">
        <v>0.25</v>
      </c>
      <c r="J8" s="489">
        <f>$P$8*I8</f>
        <v>20187.5</v>
      </c>
      <c r="K8" s="488">
        <v>0.25</v>
      </c>
      <c r="L8" s="489">
        <f>$P$8*K8</f>
        <v>20187.5</v>
      </c>
      <c r="M8" s="488">
        <v>0.25</v>
      </c>
      <c r="N8" s="489">
        <f>$P$8*M8</f>
        <v>20187.5</v>
      </c>
      <c r="O8" s="473" t="s">
        <v>1676</v>
      </c>
      <c r="P8" s="490">
        <f>'1. TALLERES SEMINARIOS'!D821</f>
        <v>80750</v>
      </c>
      <c r="Q8" s="473" t="s">
        <v>1677</v>
      </c>
      <c r="R8" s="473" t="s">
        <v>1678</v>
      </c>
      <c r="S8" s="473" t="s">
        <v>1679</v>
      </c>
      <c r="T8" s="473" t="s">
        <v>1680</v>
      </c>
      <c r="U8" s="473" t="s">
        <v>1681</v>
      </c>
    </row>
    <row r="9" spans="1:21" ht="189" x14ac:dyDescent="0.25">
      <c r="A9" s="610"/>
      <c r="B9" s="608"/>
      <c r="C9" s="487" t="s">
        <v>1682</v>
      </c>
      <c r="D9" s="473" t="s">
        <v>1683</v>
      </c>
      <c r="E9" s="473">
        <v>7.4</v>
      </c>
      <c r="F9" s="443" t="s">
        <v>1684</v>
      </c>
      <c r="G9" s="488"/>
      <c r="H9" s="489"/>
      <c r="I9" s="488">
        <v>0.5</v>
      </c>
      <c r="J9" s="489">
        <f>$P$9*I9</f>
        <v>75000</v>
      </c>
      <c r="K9" s="488"/>
      <c r="L9" s="489"/>
      <c r="M9" s="488">
        <v>0.5</v>
      </c>
      <c r="N9" s="489">
        <f>$P$9*M9</f>
        <v>75000</v>
      </c>
      <c r="O9" s="473" t="s">
        <v>1685</v>
      </c>
      <c r="P9" s="490">
        <f>'5. ACTIVIDADES ESPECIALES'!D182</f>
        <v>150000</v>
      </c>
      <c r="Q9" s="473" t="s">
        <v>1686</v>
      </c>
      <c r="R9" s="473" t="s">
        <v>1687</v>
      </c>
      <c r="S9" s="473" t="s">
        <v>1688</v>
      </c>
      <c r="T9" s="473" t="s">
        <v>1689</v>
      </c>
      <c r="U9" s="473" t="s">
        <v>1690</v>
      </c>
    </row>
    <row r="10" spans="1:21" ht="78.75" x14ac:dyDescent="0.25">
      <c r="A10" s="610"/>
      <c r="B10" s="608"/>
      <c r="C10" s="487" t="s">
        <v>1691</v>
      </c>
      <c r="D10" s="473" t="s">
        <v>1692</v>
      </c>
      <c r="E10" s="473" t="s">
        <v>1693</v>
      </c>
      <c r="F10" s="443" t="s">
        <v>1694</v>
      </c>
      <c r="G10" s="491"/>
      <c r="H10" s="490"/>
      <c r="I10" s="491">
        <v>0.5</v>
      </c>
      <c r="J10" s="490"/>
      <c r="K10" s="491"/>
      <c r="L10" s="490"/>
      <c r="M10" s="491">
        <v>0.5</v>
      </c>
      <c r="N10" s="490"/>
      <c r="O10" s="473"/>
      <c r="P10" s="490"/>
      <c r="Q10" s="473" t="s">
        <v>1695</v>
      </c>
      <c r="R10" s="473" t="s">
        <v>1696</v>
      </c>
      <c r="S10" s="473" t="s">
        <v>1697</v>
      </c>
      <c r="T10" s="473" t="s">
        <v>1698</v>
      </c>
      <c r="U10" s="473" t="s">
        <v>1699</v>
      </c>
    </row>
    <row r="11" spans="1:21" ht="15.75" x14ac:dyDescent="0.25">
      <c r="A11" s="610"/>
      <c r="B11" s="609"/>
      <c r="C11" s="487"/>
      <c r="D11" s="473"/>
      <c r="E11" s="473"/>
      <c r="F11" s="443"/>
      <c r="G11" s="491"/>
      <c r="H11" s="490"/>
      <c r="I11" s="491"/>
      <c r="J11" s="490"/>
      <c r="K11" s="491"/>
      <c r="L11" s="490"/>
      <c r="M11" s="491"/>
      <c r="N11" s="490"/>
      <c r="O11" s="473"/>
      <c r="P11" s="490"/>
      <c r="Q11" s="473"/>
      <c r="R11" s="473"/>
      <c r="S11" s="473"/>
      <c r="T11" s="473"/>
      <c r="U11" s="473"/>
    </row>
    <row r="12" spans="1:21" ht="315" x14ac:dyDescent="0.25">
      <c r="A12" s="608" t="s">
        <v>1700</v>
      </c>
      <c r="B12" s="607" t="s">
        <v>1701</v>
      </c>
      <c r="C12" s="487" t="s">
        <v>1702</v>
      </c>
      <c r="D12" s="492" t="s">
        <v>1703</v>
      </c>
      <c r="E12" s="492">
        <v>7.6</v>
      </c>
      <c r="F12" s="492" t="s">
        <v>1704</v>
      </c>
      <c r="G12" s="488">
        <v>0.25</v>
      </c>
      <c r="H12" s="490">
        <f>$P$12*G12</f>
        <v>1019.1666666666666</v>
      </c>
      <c r="I12" s="488">
        <v>0.25</v>
      </c>
      <c r="J12" s="490">
        <f>$P$12*I12</f>
        <v>1019.1666666666666</v>
      </c>
      <c r="K12" s="488">
        <v>0.25</v>
      </c>
      <c r="L12" s="490">
        <f>$P$12*K12</f>
        <v>1019.1666666666666</v>
      </c>
      <c r="M12" s="488">
        <v>0.25</v>
      </c>
      <c r="N12" s="490">
        <f>$P$12*M12</f>
        <v>1019.1666666666666</v>
      </c>
      <c r="O12" s="473" t="s">
        <v>1705</v>
      </c>
      <c r="P12" s="490">
        <f>'1. TALLERES SEMINARIOS'!D839</f>
        <v>4076.6666666666665</v>
      </c>
      <c r="Q12" s="473" t="s">
        <v>1706</v>
      </c>
      <c r="R12" s="473" t="s">
        <v>1707</v>
      </c>
      <c r="S12" s="473" t="s">
        <v>1708</v>
      </c>
      <c r="T12" s="473" t="s">
        <v>1709</v>
      </c>
      <c r="U12" s="473" t="s">
        <v>1710</v>
      </c>
    </row>
    <row r="13" spans="1:21" ht="220.5" x14ac:dyDescent="0.25">
      <c r="A13" s="608"/>
      <c r="B13" s="608"/>
      <c r="C13" s="487" t="s">
        <v>1711</v>
      </c>
      <c r="D13" s="473" t="s">
        <v>1712</v>
      </c>
      <c r="E13" s="473">
        <v>7.7</v>
      </c>
      <c r="F13" s="443" t="s">
        <v>1713</v>
      </c>
      <c r="G13" s="491"/>
      <c r="H13" s="490"/>
      <c r="I13" s="488">
        <v>0.4</v>
      </c>
      <c r="J13" s="490">
        <f>$P$13*I13</f>
        <v>50680</v>
      </c>
      <c r="K13" s="488">
        <v>0.4</v>
      </c>
      <c r="L13" s="490">
        <f>$P$13*K13</f>
        <v>50680</v>
      </c>
      <c r="M13" s="488">
        <v>0.2</v>
      </c>
      <c r="N13" s="490">
        <f>$P$13*M13</f>
        <v>25340</v>
      </c>
      <c r="O13" s="473" t="s">
        <v>1714</v>
      </c>
      <c r="P13" s="490">
        <f>'1. TALLERES SEMINARIOS'!D857</f>
        <v>126700</v>
      </c>
      <c r="Q13" s="473" t="s">
        <v>1715</v>
      </c>
      <c r="R13" s="473" t="s">
        <v>1716</v>
      </c>
      <c r="S13" s="473" t="s">
        <v>1717</v>
      </c>
      <c r="T13" s="473" t="s">
        <v>1718</v>
      </c>
      <c r="U13" s="473" t="s">
        <v>1719</v>
      </c>
    </row>
    <row r="14" spans="1:21" ht="330.75" x14ac:dyDescent="0.25">
      <c r="A14" s="608"/>
      <c r="B14" s="608"/>
      <c r="C14" s="487" t="s">
        <v>1720</v>
      </c>
      <c r="D14" s="473" t="s">
        <v>1721</v>
      </c>
      <c r="E14" s="473">
        <v>7.8</v>
      </c>
      <c r="F14" s="443" t="s">
        <v>1722</v>
      </c>
      <c r="G14" s="488">
        <v>0.5</v>
      </c>
      <c r="H14" s="490">
        <f>$P$14*G14</f>
        <v>10125</v>
      </c>
      <c r="I14" s="491"/>
      <c r="J14" s="490"/>
      <c r="K14" s="491"/>
      <c r="L14" s="490"/>
      <c r="M14" s="488">
        <v>0.5</v>
      </c>
      <c r="N14" s="490">
        <f>$P$14*M14</f>
        <v>10125</v>
      </c>
      <c r="O14" s="473" t="s">
        <v>1723</v>
      </c>
      <c r="P14" s="490">
        <f>'1. TALLERES SEMINARIOS'!D875</f>
        <v>20250</v>
      </c>
      <c r="Q14" s="473" t="s">
        <v>1724</v>
      </c>
      <c r="R14" s="473" t="s">
        <v>1725</v>
      </c>
      <c r="S14" s="473" t="s">
        <v>1726</v>
      </c>
      <c r="T14" s="473" t="s">
        <v>1727</v>
      </c>
      <c r="U14" s="473" t="s">
        <v>1728</v>
      </c>
    </row>
    <row r="15" spans="1:21" ht="141.75" x14ac:dyDescent="0.25">
      <c r="A15" s="608"/>
      <c r="B15" s="608"/>
      <c r="C15" s="487" t="s">
        <v>1729</v>
      </c>
      <c r="D15" s="473" t="s">
        <v>1730</v>
      </c>
      <c r="E15" s="473">
        <v>7.9</v>
      </c>
      <c r="F15" s="443" t="s">
        <v>1731</v>
      </c>
      <c r="G15" s="488">
        <v>0.25</v>
      </c>
      <c r="H15" s="490">
        <f>$P$15*G15</f>
        <v>20608.333333333336</v>
      </c>
      <c r="I15" s="488">
        <v>0.25</v>
      </c>
      <c r="J15" s="490">
        <f>$P$15*I15</f>
        <v>20608.333333333336</v>
      </c>
      <c r="K15" s="488">
        <v>0.25</v>
      </c>
      <c r="L15" s="490">
        <f>$P$15*K15</f>
        <v>20608.333333333336</v>
      </c>
      <c r="M15" s="488">
        <v>0.25</v>
      </c>
      <c r="N15" s="490">
        <f>$P$15*M15</f>
        <v>20608.333333333336</v>
      </c>
      <c r="O15" s="473" t="s">
        <v>1732</v>
      </c>
      <c r="P15" s="490">
        <f>'1. TALLERES SEMINARIOS'!D893</f>
        <v>82433.333333333343</v>
      </c>
      <c r="Q15" s="473" t="s">
        <v>1733</v>
      </c>
      <c r="R15" s="473" t="s">
        <v>1734</v>
      </c>
      <c r="S15" s="473" t="s">
        <v>1735</v>
      </c>
      <c r="T15" s="473" t="s">
        <v>1736</v>
      </c>
      <c r="U15" s="473" t="s">
        <v>1737</v>
      </c>
    </row>
    <row r="16" spans="1:21" ht="220.5" x14ac:dyDescent="0.25">
      <c r="A16" s="608"/>
      <c r="B16" s="608"/>
      <c r="C16" s="487" t="s">
        <v>1738</v>
      </c>
      <c r="D16" s="473" t="s">
        <v>1739</v>
      </c>
      <c r="E16" s="502">
        <v>7.1</v>
      </c>
      <c r="F16" s="443" t="s">
        <v>1740</v>
      </c>
      <c r="G16" s="491"/>
      <c r="H16" s="490"/>
      <c r="I16" s="488" t="s">
        <v>1741</v>
      </c>
      <c r="J16" s="490">
        <v>5000</v>
      </c>
      <c r="K16" s="488" t="s">
        <v>1741</v>
      </c>
      <c r="L16" s="490">
        <v>5000</v>
      </c>
      <c r="M16" s="488" t="s">
        <v>1741</v>
      </c>
      <c r="N16" s="490">
        <v>5000</v>
      </c>
      <c r="O16" s="473" t="s">
        <v>1742</v>
      </c>
      <c r="P16" s="490">
        <f>'5. ACTIVIDADES ESPECIALES'!D225</f>
        <v>15000</v>
      </c>
      <c r="Q16" s="473" t="s">
        <v>1743</v>
      </c>
      <c r="R16" s="473" t="s">
        <v>1744</v>
      </c>
      <c r="S16" s="473" t="s">
        <v>1745</v>
      </c>
      <c r="T16" s="473" t="s">
        <v>1746</v>
      </c>
      <c r="U16" s="473" t="s">
        <v>1747</v>
      </c>
    </row>
    <row r="17" spans="1:21" ht="15.75" x14ac:dyDescent="0.25">
      <c r="A17" s="608"/>
      <c r="B17" s="608"/>
      <c r="C17" s="487"/>
      <c r="D17" s="473"/>
      <c r="E17" s="473"/>
      <c r="F17" s="443"/>
      <c r="G17" s="491"/>
      <c r="H17" s="490"/>
      <c r="I17" s="488"/>
      <c r="J17" s="490"/>
      <c r="K17" s="488"/>
      <c r="L17" s="490"/>
      <c r="M17" s="491"/>
      <c r="N17" s="490"/>
      <c r="O17" s="473"/>
      <c r="P17" s="490"/>
      <c r="Q17" s="473"/>
      <c r="R17" s="473"/>
      <c r="S17" s="473"/>
      <c r="T17" s="473"/>
      <c r="U17" s="473"/>
    </row>
    <row r="18" spans="1:21" ht="110.25" x14ac:dyDescent="0.25">
      <c r="A18" s="609"/>
      <c r="B18" s="609"/>
      <c r="C18" s="487" t="s">
        <v>1748</v>
      </c>
      <c r="D18" s="493" t="s">
        <v>1749</v>
      </c>
      <c r="E18" s="473" t="s">
        <v>1750</v>
      </c>
      <c r="F18" s="443" t="s">
        <v>1751</v>
      </c>
      <c r="G18" s="491">
        <v>0.25</v>
      </c>
      <c r="H18" s="490"/>
      <c r="I18" s="491">
        <v>0.25</v>
      </c>
      <c r="J18" s="490"/>
      <c r="K18" s="491">
        <v>0.25</v>
      </c>
      <c r="L18" s="490"/>
      <c r="M18" s="491">
        <v>0.25</v>
      </c>
      <c r="N18" s="490"/>
      <c r="O18" s="503">
        <f>G18+I18+K18+M18</f>
        <v>1</v>
      </c>
      <c r="P18" s="490"/>
      <c r="Q18" s="473" t="s">
        <v>1752</v>
      </c>
      <c r="R18" s="473" t="s">
        <v>1753</v>
      </c>
      <c r="S18" s="473" t="s">
        <v>1754</v>
      </c>
      <c r="T18" s="473" t="s">
        <v>1755</v>
      </c>
      <c r="U18" s="473" t="s">
        <v>1756</v>
      </c>
    </row>
    <row r="19" spans="1:21" ht="220.5" x14ac:dyDescent="0.25">
      <c r="A19" s="607" t="s">
        <v>1757</v>
      </c>
      <c r="B19" s="607" t="s">
        <v>1758</v>
      </c>
      <c r="C19" s="487" t="s">
        <v>1759</v>
      </c>
      <c r="D19" s="473" t="s">
        <v>1760</v>
      </c>
      <c r="E19" s="473">
        <v>7.12</v>
      </c>
      <c r="F19" s="443" t="s">
        <v>1761</v>
      </c>
      <c r="G19" s="488">
        <v>0.25</v>
      </c>
      <c r="H19" s="490">
        <f>$P$19*G19</f>
        <v>21033.333333333336</v>
      </c>
      <c r="I19" s="488">
        <v>0.25</v>
      </c>
      <c r="J19" s="490">
        <f>$P$19*I19</f>
        <v>21033.333333333336</v>
      </c>
      <c r="K19" s="488">
        <v>0.25</v>
      </c>
      <c r="L19" s="490">
        <f>$P$19*K19</f>
        <v>21033.333333333336</v>
      </c>
      <c r="M19" s="488">
        <v>0.25</v>
      </c>
      <c r="N19" s="490">
        <f>$P$19*M19</f>
        <v>21033.333333333336</v>
      </c>
      <c r="O19" s="473" t="s">
        <v>1762</v>
      </c>
      <c r="P19" s="490">
        <f>'1. TALLERES SEMINARIOS'!D911</f>
        <v>84133.333333333343</v>
      </c>
      <c r="Q19" s="473" t="s">
        <v>1763</v>
      </c>
      <c r="R19" s="473" t="s">
        <v>1764</v>
      </c>
      <c r="S19" s="473" t="s">
        <v>1765</v>
      </c>
      <c r="T19" s="473" t="s">
        <v>1766</v>
      </c>
      <c r="U19" s="473" t="s">
        <v>1767</v>
      </c>
    </row>
    <row r="20" spans="1:21" s="384" customFormat="1" ht="189" x14ac:dyDescent="0.25">
      <c r="A20" s="608"/>
      <c r="B20" s="608"/>
      <c r="C20" s="487" t="s">
        <v>1768</v>
      </c>
      <c r="D20" s="473" t="s">
        <v>1769</v>
      </c>
      <c r="E20" s="473">
        <v>7.13</v>
      </c>
      <c r="F20" s="443" t="s">
        <v>1770</v>
      </c>
      <c r="G20" s="488">
        <v>1</v>
      </c>
      <c r="H20" s="490">
        <v>40000</v>
      </c>
      <c r="I20" s="491"/>
      <c r="J20" s="490"/>
      <c r="K20" s="488">
        <v>1</v>
      </c>
      <c r="L20" s="490">
        <v>40000</v>
      </c>
      <c r="M20" s="491"/>
      <c r="N20" s="490"/>
      <c r="O20" s="473" t="s">
        <v>1771</v>
      </c>
      <c r="P20" s="490">
        <f>'1. TALLERES SEMINARIOS'!D929</f>
        <v>81000</v>
      </c>
      <c r="Q20" s="473" t="s">
        <v>1772</v>
      </c>
      <c r="R20" s="473" t="s">
        <v>1773</v>
      </c>
      <c r="S20" s="473" t="s">
        <v>1774</v>
      </c>
      <c r="T20" s="473" t="s">
        <v>1775</v>
      </c>
      <c r="U20" s="473" t="s">
        <v>1776</v>
      </c>
    </row>
    <row r="21" spans="1:21" s="384" customFormat="1" ht="220.5" x14ac:dyDescent="0.25">
      <c r="A21" s="608"/>
      <c r="B21" s="608"/>
      <c r="C21" s="487" t="s">
        <v>1777</v>
      </c>
      <c r="D21" s="473" t="s">
        <v>1778</v>
      </c>
      <c r="E21" s="473">
        <v>7.14</v>
      </c>
      <c r="F21" s="443" t="s">
        <v>1779</v>
      </c>
      <c r="G21" s="488"/>
      <c r="H21" s="490"/>
      <c r="I21" s="494">
        <v>0.33329999999999999</v>
      </c>
      <c r="J21" s="495">
        <f>$P$21*I21</f>
        <v>19998</v>
      </c>
      <c r="K21" s="494">
        <v>0.33329999999999999</v>
      </c>
      <c r="L21" s="495">
        <f>$P$21*K21</f>
        <v>19998</v>
      </c>
      <c r="M21" s="494">
        <v>0.33339999999999997</v>
      </c>
      <c r="N21" s="495">
        <f>$P$21*M21</f>
        <v>20004</v>
      </c>
      <c r="O21" s="473" t="s">
        <v>1780</v>
      </c>
      <c r="P21" s="490">
        <v>60000</v>
      </c>
      <c r="Q21" s="473" t="s">
        <v>1781</v>
      </c>
      <c r="R21" s="473" t="s">
        <v>1782</v>
      </c>
      <c r="S21" s="473" t="s">
        <v>1783</v>
      </c>
      <c r="T21" s="473" t="s">
        <v>1784</v>
      </c>
      <c r="U21" s="473" t="s">
        <v>1785</v>
      </c>
    </row>
    <row r="22" spans="1:21" s="384" customFormat="1" ht="15.75" x14ac:dyDescent="0.25">
      <c r="A22" s="608"/>
      <c r="B22" s="608"/>
      <c r="C22" s="496"/>
      <c r="D22" s="473"/>
      <c r="E22" s="473"/>
      <c r="F22" s="443"/>
      <c r="G22" s="491"/>
      <c r="H22" s="490"/>
      <c r="I22" s="491"/>
      <c r="J22" s="490"/>
      <c r="K22" s="491"/>
      <c r="L22" s="490"/>
      <c r="M22" s="491"/>
      <c r="N22" s="490"/>
      <c r="O22" s="473"/>
      <c r="P22" s="490"/>
      <c r="Q22" s="473"/>
      <c r="R22" s="473"/>
      <c r="S22" s="473"/>
      <c r="T22" s="473"/>
      <c r="U22" s="473"/>
    </row>
    <row r="23" spans="1:21" ht="15.75" x14ac:dyDescent="0.25">
      <c r="A23" s="608"/>
      <c r="B23" s="608"/>
      <c r="C23" s="487"/>
      <c r="D23" s="473"/>
      <c r="E23" s="473"/>
      <c r="F23" s="443"/>
      <c r="G23" s="491"/>
      <c r="H23" s="490"/>
      <c r="I23" s="491"/>
      <c r="J23" s="490"/>
      <c r="K23" s="491"/>
      <c r="L23" s="490"/>
      <c r="M23" s="491"/>
      <c r="N23" s="490"/>
      <c r="O23" s="473"/>
      <c r="P23" s="490"/>
      <c r="Q23" s="473"/>
      <c r="R23" s="473"/>
      <c r="S23" s="473"/>
      <c r="T23" s="473"/>
      <c r="U23" s="473"/>
    </row>
    <row r="24" spans="1:21" ht="15.75" x14ac:dyDescent="0.25">
      <c r="A24" s="608"/>
      <c r="B24" s="608"/>
      <c r="C24" s="487"/>
      <c r="D24" s="473"/>
      <c r="E24" s="473"/>
      <c r="F24" s="443"/>
      <c r="G24" s="491"/>
      <c r="H24" s="490"/>
      <c r="I24" s="491"/>
      <c r="J24" s="490"/>
      <c r="K24" s="491"/>
      <c r="L24" s="490"/>
      <c r="M24" s="491"/>
      <c r="N24" s="490"/>
      <c r="O24" s="473"/>
      <c r="P24" s="490"/>
      <c r="Q24" s="473"/>
      <c r="R24" s="473"/>
      <c r="S24" s="473"/>
      <c r="T24" s="473"/>
      <c r="U24" s="473"/>
    </row>
    <row r="25" spans="1:21" ht="15.75" x14ac:dyDescent="0.25">
      <c r="A25" s="609"/>
      <c r="B25" s="609"/>
      <c r="C25" s="487"/>
      <c r="D25" s="473"/>
      <c r="E25" s="473"/>
      <c r="F25" s="443"/>
      <c r="G25" s="491"/>
      <c r="H25" s="490"/>
      <c r="I25" s="491"/>
      <c r="J25" s="490"/>
      <c r="K25" s="491"/>
      <c r="L25" s="490"/>
      <c r="M25" s="491"/>
      <c r="N25" s="490"/>
      <c r="O25" s="473"/>
      <c r="P25" s="490"/>
      <c r="Q25" s="473"/>
      <c r="R25" s="473"/>
      <c r="S25" s="473"/>
      <c r="T25" s="473"/>
      <c r="U25" s="473"/>
    </row>
    <row r="26" spans="1:21" ht="189" x14ac:dyDescent="0.25">
      <c r="A26" s="607" t="s">
        <v>1786</v>
      </c>
      <c r="B26" s="607" t="s">
        <v>1787</v>
      </c>
      <c r="C26" s="487" t="s">
        <v>1788</v>
      </c>
      <c r="D26" s="473" t="s">
        <v>1789</v>
      </c>
      <c r="E26" s="473">
        <v>7.15</v>
      </c>
      <c r="F26" s="443" t="s">
        <v>1790</v>
      </c>
      <c r="G26" s="488"/>
      <c r="H26" s="489"/>
      <c r="I26" s="488">
        <v>0.5</v>
      </c>
      <c r="J26" s="489">
        <v>30000</v>
      </c>
      <c r="K26" s="488"/>
      <c r="L26" s="489"/>
      <c r="M26" s="488">
        <v>0.5</v>
      </c>
      <c r="N26" s="490">
        <v>30000</v>
      </c>
      <c r="O26" s="473" t="s">
        <v>1791</v>
      </c>
      <c r="P26" s="490">
        <f>'5. ACTIVIDADES ESPECIALES'!D268</f>
        <v>60000</v>
      </c>
      <c r="Q26" s="473" t="s">
        <v>1792</v>
      </c>
      <c r="R26" s="473" t="s">
        <v>1793</v>
      </c>
      <c r="S26" s="473" t="s">
        <v>1794</v>
      </c>
      <c r="T26" s="473" t="s">
        <v>1784</v>
      </c>
      <c r="U26" s="473" t="s">
        <v>1767</v>
      </c>
    </row>
    <row r="27" spans="1:21" s="384" customFormat="1" ht="189" x14ac:dyDescent="0.25">
      <c r="A27" s="608"/>
      <c r="B27" s="608"/>
      <c r="C27" s="487" t="s">
        <v>1795</v>
      </c>
      <c r="D27" s="473" t="s">
        <v>1796</v>
      </c>
      <c r="E27" s="473">
        <v>7.16</v>
      </c>
      <c r="F27" s="443" t="s">
        <v>1797</v>
      </c>
      <c r="G27" s="488">
        <v>0.3</v>
      </c>
      <c r="H27" s="489">
        <f>$P$27*G27</f>
        <v>1827.5</v>
      </c>
      <c r="I27" s="488">
        <v>0.3</v>
      </c>
      <c r="J27" s="489">
        <f>$P$27*I27</f>
        <v>1827.5</v>
      </c>
      <c r="K27" s="488">
        <v>0.2</v>
      </c>
      <c r="L27" s="489">
        <f>$P$27*K27</f>
        <v>1218.3333333333335</v>
      </c>
      <c r="M27" s="488">
        <v>0.2</v>
      </c>
      <c r="N27" s="489">
        <f>$P$27*M27</f>
        <v>1218.3333333333335</v>
      </c>
      <c r="O27" s="473" t="s">
        <v>1798</v>
      </c>
      <c r="P27" s="490">
        <f>'1. TALLERES SEMINARIOS'!D966</f>
        <v>6091.666666666667</v>
      </c>
      <c r="Q27" s="473" t="s">
        <v>1799</v>
      </c>
      <c r="R27" s="473" t="s">
        <v>1800</v>
      </c>
      <c r="S27" s="473" t="s">
        <v>1801</v>
      </c>
      <c r="T27" s="473" t="s">
        <v>1802</v>
      </c>
      <c r="U27" s="473" t="s">
        <v>1803</v>
      </c>
    </row>
    <row r="28" spans="1:21" s="384" customFormat="1" ht="204.75" x14ac:dyDescent="0.25">
      <c r="A28" s="608"/>
      <c r="B28" s="608"/>
      <c r="C28" s="487" t="s">
        <v>1804</v>
      </c>
      <c r="D28" s="473" t="s">
        <v>1805</v>
      </c>
      <c r="E28" s="473">
        <v>7.17</v>
      </c>
      <c r="F28" s="443" t="s">
        <v>1806</v>
      </c>
      <c r="G28" s="494">
        <v>0.33329999999999999</v>
      </c>
      <c r="H28" s="497">
        <f>$P$28*G28</f>
        <v>249975</v>
      </c>
      <c r="I28" s="494">
        <v>0.33329999999999999</v>
      </c>
      <c r="J28" s="497">
        <f>$P$28*I28</f>
        <v>249975</v>
      </c>
      <c r="K28" s="494">
        <v>0.33339999999999997</v>
      </c>
      <c r="L28" s="497">
        <f>$P$28*K28</f>
        <v>250049.99999999997</v>
      </c>
      <c r="M28" s="488"/>
      <c r="N28" s="490"/>
      <c r="O28" s="473" t="s">
        <v>1807</v>
      </c>
      <c r="P28" s="490">
        <f>'5. ACTIVIDADES ESPECIALES'!D311</f>
        <v>750000</v>
      </c>
      <c r="Q28" s="473" t="s">
        <v>1808</v>
      </c>
      <c r="R28" s="473" t="s">
        <v>1809</v>
      </c>
      <c r="S28" s="473" t="s">
        <v>1810</v>
      </c>
      <c r="T28" s="473" t="s">
        <v>1811</v>
      </c>
      <c r="U28" s="473" t="s">
        <v>1812</v>
      </c>
    </row>
    <row r="29" spans="1:21" s="384" customFormat="1" ht="123.75" customHeight="1" x14ac:dyDescent="0.25">
      <c r="A29" s="608"/>
      <c r="B29" s="608"/>
      <c r="C29" s="487" t="s">
        <v>1813</v>
      </c>
      <c r="D29" s="473" t="s">
        <v>1814</v>
      </c>
      <c r="E29" s="473" t="s">
        <v>1815</v>
      </c>
      <c r="F29" s="498" t="s">
        <v>1816</v>
      </c>
      <c r="G29" s="500"/>
      <c r="H29" s="490"/>
      <c r="I29" s="500"/>
      <c r="J29" s="501"/>
      <c r="K29" s="500"/>
      <c r="L29" s="490"/>
      <c r="M29" s="500"/>
      <c r="N29" s="490"/>
      <c r="O29" s="499"/>
      <c r="P29" s="490"/>
      <c r="Q29" s="499"/>
      <c r="R29" s="499"/>
      <c r="S29" s="499"/>
      <c r="T29" s="499"/>
      <c r="U29" s="499"/>
    </row>
    <row r="30" spans="1:21" ht="15.75" x14ac:dyDescent="0.25">
      <c r="A30" s="608"/>
      <c r="B30" s="608"/>
      <c r="C30" s="487"/>
      <c r="D30" s="473"/>
      <c r="E30" s="473"/>
      <c r="F30" s="443"/>
      <c r="G30" s="491"/>
      <c r="H30" s="490"/>
      <c r="I30" s="491"/>
      <c r="J30" s="490"/>
      <c r="K30" s="491"/>
      <c r="L30" s="490"/>
      <c r="M30" s="491"/>
      <c r="N30" s="490"/>
      <c r="O30" s="473"/>
      <c r="P30" s="490"/>
      <c r="Q30" s="473"/>
      <c r="R30" s="473"/>
      <c r="S30" s="473"/>
      <c r="T30" s="473"/>
      <c r="U30" s="473"/>
    </row>
    <row r="31" spans="1:21" ht="15.75" x14ac:dyDescent="0.25">
      <c r="A31" s="608"/>
      <c r="B31" s="608"/>
      <c r="C31" s="487"/>
      <c r="D31" s="473"/>
      <c r="E31" s="473"/>
      <c r="F31" s="443"/>
      <c r="G31" s="491"/>
      <c r="H31" s="490"/>
      <c r="I31" s="491"/>
      <c r="J31" s="490"/>
      <c r="K31" s="491"/>
      <c r="L31" s="490"/>
      <c r="M31" s="491"/>
      <c r="N31" s="490"/>
      <c r="O31" s="473"/>
      <c r="P31" s="490"/>
      <c r="Q31" s="473"/>
      <c r="R31" s="473"/>
      <c r="S31" s="473"/>
      <c r="T31" s="473"/>
      <c r="U31" s="473"/>
    </row>
    <row r="32" spans="1:21" ht="15.75" x14ac:dyDescent="0.25">
      <c r="A32" s="609"/>
      <c r="B32" s="609"/>
      <c r="C32" s="487"/>
      <c r="D32" s="473"/>
      <c r="E32" s="473"/>
      <c r="F32" s="443"/>
      <c r="G32" s="491"/>
      <c r="H32" s="490"/>
      <c r="I32" s="491"/>
      <c r="J32" s="490"/>
      <c r="K32" s="491"/>
      <c r="L32" s="490"/>
      <c r="M32" s="491"/>
      <c r="N32" s="490"/>
      <c r="O32" s="473"/>
      <c r="P32" s="490"/>
      <c r="Q32" s="473"/>
      <c r="R32" s="473"/>
      <c r="S32" s="473"/>
      <c r="T32" s="473"/>
      <c r="U32" s="473"/>
    </row>
    <row r="33" spans="1:21" ht="15.6" customHeight="1" x14ac:dyDescent="0.25">
      <c r="A33" s="284"/>
      <c r="B33" s="285"/>
      <c r="C33" s="284" t="s">
        <v>1817</v>
      </c>
      <c r="D33" s="285"/>
      <c r="E33" s="285"/>
      <c r="F33" s="286"/>
      <c r="G33" s="274">
        <f t="shared" ref="G33:O33" si="0">SUM(G6:G18)</f>
        <v>2</v>
      </c>
      <c r="H33" s="275">
        <f>SUM(H6:H32)</f>
        <v>459830</v>
      </c>
      <c r="I33" s="274">
        <f t="shared" si="0"/>
        <v>2.9</v>
      </c>
      <c r="J33" s="275">
        <f>SUM(J6:J32)</f>
        <v>590383</v>
      </c>
      <c r="K33" s="274">
        <f t="shared" si="0"/>
        <v>1.9</v>
      </c>
      <c r="L33" s="275">
        <f>SUM(L6:L32)</f>
        <v>524848.83333333326</v>
      </c>
      <c r="M33" s="274">
        <f t="shared" si="0"/>
        <v>3.2</v>
      </c>
      <c r="N33" s="275">
        <f>SUM(N6:N32)</f>
        <v>324589.83333333331</v>
      </c>
      <c r="O33" s="275">
        <f t="shared" si="0"/>
        <v>21</v>
      </c>
      <c r="P33" s="275">
        <f>SUM(P6:P32)</f>
        <v>1900651.6666666667</v>
      </c>
      <c r="Q33" s="259"/>
      <c r="R33" s="259"/>
      <c r="S33" s="259"/>
      <c r="T33" s="259"/>
      <c r="U33" s="259"/>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opLeftCell="C1" zoomScale="55" zoomScaleNormal="55" workbookViewId="0">
      <pane ySplit="7" topLeftCell="A11" activePane="bottomLeft" state="frozen"/>
      <selection activeCell="A7" sqref="A7"/>
      <selection pane="bottomLeft" activeCell="P19" sqref="P19"/>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20" width="14.140625" customWidth="1"/>
    <col min="21" max="21" width="17" customWidth="1"/>
  </cols>
  <sheetData>
    <row r="1" spans="1:21" ht="18.75" x14ac:dyDescent="0.25">
      <c r="A1" s="384"/>
      <c r="B1" s="276"/>
      <c r="C1" s="276"/>
      <c r="D1" s="276"/>
      <c r="E1" s="276"/>
      <c r="F1" s="276"/>
      <c r="G1" s="276" t="s">
        <v>1818</v>
      </c>
      <c r="I1" s="384"/>
      <c r="J1" s="276"/>
      <c r="K1" s="276"/>
      <c r="L1" s="276"/>
      <c r="M1" s="276"/>
      <c r="N1" s="276"/>
      <c r="O1" s="276"/>
      <c r="P1" s="276"/>
      <c r="Q1" s="276"/>
      <c r="R1" s="276"/>
      <c r="S1" s="276"/>
      <c r="T1" s="276"/>
      <c r="U1" s="276"/>
    </row>
    <row r="2" spans="1:21" ht="18.75" x14ac:dyDescent="0.25">
      <c r="A2" s="264" t="s">
        <v>1576</v>
      </c>
      <c r="B2" s="276"/>
      <c r="C2" s="276"/>
      <c r="D2" s="276"/>
      <c r="E2" s="276"/>
      <c r="F2" s="276"/>
      <c r="G2" s="276"/>
      <c r="I2" s="384"/>
      <c r="J2" s="276"/>
      <c r="K2" s="276"/>
      <c r="L2" s="276"/>
      <c r="M2" s="276"/>
      <c r="N2" s="276"/>
      <c r="O2" s="276"/>
      <c r="P2" s="276"/>
      <c r="Q2" s="276"/>
      <c r="R2" s="276"/>
      <c r="S2" s="276"/>
      <c r="T2" s="276"/>
      <c r="U2" s="276"/>
    </row>
    <row r="3" spans="1:21" x14ac:dyDescent="0.25">
      <c r="A3" s="639" t="s">
        <v>1819</v>
      </c>
      <c r="B3" s="639"/>
      <c r="C3" s="639"/>
      <c r="D3" s="639"/>
      <c r="E3" s="639"/>
      <c r="F3" s="639"/>
      <c r="G3" s="639"/>
      <c r="H3" s="639"/>
      <c r="I3" s="639"/>
      <c r="J3" s="639"/>
      <c r="K3" s="639"/>
      <c r="L3" s="639"/>
      <c r="M3" s="639"/>
      <c r="N3" s="639"/>
      <c r="O3" s="639"/>
      <c r="P3" s="639"/>
      <c r="Q3" s="639"/>
      <c r="R3" s="639"/>
      <c r="S3" s="639"/>
      <c r="T3" s="639"/>
      <c r="U3" s="639"/>
    </row>
    <row r="4" spans="1:21" x14ac:dyDescent="0.25">
      <c r="A4" s="311" t="s">
        <v>1820</v>
      </c>
      <c r="B4" s="264"/>
      <c r="C4" s="264"/>
      <c r="D4" s="264"/>
      <c r="E4" s="264"/>
      <c r="F4" s="264"/>
      <c r="G4" s="264"/>
      <c r="H4" s="264"/>
      <c r="I4" s="264"/>
      <c r="J4" s="264"/>
      <c r="K4" s="264"/>
      <c r="L4" s="264"/>
      <c r="M4" s="264"/>
      <c r="N4" s="264"/>
      <c r="O4" s="264"/>
      <c r="P4" s="264"/>
      <c r="Q4" s="264"/>
      <c r="R4" s="264"/>
      <c r="S4" s="264"/>
      <c r="T4" s="264"/>
      <c r="U4" s="264"/>
    </row>
    <row r="5" spans="1:21" ht="15" customHeight="1" x14ac:dyDescent="0.25">
      <c r="A5" s="614" t="s">
        <v>1452</v>
      </c>
      <c r="B5" s="582" t="s">
        <v>1453</v>
      </c>
      <c r="C5" s="594" t="s">
        <v>1454</v>
      </c>
      <c r="D5" s="594" t="s">
        <v>1455</v>
      </c>
      <c r="E5" s="585" t="s">
        <v>1293</v>
      </c>
      <c r="F5" s="594" t="s">
        <v>1456</v>
      </c>
      <c r="G5" s="614" t="s">
        <v>1457</v>
      </c>
      <c r="H5" s="614"/>
      <c r="I5" s="614"/>
      <c r="J5" s="614"/>
      <c r="K5" s="614"/>
      <c r="L5" s="614"/>
      <c r="M5" s="614"/>
      <c r="N5" s="614"/>
      <c r="O5" s="616" t="s">
        <v>1458</v>
      </c>
      <c r="P5" s="616"/>
      <c r="Q5" s="582" t="s">
        <v>1459</v>
      </c>
      <c r="R5" s="582" t="s">
        <v>1460</v>
      </c>
      <c r="S5" s="582" t="s">
        <v>1461</v>
      </c>
      <c r="T5" s="582" t="s">
        <v>1462</v>
      </c>
      <c r="U5" s="579" t="s">
        <v>1463</v>
      </c>
    </row>
    <row r="6" spans="1:21" ht="15" customHeight="1" x14ac:dyDescent="0.25">
      <c r="A6" s="614"/>
      <c r="B6" s="583"/>
      <c r="C6" s="595"/>
      <c r="D6" s="595"/>
      <c r="E6" s="586"/>
      <c r="F6" s="595"/>
      <c r="G6" s="614" t="s">
        <v>1464</v>
      </c>
      <c r="H6" s="614"/>
      <c r="I6" s="614" t="s">
        <v>1465</v>
      </c>
      <c r="J6" s="614"/>
      <c r="K6" s="614" t="s">
        <v>1466</v>
      </c>
      <c r="L6" s="614"/>
      <c r="M6" s="614" t="s">
        <v>1467</v>
      </c>
      <c r="N6" s="614"/>
      <c r="O6" s="616"/>
      <c r="P6" s="616"/>
      <c r="Q6" s="583"/>
      <c r="R6" s="583"/>
      <c r="S6" s="583"/>
      <c r="T6" s="583"/>
      <c r="U6" s="580"/>
    </row>
    <row r="7" spans="1:21" ht="25.5" x14ac:dyDescent="0.25">
      <c r="A7" s="614"/>
      <c r="B7" s="584"/>
      <c r="C7" s="596"/>
      <c r="D7" s="596"/>
      <c r="E7" s="587"/>
      <c r="F7" s="596"/>
      <c r="G7" s="321" t="s">
        <v>1468</v>
      </c>
      <c r="H7" s="233" t="s">
        <v>35</v>
      </c>
      <c r="I7" s="321" t="s">
        <v>1468</v>
      </c>
      <c r="J7" s="233" t="s">
        <v>35</v>
      </c>
      <c r="K7" s="321" t="s">
        <v>1468</v>
      </c>
      <c r="L7" s="233" t="s">
        <v>35</v>
      </c>
      <c r="M7" s="321" t="s">
        <v>1468</v>
      </c>
      <c r="N7" s="233" t="s">
        <v>35</v>
      </c>
      <c r="O7" s="321" t="s">
        <v>1468</v>
      </c>
      <c r="P7" s="233" t="s">
        <v>35</v>
      </c>
      <c r="Q7" s="584"/>
      <c r="R7" s="584"/>
      <c r="S7" s="584"/>
      <c r="T7" s="584"/>
      <c r="U7" s="581"/>
    </row>
    <row r="8" spans="1:21" ht="252" x14ac:dyDescent="0.25">
      <c r="A8" s="640" t="s">
        <v>1819</v>
      </c>
      <c r="B8" s="640" t="s">
        <v>1821</v>
      </c>
      <c r="C8" s="504" t="s">
        <v>1822</v>
      </c>
      <c r="D8" s="504" t="s">
        <v>1823</v>
      </c>
      <c r="E8" s="504">
        <v>8.1</v>
      </c>
      <c r="F8" s="400" t="s">
        <v>1824</v>
      </c>
      <c r="G8" s="400"/>
      <c r="H8" s="505"/>
      <c r="I8" s="506">
        <v>0.35</v>
      </c>
      <c r="J8" s="505">
        <f>$P$8*I8</f>
        <v>122443.99999999999</v>
      </c>
      <c r="K8" s="506">
        <v>0.35</v>
      </c>
      <c r="L8" s="505">
        <f>$P$8*K8</f>
        <v>122443.99999999999</v>
      </c>
      <c r="M8" s="506">
        <v>0.3</v>
      </c>
      <c r="N8" s="505">
        <f>$P$8*M8</f>
        <v>104952</v>
      </c>
      <c r="O8" s="506">
        <f>G8+I8+K8+M8</f>
        <v>1</v>
      </c>
      <c r="P8" s="505">
        <f>'1. TALLERES SEMINARIOS'!D984+'1. TALLERES SEMINARIOS'!D1002</f>
        <v>349840</v>
      </c>
      <c r="Q8" s="400" t="s">
        <v>1825</v>
      </c>
      <c r="R8" s="400" t="s">
        <v>1826</v>
      </c>
      <c r="S8" s="400" t="s">
        <v>1827</v>
      </c>
      <c r="T8" s="400" t="s">
        <v>1828</v>
      </c>
      <c r="U8" s="400" t="s">
        <v>1829</v>
      </c>
    </row>
    <row r="9" spans="1:21" ht="157.5" x14ac:dyDescent="0.25">
      <c r="A9" s="641"/>
      <c r="B9" s="641"/>
      <c r="C9" s="504" t="s">
        <v>1830</v>
      </c>
      <c r="D9" s="504" t="s">
        <v>1831</v>
      </c>
      <c r="E9" s="504">
        <v>8.1999999999999993</v>
      </c>
      <c r="F9" s="400" t="s">
        <v>1832</v>
      </c>
      <c r="G9" s="506">
        <v>0.4</v>
      </c>
      <c r="H9" s="505">
        <f>G9*$P$9</f>
        <v>634000</v>
      </c>
      <c r="I9" s="506">
        <v>0.3</v>
      </c>
      <c r="J9" s="505">
        <f>I9*$P$9</f>
        <v>475500</v>
      </c>
      <c r="K9" s="506">
        <v>0.3</v>
      </c>
      <c r="L9" s="505">
        <f>K9*$P$9</f>
        <v>475500</v>
      </c>
      <c r="M9" s="400"/>
      <c r="N9" s="505"/>
      <c r="O9" s="506">
        <f>G9+I9+K9+M9</f>
        <v>1</v>
      </c>
      <c r="P9" s="505">
        <f>'2. CONTRATACION DE PERSONAL'!D423+'4. EQUIPO TECNOLÓGICOS'!D10</f>
        <v>1585000</v>
      </c>
      <c r="Q9" s="400" t="s">
        <v>1833</v>
      </c>
      <c r="R9" s="400" t="s">
        <v>1834</v>
      </c>
      <c r="S9" s="400" t="s">
        <v>1835</v>
      </c>
      <c r="T9" s="400" t="s">
        <v>1836</v>
      </c>
      <c r="U9" s="400" t="s">
        <v>1837</v>
      </c>
    </row>
    <row r="10" spans="1:21" ht="78.75" x14ac:dyDescent="0.25">
      <c r="A10" s="641"/>
      <c r="B10" s="641"/>
      <c r="C10" s="504" t="s">
        <v>1838</v>
      </c>
      <c r="D10" s="504" t="s">
        <v>1839</v>
      </c>
      <c r="E10" s="504">
        <v>8.3000000000000007</v>
      </c>
      <c r="F10" s="400" t="s">
        <v>1840</v>
      </c>
      <c r="G10" s="506">
        <v>0.25</v>
      </c>
      <c r="H10" s="505">
        <f>$P$10*G10</f>
        <v>23416.25</v>
      </c>
      <c r="I10" s="506">
        <v>0.25</v>
      </c>
      <c r="J10" s="505">
        <f>$P$10*I10</f>
        <v>23416.25</v>
      </c>
      <c r="K10" s="506">
        <v>0.25</v>
      </c>
      <c r="L10" s="505">
        <f>$P$10*K10</f>
        <v>23416.25</v>
      </c>
      <c r="M10" s="506">
        <v>0.25</v>
      </c>
      <c r="N10" s="505">
        <f>$P$10*M10</f>
        <v>23416.25</v>
      </c>
      <c r="O10" s="506">
        <f>G10+I10+K10+M10</f>
        <v>1</v>
      </c>
      <c r="P10" s="406">
        <f>'1. TALLERES SEMINARIOS'!D1020</f>
        <v>93665</v>
      </c>
      <c r="Q10" s="401" t="s">
        <v>1841</v>
      </c>
      <c r="R10" s="400" t="s">
        <v>1842</v>
      </c>
      <c r="S10" s="400" t="s">
        <v>1843</v>
      </c>
      <c r="T10" s="400" t="s">
        <v>1844</v>
      </c>
      <c r="U10" s="400" t="s">
        <v>1845</v>
      </c>
    </row>
    <row r="11" spans="1:21" ht="126" x14ac:dyDescent="0.25">
      <c r="A11" s="641"/>
      <c r="B11" s="641"/>
      <c r="C11" s="504" t="s">
        <v>1846</v>
      </c>
      <c r="D11" s="504" t="s">
        <v>1847</v>
      </c>
      <c r="E11" s="504">
        <v>8.4</v>
      </c>
      <c r="F11" s="400" t="s">
        <v>1848</v>
      </c>
      <c r="G11" s="506">
        <v>0.25</v>
      </c>
      <c r="H11" s="505">
        <f>G11*$P$11</f>
        <v>156200</v>
      </c>
      <c r="I11" s="506">
        <v>0.25</v>
      </c>
      <c r="J11" s="505">
        <f>I11*$P$11</f>
        <v>156200</v>
      </c>
      <c r="K11" s="506">
        <v>0.25</v>
      </c>
      <c r="L11" s="505">
        <f>K11*$P$11</f>
        <v>156200</v>
      </c>
      <c r="M11" s="506">
        <v>0.25</v>
      </c>
      <c r="N11" s="505">
        <f>M11*$P$11</f>
        <v>156200</v>
      </c>
      <c r="O11" s="506">
        <f>G11+I11+K11+M11</f>
        <v>1</v>
      </c>
      <c r="P11" s="505">
        <f>'1. TALLERES SEMINARIOS'!D1038</f>
        <v>624800</v>
      </c>
      <c r="Q11" s="400" t="s">
        <v>1849</v>
      </c>
      <c r="R11" s="400" t="s">
        <v>1850</v>
      </c>
      <c r="S11" s="400" t="s">
        <v>1851</v>
      </c>
      <c r="T11" s="400"/>
      <c r="U11" s="400" t="s">
        <v>1852</v>
      </c>
    </row>
    <row r="12" spans="1:21" ht="157.5" x14ac:dyDescent="0.25">
      <c r="A12" s="641"/>
      <c r="B12" s="641"/>
      <c r="C12" s="504" t="s">
        <v>1853</v>
      </c>
      <c r="D12" s="504" t="s">
        <v>1854</v>
      </c>
      <c r="E12" s="504">
        <v>8.5</v>
      </c>
      <c r="F12" s="400" t="s">
        <v>1855</v>
      </c>
      <c r="G12" s="506">
        <v>0.15</v>
      </c>
      <c r="H12" s="505">
        <f>$P$12*G12</f>
        <v>3876</v>
      </c>
      <c r="I12" s="506">
        <v>0.25</v>
      </c>
      <c r="J12" s="505">
        <f>$P$12*I12</f>
        <v>6460</v>
      </c>
      <c r="K12" s="506">
        <v>0.3</v>
      </c>
      <c r="L12" s="505">
        <f>$P$12*K12</f>
        <v>7752</v>
      </c>
      <c r="M12" s="506">
        <v>0.3</v>
      </c>
      <c r="N12" s="505">
        <f>$P$12*M12</f>
        <v>7752</v>
      </c>
      <c r="O12" s="506">
        <f>G12+I12+K12+M12</f>
        <v>1</v>
      </c>
      <c r="P12" s="505">
        <f>'1. TALLERES SEMINARIOS'!D1056</f>
        <v>25840</v>
      </c>
      <c r="Q12" s="400" t="s">
        <v>1856</v>
      </c>
      <c r="R12" s="400" t="s">
        <v>1857</v>
      </c>
      <c r="S12" s="400" t="s">
        <v>1858</v>
      </c>
      <c r="T12" s="400" t="s">
        <v>1859</v>
      </c>
      <c r="U12" s="400" t="s">
        <v>1860</v>
      </c>
    </row>
    <row r="13" spans="1:21" ht="15.75" x14ac:dyDescent="0.25">
      <c r="A13" s="642"/>
      <c r="B13" s="642"/>
      <c r="C13" s="504"/>
      <c r="D13" s="504"/>
      <c r="E13" s="504"/>
      <c r="F13" s="400"/>
      <c r="G13" s="400"/>
      <c r="H13" s="505"/>
      <c r="I13" s="400"/>
      <c r="J13" s="505"/>
      <c r="K13" s="400"/>
      <c r="L13" s="505"/>
      <c r="M13" s="400"/>
      <c r="N13" s="505"/>
      <c r="O13" s="506"/>
      <c r="P13" s="505"/>
      <c r="Q13" s="400"/>
      <c r="R13" s="400"/>
      <c r="S13" s="400"/>
      <c r="T13" s="400"/>
      <c r="U13" s="402"/>
    </row>
    <row r="14" spans="1:21" ht="177" customHeight="1" x14ac:dyDescent="0.25">
      <c r="A14" s="640" t="s">
        <v>1820</v>
      </c>
      <c r="B14" s="640" t="s">
        <v>1861</v>
      </c>
      <c r="C14" s="504" t="s">
        <v>1862</v>
      </c>
      <c r="D14" s="504" t="s">
        <v>1863</v>
      </c>
      <c r="E14" s="504" t="s">
        <v>1864</v>
      </c>
      <c r="F14" s="400" t="s">
        <v>1865</v>
      </c>
      <c r="G14" s="511"/>
      <c r="H14" s="505"/>
      <c r="I14" s="510"/>
      <c r="J14" s="505"/>
      <c r="K14" s="512"/>
      <c r="L14" s="505"/>
      <c r="M14" s="510"/>
      <c r="N14" s="505"/>
      <c r="O14" s="506">
        <f>G14+I14+K14+M14</f>
        <v>0</v>
      </c>
      <c r="P14" s="505"/>
      <c r="Q14" s="510"/>
      <c r="R14" s="510"/>
      <c r="S14" s="510"/>
      <c r="T14" s="510"/>
      <c r="U14" s="510"/>
    </row>
    <row r="15" spans="1:21" ht="15.75" x14ac:dyDescent="0.25">
      <c r="A15" s="641"/>
      <c r="B15" s="641"/>
      <c r="C15" s="504"/>
      <c r="D15" s="504"/>
      <c r="E15" s="504"/>
      <c r="F15" s="400"/>
      <c r="G15" s="400"/>
      <c r="H15" s="505"/>
      <c r="I15" s="400"/>
      <c r="J15" s="505"/>
      <c r="K15" s="507"/>
      <c r="L15" s="505"/>
      <c r="M15" s="400"/>
      <c r="N15" s="505"/>
      <c r="O15" s="508"/>
      <c r="P15" s="505"/>
      <c r="Q15" s="399"/>
      <c r="R15" s="399"/>
      <c r="S15" s="399"/>
      <c r="T15" s="399"/>
      <c r="U15" s="399"/>
    </row>
    <row r="16" spans="1:21" ht="15.75" x14ac:dyDescent="0.25">
      <c r="A16" s="641"/>
      <c r="B16" s="641"/>
      <c r="C16" s="504"/>
      <c r="D16" s="504"/>
      <c r="E16" s="504"/>
      <c r="F16" s="400"/>
      <c r="G16" s="400"/>
      <c r="H16" s="505"/>
      <c r="I16" s="400"/>
      <c r="J16" s="505"/>
      <c r="K16" s="507"/>
      <c r="L16" s="505"/>
      <c r="M16" s="400"/>
      <c r="N16" s="505"/>
      <c r="O16" s="508"/>
      <c r="P16" s="505"/>
      <c r="Q16" s="399"/>
      <c r="R16" s="399"/>
      <c r="S16" s="399"/>
      <c r="T16" s="399"/>
      <c r="U16" s="399"/>
    </row>
    <row r="17" spans="1:21" ht="15.75" x14ac:dyDescent="0.25">
      <c r="A17" s="641"/>
      <c r="B17" s="641"/>
      <c r="C17" s="504"/>
      <c r="D17" s="504"/>
      <c r="E17" s="504"/>
      <c r="F17" s="400"/>
      <c r="G17" s="400"/>
      <c r="H17" s="505"/>
      <c r="I17" s="400"/>
      <c r="J17" s="505"/>
      <c r="K17" s="507"/>
      <c r="L17" s="505"/>
      <c r="M17" s="400"/>
      <c r="N17" s="505"/>
      <c r="O17" s="508"/>
      <c r="P17" s="505"/>
      <c r="Q17" s="400"/>
      <c r="R17" s="400"/>
      <c r="S17" s="400"/>
      <c r="T17" s="400"/>
      <c r="U17" s="400"/>
    </row>
    <row r="18" spans="1:21" ht="15.75" x14ac:dyDescent="0.25">
      <c r="A18" s="641"/>
      <c r="B18" s="641"/>
      <c r="C18" s="504"/>
      <c r="D18" s="504"/>
      <c r="E18" s="504"/>
      <c r="F18" s="400"/>
      <c r="G18" s="400"/>
      <c r="H18" s="505"/>
      <c r="I18" s="400"/>
      <c r="J18" s="505"/>
      <c r="K18" s="400"/>
      <c r="L18" s="505"/>
      <c r="M18" s="400"/>
      <c r="N18" s="505"/>
      <c r="O18" s="400"/>
      <c r="P18" s="505"/>
      <c r="Q18" s="400"/>
      <c r="R18" s="400"/>
      <c r="S18" s="400"/>
      <c r="T18" s="400"/>
      <c r="U18" s="509"/>
    </row>
    <row r="19" spans="1:21" ht="15.75" x14ac:dyDescent="0.25">
      <c r="A19" s="642"/>
      <c r="B19" s="642"/>
      <c r="C19" s="504"/>
      <c r="D19" s="504"/>
      <c r="E19" s="504"/>
      <c r="F19" s="400"/>
      <c r="G19" s="400"/>
      <c r="H19" s="505"/>
      <c r="I19" s="400"/>
      <c r="J19" s="505"/>
      <c r="K19" s="400"/>
      <c r="L19" s="505"/>
      <c r="M19" s="400"/>
      <c r="N19" s="505"/>
      <c r="O19" s="400"/>
      <c r="P19" s="505"/>
      <c r="Q19" s="400"/>
      <c r="R19" s="400"/>
      <c r="S19" s="400"/>
      <c r="T19" s="400"/>
      <c r="U19" s="400"/>
    </row>
    <row r="20" spans="1:21" ht="15.75" x14ac:dyDescent="0.25">
      <c r="A20" s="284"/>
      <c r="B20" s="285"/>
      <c r="C20" s="284" t="s">
        <v>1866</v>
      </c>
      <c r="D20" s="285"/>
      <c r="E20" s="285"/>
      <c r="F20" s="286"/>
      <c r="G20" s="274">
        <f t="shared" ref="G20:P20" si="0">SUM(G8:G19)</f>
        <v>1.05</v>
      </c>
      <c r="H20" s="275">
        <f t="shared" si="0"/>
        <v>817492.25</v>
      </c>
      <c r="I20" s="274">
        <f t="shared" si="0"/>
        <v>1.4</v>
      </c>
      <c r="J20" s="275">
        <f t="shared" si="0"/>
        <v>784020.25</v>
      </c>
      <c r="K20" s="274">
        <f t="shared" si="0"/>
        <v>1.45</v>
      </c>
      <c r="L20" s="275">
        <f t="shared" si="0"/>
        <v>785312.25</v>
      </c>
      <c r="M20" s="274">
        <f t="shared" si="0"/>
        <v>1.1000000000000001</v>
      </c>
      <c r="N20" s="275">
        <f t="shared" si="0"/>
        <v>292320.25</v>
      </c>
      <c r="O20" s="275">
        <f t="shared" si="0"/>
        <v>5</v>
      </c>
      <c r="P20" s="275">
        <f t="shared" si="0"/>
        <v>2679145</v>
      </c>
      <c r="Q20" s="258"/>
      <c r="R20" s="258"/>
      <c r="S20" s="258"/>
      <c r="T20" s="258"/>
      <c r="U20" s="258"/>
    </row>
    <row r="26" spans="1:21" x14ac:dyDescent="0.25">
      <c r="A26" s="384"/>
      <c r="B26" s="384"/>
      <c r="C26" s="384"/>
      <c r="D26" s="384"/>
      <c r="E26" s="384"/>
      <c r="F26" s="384"/>
      <c r="G26" s="384"/>
      <c r="H26" s="384"/>
      <c r="I26" s="384"/>
      <c r="J26" s="384"/>
      <c r="K26" s="384"/>
      <c r="L26" s="384"/>
      <c r="M26" s="384"/>
      <c r="N26" s="384"/>
      <c r="O26" s="384"/>
      <c r="P26" s="384"/>
      <c r="Q26" s="384"/>
      <c r="R26" s="384"/>
      <c r="S26" s="384"/>
      <c r="T26" s="384"/>
      <c r="U26" s="384"/>
    </row>
    <row r="27" spans="1:21" x14ac:dyDescent="0.25">
      <c r="A27" s="384"/>
      <c r="B27" s="384"/>
      <c r="C27" s="384"/>
      <c r="D27" s="384"/>
      <c r="E27" s="384"/>
      <c r="F27" s="384"/>
      <c r="G27" s="384"/>
      <c r="H27" s="384"/>
      <c r="I27" s="384"/>
      <c r="J27" s="384"/>
      <c r="K27" s="384"/>
      <c r="L27" s="384"/>
      <c r="M27" s="384"/>
      <c r="N27" s="384"/>
      <c r="O27" s="384"/>
      <c r="P27" s="384"/>
      <c r="Q27" s="384"/>
      <c r="R27" s="384"/>
      <c r="S27" s="384"/>
      <c r="T27" s="384"/>
      <c r="U27" s="384"/>
    </row>
    <row r="28" spans="1:21" x14ac:dyDescent="0.25">
      <c r="A28" s="384"/>
      <c r="B28" s="384"/>
      <c r="C28" s="384"/>
      <c r="D28" s="384"/>
      <c r="E28" s="384"/>
      <c r="F28" s="384"/>
      <c r="G28" s="384"/>
      <c r="H28" s="384"/>
      <c r="I28" s="384"/>
      <c r="J28" s="384"/>
      <c r="K28" s="384"/>
      <c r="L28" s="384"/>
      <c r="M28" s="384"/>
      <c r="N28" s="384"/>
      <c r="O28" s="384"/>
      <c r="P28" s="384"/>
      <c r="Q28" s="384"/>
      <c r="R28" s="384"/>
      <c r="S28" s="384"/>
      <c r="T28" s="384"/>
      <c r="U28" s="384"/>
    </row>
    <row r="29" spans="1:21" x14ac:dyDescent="0.25">
      <c r="A29" s="384"/>
      <c r="B29" s="384"/>
      <c r="C29" s="384"/>
      <c r="D29" s="384"/>
      <c r="E29" s="384"/>
      <c r="F29" s="384"/>
      <c r="G29" s="384"/>
      <c r="H29" s="384"/>
      <c r="I29" s="384"/>
      <c r="J29" s="384"/>
      <c r="K29" s="384"/>
      <c r="L29" s="384"/>
      <c r="M29" s="384"/>
      <c r="N29" s="384"/>
      <c r="O29" s="384"/>
      <c r="P29" s="384"/>
      <c r="Q29" s="384"/>
      <c r="R29" s="384"/>
      <c r="S29" s="384"/>
      <c r="T29" s="384"/>
      <c r="U29" s="384"/>
    </row>
    <row r="30" spans="1:21" x14ac:dyDescent="0.25">
      <c r="A30" s="384"/>
      <c r="B30" s="384"/>
      <c r="C30" s="384"/>
      <c r="D30" s="384"/>
      <c r="E30" s="384"/>
      <c r="F30" s="384"/>
      <c r="G30" s="384"/>
      <c r="H30" s="384"/>
      <c r="I30" s="384"/>
      <c r="J30" s="384"/>
      <c r="K30" s="384"/>
      <c r="L30" s="384"/>
      <c r="M30" s="384"/>
      <c r="N30" s="384"/>
      <c r="O30" s="384"/>
      <c r="P30" s="384"/>
      <c r="Q30" s="384"/>
      <c r="R30" s="384"/>
      <c r="S30" s="384"/>
      <c r="T30" s="384"/>
      <c r="U30" s="384"/>
    </row>
    <row r="31" spans="1:21" x14ac:dyDescent="0.25">
      <c r="A31" s="384"/>
      <c r="B31" s="384"/>
      <c r="C31" s="384"/>
      <c r="D31" s="384"/>
      <c r="E31" s="384"/>
      <c r="F31" s="384"/>
      <c r="G31" s="384"/>
      <c r="H31" s="384"/>
      <c r="I31" s="384"/>
      <c r="J31" s="384"/>
      <c r="K31" s="384"/>
      <c r="L31" s="384"/>
      <c r="M31" s="384"/>
      <c r="N31" s="384"/>
      <c r="O31" s="384"/>
      <c r="P31" s="384"/>
      <c r="Q31" s="384"/>
      <c r="R31" s="384"/>
      <c r="S31" s="384"/>
      <c r="T31" s="384"/>
      <c r="U31" s="384"/>
    </row>
    <row r="32" spans="1:21" x14ac:dyDescent="0.25">
      <c r="A32" s="384"/>
      <c r="B32" s="384"/>
      <c r="C32" s="384"/>
      <c r="D32" s="384"/>
      <c r="E32" s="384"/>
      <c r="F32" s="384"/>
      <c r="G32" s="384"/>
      <c r="H32" s="384"/>
      <c r="I32" s="384"/>
      <c r="J32" s="384"/>
      <c r="K32" s="384"/>
      <c r="L32" s="384"/>
      <c r="M32" s="384"/>
      <c r="N32" s="384"/>
      <c r="O32" s="384"/>
      <c r="P32" s="384"/>
      <c r="Q32" s="384"/>
      <c r="R32" s="384"/>
      <c r="S32" s="384"/>
      <c r="T32" s="384"/>
      <c r="U32" s="384"/>
    </row>
    <row r="33" spans="8:16" x14ac:dyDescent="0.25">
      <c r="H33" s="384"/>
      <c r="I33" s="384"/>
      <c r="J33" s="384"/>
      <c r="K33" s="384"/>
      <c r="L33" s="384"/>
      <c r="M33" s="384"/>
      <c r="N33" s="384"/>
      <c r="O33" s="384"/>
      <c r="P33" s="384"/>
    </row>
    <row r="34" spans="8:16" x14ac:dyDescent="0.25">
      <c r="H34" s="384"/>
      <c r="I34" s="384"/>
      <c r="J34" s="384"/>
      <c r="K34" s="384"/>
      <c r="L34" s="384"/>
      <c r="M34" s="384"/>
      <c r="N34" s="384"/>
      <c r="O34" s="384"/>
      <c r="P34" s="384"/>
    </row>
    <row r="35" spans="8:16" x14ac:dyDescent="0.25">
      <c r="H35" s="384"/>
      <c r="I35" s="384"/>
      <c r="J35" s="384"/>
      <c r="K35" s="384"/>
      <c r="L35" s="384"/>
      <c r="M35" s="384"/>
      <c r="N35" s="384"/>
      <c r="O35" s="384"/>
      <c r="P35" s="384"/>
    </row>
    <row r="36" spans="8:16" x14ac:dyDescent="0.25">
      <c r="H36" s="384"/>
      <c r="I36" s="384"/>
      <c r="J36" s="384"/>
      <c r="K36" s="384"/>
      <c r="L36" s="384"/>
      <c r="M36" s="384"/>
      <c r="N36" s="384"/>
      <c r="O36" s="384"/>
      <c r="P36" s="384"/>
    </row>
    <row r="37" spans="8:16" x14ac:dyDescent="0.25">
      <c r="H37" s="384"/>
      <c r="I37" s="384"/>
      <c r="J37" s="384"/>
      <c r="K37" s="384"/>
      <c r="L37" s="384"/>
      <c r="M37" s="384"/>
      <c r="N37" s="384"/>
      <c r="O37" s="384"/>
      <c r="P37" s="384"/>
    </row>
    <row r="38" spans="8:16" x14ac:dyDescent="0.25">
      <c r="H38" s="384"/>
      <c r="I38" s="384"/>
      <c r="J38" s="384"/>
      <c r="K38" s="384"/>
      <c r="L38" s="384"/>
      <c r="M38" s="384"/>
      <c r="N38" s="384"/>
      <c r="O38" s="384"/>
      <c r="P38" s="384"/>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81" zoomScaleNormal="81" workbookViewId="0">
      <selection activeCell="E22" sqref="E22"/>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59.85546875" style="85" customWidth="1"/>
    <col min="9" max="9" width="20.140625" style="194" customWidth="1"/>
    <col min="10" max="10" width="15.85546875" style="85" bestFit="1" customWidth="1"/>
    <col min="11" max="16384" width="11.5703125" style="85"/>
  </cols>
  <sheetData>
    <row r="2" spans="2:9" ht="16.5" thickBot="1" x14ac:dyDescent="0.3">
      <c r="H2" s="575" t="s">
        <v>45</v>
      </c>
      <c r="I2" s="575"/>
    </row>
    <row r="3" spans="2:9" ht="19.5" thickBot="1" x14ac:dyDescent="0.3">
      <c r="B3" s="80" t="s">
        <v>33</v>
      </c>
      <c r="C3" s="80" t="s">
        <v>46</v>
      </c>
      <c r="H3" s="335" t="s">
        <v>47</v>
      </c>
      <c r="I3" s="336" t="s">
        <v>46</v>
      </c>
    </row>
    <row r="4" spans="2:9" ht="18.75" x14ac:dyDescent="0.25">
      <c r="B4" s="81" t="s">
        <v>48</v>
      </c>
      <c r="C4" s="82">
        <f>'1. TALLERES SEMINARIOS'!D5</f>
        <v>8330415</v>
      </c>
      <c r="H4" s="387" t="s">
        <v>49</v>
      </c>
      <c r="I4" s="337">
        <f>'Desarrollo e Innov. Curricular'!P27</f>
        <v>2685389.9999999995</v>
      </c>
    </row>
    <row r="5" spans="2:9" ht="18.75" x14ac:dyDescent="0.25">
      <c r="B5" s="81" t="s">
        <v>50</v>
      </c>
      <c r="C5" s="82">
        <f>'2. CONTRATACION DE PERSONAL'!D5</f>
        <v>3156406.86</v>
      </c>
      <c r="H5" s="388" t="s">
        <v>51</v>
      </c>
      <c r="I5" s="338">
        <f>'Investigación Científica'!P46</f>
        <v>1059266.6666666665</v>
      </c>
    </row>
    <row r="6" spans="2:9" ht="18.75" x14ac:dyDescent="0.25">
      <c r="B6" s="81" t="s">
        <v>52</v>
      </c>
      <c r="C6" s="82">
        <f>'3. EQUIPO DE OFICINA'!D5</f>
        <v>0</v>
      </c>
      <c r="H6" s="388" t="s">
        <v>53</v>
      </c>
      <c r="I6" s="338">
        <f>'Vinculación Univ. Sociedad'!P50</f>
        <v>580960</v>
      </c>
    </row>
    <row r="7" spans="2:9" ht="18.75" x14ac:dyDescent="0.25">
      <c r="B7" s="81" t="s">
        <v>54</v>
      </c>
      <c r="C7" s="82">
        <f>'4. EQUIPO TECNOLÓGICOS'!D5</f>
        <v>1545000</v>
      </c>
      <c r="H7" s="388" t="s">
        <v>55</v>
      </c>
      <c r="I7" s="338">
        <f>'Docencia y Profesorado Universi'!P20</f>
        <v>866825</v>
      </c>
    </row>
    <row r="8" spans="2:9" ht="18.75" x14ac:dyDescent="0.25">
      <c r="B8" s="81" t="s">
        <v>56</v>
      </c>
      <c r="C8" s="82">
        <f>'5. ACTIVIDADES ESPECIALES'!D5</f>
        <v>2691000</v>
      </c>
      <c r="E8" s="420" t="str">
        <f>Presupuesto!D11</f>
        <v>Recurrente</v>
      </c>
      <c r="F8" s="421">
        <f>Presupuesto!D566</f>
        <v>8330415</v>
      </c>
      <c r="H8" s="388" t="s">
        <v>57</v>
      </c>
      <c r="I8" s="338">
        <f>'Estudiantes y Graduados'!P42</f>
        <v>472533.33333333337</v>
      </c>
    </row>
    <row r="9" spans="2:9" ht="18.75" x14ac:dyDescent="0.25">
      <c r="B9" s="81" t="s">
        <v>58</v>
      </c>
      <c r="C9" s="82">
        <f>'6. Becas'!D5</f>
        <v>0</v>
      </c>
      <c r="E9" s="420" t="str">
        <f>Presupuesto!E11</f>
        <v>POA 2015</v>
      </c>
      <c r="F9" s="421">
        <f>Presupuesto!E566</f>
        <v>7392406.8600000003</v>
      </c>
      <c r="H9" s="388" t="s">
        <v>59</v>
      </c>
      <c r="I9" s="338">
        <f>'Gestión del Conocimiento'!P26</f>
        <v>1911433.3333333333</v>
      </c>
    </row>
    <row r="10" spans="2:9" ht="18.75" x14ac:dyDescent="0.25">
      <c r="B10" s="81" t="s">
        <v>60</v>
      </c>
      <c r="C10" s="82">
        <f>'7. Infraestructura'!D5</f>
        <v>0</v>
      </c>
      <c r="E10" s="422" t="s">
        <v>61</v>
      </c>
      <c r="F10" s="423">
        <f>Presupuesto!F566</f>
        <v>15722821.859999999</v>
      </c>
      <c r="G10" s="109"/>
      <c r="H10" s="388" t="s">
        <v>62</v>
      </c>
      <c r="I10" s="339">
        <f>'Lo Esencial de la Reforma Univ.'!P33</f>
        <v>1900651.6666666667</v>
      </c>
    </row>
    <row r="11" spans="2:9" ht="18.75" x14ac:dyDescent="0.25">
      <c r="B11" s="81" t="s">
        <v>63</v>
      </c>
      <c r="C11" s="82">
        <f>'8. Venta de Servicios'!D5</f>
        <v>0</v>
      </c>
      <c r="F11" s="109"/>
      <c r="G11" s="109"/>
      <c r="H11" s="388" t="s">
        <v>64</v>
      </c>
      <c r="I11" s="339">
        <f>'Aseguramiento de la Calidad'!P20</f>
        <v>2679145</v>
      </c>
    </row>
    <row r="12" spans="2:9" ht="18.75" x14ac:dyDescent="0.25">
      <c r="B12" s="81"/>
      <c r="C12" s="82"/>
      <c r="F12" s="109"/>
      <c r="G12" s="109"/>
      <c r="H12" s="388" t="s">
        <v>65</v>
      </c>
      <c r="I12" s="339">
        <f>'Cultura de Innovación Insti...'!P19</f>
        <v>587440</v>
      </c>
    </row>
    <row r="13" spans="2:9" ht="19.5" thickBot="1" x14ac:dyDescent="0.3">
      <c r="B13" s="81"/>
      <c r="C13" s="82"/>
      <c r="F13" s="109"/>
      <c r="G13" s="109"/>
      <c r="H13" s="389" t="s">
        <v>66</v>
      </c>
      <c r="I13" s="390">
        <f>Posgrado!P42</f>
        <v>0</v>
      </c>
    </row>
    <row r="14" spans="2:9" ht="24" thickBot="1" x14ac:dyDescent="0.3">
      <c r="B14" s="83"/>
      <c r="C14" s="84"/>
      <c r="F14" s="109"/>
      <c r="G14" s="109"/>
      <c r="H14" s="391" t="s">
        <v>67</v>
      </c>
      <c r="I14" s="560">
        <f>SUM(I4:I13)</f>
        <v>12743644.999999998</v>
      </c>
    </row>
    <row r="15" spans="2:9" ht="27" thickBot="1" x14ac:dyDescent="0.3">
      <c r="B15" s="199" t="s">
        <v>67</v>
      </c>
      <c r="C15" s="200">
        <f>SUM(C4:C14)</f>
        <v>15722821.859999999</v>
      </c>
      <c r="F15" s="549"/>
      <c r="G15" s="109"/>
      <c r="H15" s="576"/>
      <c r="I15" s="576"/>
    </row>
    <row r="16" spans="2:9" ht="16.5" thickBot="1" x14ac:dyDescent="0.3">
      <c r="F16" s="109"/>
      <c r="G16" s="109"/>
      <c r="H16" s="576" t="s">
        <v>68</v>
      </c>
      <c r="I16" s="576"/>
    </row>
    <row r="17" spans="2:15" ht="15.75" thickBot="1" x14ac:dyDescent="0.3">
      <c r="E17" s="194"/>
      <c r="F17" s="109"/>
      <c r="G17" s="109"/>
      <c r="H17" s="334" t="s">
        <v>47</v>
      </c>
      <c r="I17" s="340" t="s">
        <v>46</v>
      </c>
      <c r="J17" s="194"/>
    </row>
    <row r="18" spans="2:15" x14ac:dyDescent="0.25">
      <c r="H18" s="331" t="s">
        <v>69</v>
      </c>
      <c r="I18" s="343">
        <f>'Gestion Administrativa'!P39</f>
        <v>341306.66666666669</v>
      </c>
      <c r="J18" s="194"/>
    </row>
    <row r="19" spans="2:15" x14ac:dyDescent="0.25">
      <c r="H19" s="332" t="s">
        <v>70</v>
      </c>
      <c r="I19" s="341">
        <f>'Gestión del Talento Humano'!P15</f>
        <v>1050406.8599999999</v>
      </c>
      <c r="J19" s="194"/>
    </row>
    <row r="20" spans="2:15" x14ac:dyDescent="0.25">
      <c r="H20" s="332" t="s">
        <v>71</v>
      </c>
      <c r="I20" s="341">
        <f>'Gestión Académica'!P21</f>
        <v>1201073.3333333333</v>
      </c>
      <c r="J20" s="194"/>
    </row>
    <row r="21" spans="2:15" x14ac:dyDescent="0.25">
      <c r="H21" s="332" t="s">
        <v>72</v>
      </c>
      <c r="I21" s="341">
        <f>'Internacionalización de la E.S.'!P51</f>
        <v>222470</v>
      </c>
      <c r="J21" s="194"/>
    </row>
    <row r="22" spans="2:15" ht="15.75" thickBot="1" x14ac:dyDescent="0.3">
      <c r="H22" s="333" t="s">
        <v>73</v>
      </c>
      <c r="I22" s="344">
        <f>'Gobernabilidad y Procesos...'!P28</f>
        <v>163920</v>
      </c>
      <c r="J22" s="194"/>
    </row>
    <row r="23" spans="2:15" ht="15.75" thickBot="1" x14ac:dyDescent="0.3">
      <c r="H23" s="342" t="s">
        <v>67</v>
      </c>
      <c r="I23" s="561">
        <f>SUM(I18:I22)</f>
        <v>2979176.86</v>
      </c>
    </row>
    <row r="24" spans="2:15" ht="15.75" thickBot="1" x14ac:dyDescent="0.3"/>
    <row r="25" spans="2:15" ht="15.75" thickBot="1" x14ac:dyDescent="0.3">
      <c r="H25" s="345" t="s">
        <v>74</v>
      </c>
      <c r="I25" s="559">
        <f>I14+I23</f>
        <v>15722821.859999998</v>
      </c>
    </row>
    <row r="26" spans="2:15" x14ac:dyDescent="0.25">
      <c r="H26" s="366"/>
      <c r="I26" s="367"/>
    </row>
    <row r="27" spans="2:15" x14ac:dyDescent="0.25">
      <c r="H27" s="366"/>
      <c r="I27" s="367"/>
    </row>
    <row r="28" spans="2:15" x14ac:dyDescent="0.25">
      <c r="H28" s="194"/>
    </row>
    <row r="29" spans="2:15" x14ac:dyDescent="0.25">
      <c r="B29" s="85" t="s">
        <v>75</v>
      </c>
      <c r="C29" s="85" t="s">
        <v>76</v>
      </c>
      <c r="D29" s="85" t="s">
        <v>77</v>
      </c>
      <c r="E29" s="85" t="s">
        <v>78</v>
      </c>
      <c r="F29" s="85" t="s">
        <v>79</v>
      </c>
      <c r="G29" s="85" t="s">
        <v>80</v>
      </c>
      <c r="H29" s="85" t="s">
        <v>81</v>
      </c>
      <c r="I29" s="194" t="s">
        <v>82</v>
      </c>
      <c r="J29" s="85" t="s">
        <v>83</v>
      </c>
      <c r="K29" s="85" t="s">
        <v>84</v>
      </c>
      <c r="L29" s="85" t="s">
        <v>85</v>
      </c>
      <c r="M29" s="85" t="s">
        <v>86</v>
      </c>
      <c r="N29" s="85" t="s">
        <v>87</v>
      </c>
      <c r="O29" s="85" t="s">
        <v>88</v>
      </c>
    </row>
    <row r="31" spans="2:15" x14ac:dyDescent="0.25">
      <c r="H31" s="153"/>
    </row>
    <row r="33" spans="2:4" ht="18.75" x14ac:dyDescent="0.25">
      <c r="B33" s="81"/>
      <c r="C33" s="82"/>
    </row>
    <row r="34" spans="2:4" ht="18.75" x14ac:dyDescent="0.25">
      <c r="B34" s="81"/>
      <c r="C34" s="82"/>
    </row>
    <row r="35" spans="2:4" x14ac:dyDescent="0.25">
      <c r="B35" s="195" t="s">
        <v>89</v>
      </c>
    </row>
    <row r="37" spans="2:4" ht="18.75" x14ac:dyDescent="0.25">
      <c r="B37" s="80" t="s">
        <v>33</v>
      </c>
      <c r="C37" s="80" t="s">
        <v>90</v>
      </c>
      <c r="D37" s="80" t="s">
        <v>91</v>
      </c>
    </row>
    <row r="38" spans="2:4" ht="18.75" x14ac:dyDescent="0.25">
      <c r="B38" s="85" t="s">
        <v>75</v>
      </c>
      <c r="C38" s="164">
        <f>SUMIF('2. CONTRATACION DE PERSONAL'!C:C,'Cuadro resumen'!$B$38:$B$54,'2. CONTRATACION DE PERSONAL'!D:D)</f>
        <v>0</v>
      </c>
      <c r="D38" s="392">
        <f>SUMIF('2. CONTRATACION DE PERSONAL'!$C:$C,'Cuadro resumen'!$B$38:$B$54,'2. CONTRATACION DE PERSONAL'!$G:$G)</f>
        <v>0</v>
      </c>
    </row>
    <row r="39" spans="2:4" ht="18.75" x14ac:dyDescent="0.25">
      <c r="B39" s="85" t="s">
        <v>76</v>
      </c>
      <c r="C39" s="164">
        <f>SUMIF('2. CONTRATACION DE PERSONAL'!C:C,'Cuadro resumen'!$B$38:$B$54,'2. CONTRATACION DE PERSONAL'!D:D)</f>
        <v>0</v>
      </c>
      <c r="D39" s="392">
        <f>SUMIF('2. CONTRATACION DE PERSONAL'!$C:$C,'Cuadro resumen'!$B$38:$B$54,'2. CONTRATACION DE PERSONAL'!$G:$G)</f>
        <v>0</v>
      </c>
    </row>
    <row r="40" spans="2:4" ht="18.75" x14ac:dyDescent="0.25">
      <c r="B40" s="85" t="s">
        <v>77</v>
      </c>
      <c r="C40" s="164">
        <f>SUMIF('2. CONTRATACION DE PERSONAL'!C:C,'Cuadro resumen'!$B$38:$B$54,'2. CONTRATACION DE PERSONAL'!D:D)</f>
        <v>0</v>
      </c>
      <c r="D40" s="392">
        <f>SUMIF('2. CONTRATACION DE PERSONAL'!$C:$C,'Cuadro resumen'!$B$38:$B$54,'2. CONTRATACION DE PERSONAL'!$G:$G)</f>
        <v>0</v>
      </c>
    </row>
    <row r="41" spans="2:4" ht="18.75" x14ac:dyDescent="0.25">
      <c r="B41" s="85" t="s">
        <v>78</v>
      </c>
      <c r="C41" s="164">
        <f>SUMIF('2. CONTRATACION DE PERSONAL'!C:C,'Cuadro resumen'!$B$38:$B$54,'2. CONTRATACION DE PERSONAL'!D:D)</f>
        <v>0</v>
      </c>
      <c r="D41" s="392">
        <f>SUMIF('2. CONTRATACION DE PERSONAL'!$C:$C,'Cuadro resumen'!$B$38:$B$54,'2. CONTRATACION DE PERSONAL'!$G:$G)</f>
        <v>0</v>
      </c>
    </row>
    <row r="42" spans="2:4" ht="18.75" x14ac:dyDescent="0.25">
      <c r="B42" s="85" t="s">
        <v>79</v>
      </c>
      <c r="C42" s="164">
        <f>SUMIF('2. CONTRATACION DE PERSONAL'!C:C,'Cuadro resumen'!$B$38:$B$54,'2. CONTRATACION DE PERSONAL'!D:D)</f>
        <v>1</v>
      </c>
      <c r="D42" s="392">
        <f>SUMIF('2. CONTRATACION DE PERSONAL'!$C:$C,'Cuadro resumen'!$B$38:$B$54,'2. CONTRATACION DE PERSONAL'!$G:$G)</f>
        <v>339028.32</v>
      </c>
    </row>
    <row r="43" spans="2:4" ht="18.75" x14ac:dyDescent="0.25">
      <c r="B43" s="85" t="s">
        <v>80</v>
      </c>
      <c r="C43" s="164">
        <f>SUMIF('2. CONTRATACION DE PERSONAL'!C:C,'Cuadro resumen'!$B$38:$B$54,'2. CONTRATACION DE PERSONAL'!D:D)</f>
        <v>0</v>
      </c>
      <c r="D43" s="392">
        <f>SUMIF('2. CONTRATACION DE PERSONAL'!$C:$C,'Cuadro resumen'!$B$38:$B$54,'2. CONTRATACION DE PERSONAL'!$G:$G)</f>
        <v>0</v>
      </c>
    </row>
    <row r="44" spans="2:4" ht="18.75" x14ac:dyDescent="0.25">
      <c r="B44" s="85" t="s">
        <v>81</v>
      </c>
      <c r="C44" s="164">
        <f>SUMIF('2. CONTRATACION DE PERSONAL'!C:C,'Cuadro resumen'!$B$38:$B$54,'2. CONTRATACION DE PERSONAL'!D:D)</f>
        <v>0</v>
      </c>
      <c r="D44" s="392">
        <f>SUMIF('2. CONTRATACION DE PERSONAL'!$C:$C,'Cuadro resumen'!$B$38:$B$54,'2. CONTRATACION DE PERSONAL'!$G:$G)</f>
        <v>0</v>
      </c>
    </row>
    <row r="45" spans="2:4" ht="18.75" x14ac:dyDescent="0.25">
      <c r="B45" s="85" t="s">
        <v>82</v>
      </c>
      <c r="C45" s="164">
        <f>SUMIF('2. CONTRATACION DE PERSONAL'!C:C,'Cuadro resumen'!$B$38:$B$54,'2. CONTRATACION DE PERSONAL'!D:D)</f>
        <v>0</v>
      </c>
      <c r="D45" s="392">
        <f>SUMIF('2. CONTRATACION DE PERSONAL'!$C:$C,'Cuadro resumen'!$B$38:$B$54,'2. CONTRATACION DE PERSONAL'!$G:$G)</f>
        <v>0</v>
      </c>
    </row>
    <row r="46" spans="2:4" ht="18.75" x14ac:dyDescent="0.25">
      <c r="B46" s="85" t="s">
        <v>83</v>
      </c>
      <c r="C46" s="164">
        <f>SUMIF('2. CONTRATACION DE PERSONAL'!C:C,'Cuadro resumen'!$B$38:$B$54,'2. CONTRATACION DE PERSONAL'!D:D)</f>
        <v>0</v>
      </c>
      <c r="D46" s="392">
        <f>SUMIF('2. CONTRATACION DE PERSONAL'!$C:$C,'Cuadro resumen'!$B$38:$B$54,'2. CONTRATACION DE PERSONAL'!$G:$G)</f>
        <v>0</v>
      </c>
    </row>
    <row r="47" spans="2:4" ht="18.75" x14ac:dyDescent="0.25">
      <c r="B47" s="85" t="s">
        <v>84</v>
      </c>
      <c r="C47" s="164">
        <f>SUMIF('2. CONTRATACION DE PERSONAL'!C:C,'Cuadro resumen'!$B$38:$B$54,'2. CONTRATACION DE PERSONAL'!D:D)</f>
        <v>0</v>
      </c>
      <c r="D47" s="392">
        <f>SUMIF('2. CONTRATACION DE PERSONAL'!$C:$C,'Cuadro resumen'!$B$38:$B$54,'2. CONTRATACION DE PERSONAL'!$G:$G)</f>
        <v>0</v>
      </c>
    </row>
    <row r="48" spans="2:4" ht="18.75" x14ac:dyDescent="0.25">
      <c r="B48" s="85" t="s">
        <v>85</v>
      </c>
      <c r="C48" s="164">
        <f>SUMIF('2. CONTRATACION DE PERSONAL'!C:C,'Cuadro resumen'!$B$38:$B$54,'2. CONTRATACION DE PERSONAL'!D:D)</f>
        <v>0</v>
      </c>
      <c r="D48" s="392">
        <f>SUMIF('2. CONTRATACION DE PERSONAL'!$C:$C,'Cuadro resumen'!$B$38:$B$54,'2. CONTRATACION DE PERSONAL'!$G:$G)</f>
        <v>0</v>
      </c>
    </row>
    <row r="49" spans="2:4" ht="18.75" x14ac:dyDescent="0.25">
      <c r="B49" s="85" t="s">
        <v>86</v>
      </c>
      <c r="C49" s="164">
        <f>SUMIF('2. CONTRATACION DE PERSONAL'!C:C,'Cuadro resumen'!$B$38:$B$54,'2. CONTRATACION DE PERSONAL'!D:D)</f>
        <v>0</v>
      </c>
      <c r="D49" s="392">
        <f>SUMIF('2. CONTRATACION DE PERSONAL'!$C:$C,'Cuadro resumen'!$B$38:$B$54,'2. CONTRATACION DE PERSONAL'!$G:$G)</f>
        <v>0</v>
      </c>
    </row>
    <row r="50" spans="2:4" ht="18.75" x14ac:dyDescent="0.25">
      <c r="B50" s="85" t="s">
        <v>87</v>
      </c>
      <c r="C50" s="164">
        <f>SUMIF('2. CONTRATACION DE PERSONAL'!C:C,'Cuadro resumen'!$B$38:$B$54,'2. CONTRATACION DE PERSONAL'!D:D)</f>
        <v>0</v>
      </c>
      <c r="D50" s="392">
        <f>SUMIF('2. CONTRATACION DE PERSONAL'!$C:$C,'Cuadro resumen'!$B$38:$B$54,'2. CONTRATACION DE PERSONAL'!$G:$G)</f>
        <v>0</v>
      </c>
    </row>
    <row r="51" spans="2:4" ht="18.75" x14ac:dyDescent="0.25">
      <c r="B51" s="85" t="s">
        <v>88</v>
      </c>
      <c r="C51" s="164">
        <f>SUMIF('2. CONTRATACION DE PERSONAL'!C:C,'Cuadro resumen'!$B$38:$B$54,'2. CONTRATACION DE PERSONAL'!D:D)</f>
        <v>0</v>
      </c>
      <c r="D51" s="392">
        <f>SUMIF('2. CONTRATACION DE PERSONAL'!$C:$C,'Cuadro resumen'!$B$38:$B$54,'2. CONTRATACION DE PERSONAL'!$G:$G)</f>
        <v>0</v>
      </c>
    </row>
    <row r="52" spans="2:4" ht="18.75" x14ac:dyDescent="0.25">
      <c r="B52" s="81" t="s">
        <v>92</v>
      </c>
      <c r="C52" s="164">
        <f>SUMIF('2. CONTRATACION DE PERSONAL'!C:C,'Cuadro resumen'!$B$38:$B$54,'2. CONTRATACION DE PERSONAL'!D:D)</f>
        <v>0</v>
      </c>
      <c r="D52" s="392">
        <f>SUMIF('2. CONTRATACION DE PERSONAL'!$C:$C,'Cuadro resumen'!$B$38:$B$54,'2. CONTRATACION DE PERSONAL'!$G:$G)</f>
        <v>0</v>
      </c>
    </row>
    <row r="53" spans="2:4" ht="18.75" x14ac:dyDescent="0.25">
      <c r="B53" s="81" t="s">
        <v>93</v>
      </c>
      <c r="C53" s="164">
        <f>SUMIF('2. CONTRATACION DE PERSONAL'!C:C,'Cuadro resumen'!$B$38:$B$54,'2. CONTRATACION DE PERSONAL'!D:D)</f>
        <v>15</v>
      </c>
      <c r="D53" s="392">
        <f>SUMIF('2. CONTRATACION DE PERSONAL'!$C:$C,'Cuadro resumen'!$B$38:$B$54,'2. CONTRATACION DE PERSONAL'!$G:$G)</f>
        <v>2586000</v>
      </c>
    </row>
    <row r="54" spans="2:4" ht="18.75" x14ac:dyDescent="0.25">
      <c r="B54" s="81" t="s">
        <v>94</v>
      </c>
      <c r="C54" s="164">
        <f>SUMIF('2. CONTRATACION DE PERSONAL'!C:C,'Cuadro resumen'!$B$38:$B$54,'2. CONTRATACION DE PERSONAL'!D:D)</f>
        <v>1</v>
      </c>
      <c r="D54" s="392">
        <f>SUMIF('2. CONTRATACION DE PERSONAL'!$C:$C,'Cuadro resumen'!$B$38:$B$54,'2. CONTRATACION DE PERSONAL'!$G:$G)</f>
        <v>168000</v>
      </c>
    </row>
    <row r="55" spans="2:4" ht="23.25" x14ac:dyDescent="0.25">
      <c r="B55" s="83" t="s">
        <v>67</v>
      </c>
      <c r="C55" s="165">
        <f>SUBTOTAL(109,C38:C54)</f>
        <v>17</v>
      </c>
      <c r="D55" s="392">
        <f>SUM(D38:D54)</f>
        <v>3093028.32</v>
      </c>
    </row>
    <row r="64" spans="2:4" x14ac:dyDescent="0.25">
      <c r="B64" s="195" t="s">
        <v>95</v>
      </c>
    </row>
    <row r="66" spans="2:4" ht="18.75" x14ac:dyDescent="0.25">
      <c r="B66" s="80" t="s">
        <v>33</v>
      </c>
      <c r="C66" s="80" t="s">
        <v>90</v>
      </c>
      <c r="D66" s="80" t="s">
        <v>91</v>
      </c>
    </row>
    <row r="67" spans="2:4" ht="18.75" x14ac:dyDescent="0.25">
      <c r="B67" s="81" t="s">
        <v>96</v>
      </c>
      <c r="C67" s="82">
        <f>SUMIF('3. EQUIPO DE OFICINA'!C:C,'Cuadro resumen'!$B$67:$B$76,'3. EQUIPO DE OFICINA'!D:D)</f>
        <v>0</v>
      </c>
      <c r="D67" s="82">
        <f>SUMIF('3. EQUIPO DE OFICINA'!$C:$C,'Cuadro resumen'!$B$67:$B$76,'3. EQUIPO DE OFICINA'!$F:$F)</f>
        <v>0</v>
      </c>
    </row>
    <row r="68" spans="2:4" ht="18.75" x14ac:dyDescent="0.25">
      <c r="B68" s="81" t="s">
        <v>97</v>
      </c>
      <c r="C68" s="82">
        <f>SUMIF('3. EQUIPO DE OFICINA'!C:C,'Cuadro resumen'!$B$67:$B$76,'3. EQUIPO DE OFICINA'!D:D)</f>
        <v>0</v>
      </c>
      <c r="D68" s="82">
        <f>SUMIF('3. EQUIPO DE OFICINA'!$C:$C,'Cuadro resumen'!$B$67:$B$76,'3. EQUIPO DE OFICINA'!$F:$F)</f>
        <v>0</v>
      </c>
    </row>
    <row r="69" spans="2:4" ht="18.75" x14ac:dyDescent="0.25">
      <c r="B69" s="81" t="s">
        <v>98</v>
      </c>
      <c r="C69" s="82">
        <f>SUMIF('3. EQUIPO DE OFICINA'!C:C,'Cuadro resumen'!$B$67:$B$76,'3. EQUIPO DE OFICINA'!D:D)</f>
        <v>0</v>
      </c>
      <c r="D69" s="82">
        <f>SUMIF('3. EQUIPO DE OFICINA'!$C:$C,'Cuadro resumen'!$B$67:$B$76,'3. EQUIPO DE OFICINA'!$F:$F)</f>
        <v>0</v>
      </c>
    </row>
    <row r="70" spans="2:4" ht="18.75" x14ac:dyDescent="0.25">
      <c r="B70" s="81" t="s">
        <v>99</v>
      </c>
      <c r="C70" s="82">
        <f>SUMIF('3. EQUIPO DE OFICINA'!C:C,'Cuadro resumen'!$B$67:$B$76,'3. EQUIPO DE OFICINA'!D:D)</f>
        <v>0</v>
      </c>
      <c r="D70" s="82">
        <f>SUMIF('3. EQUIPO DE OFICINA'!$C:$C,'Cuadro resumen'!$B$67:$B$76,'3. EQUIPO DE OFICINA'!$F:$F)</f>
        <v>0</v>
      </c>
    </row>
    <row r="71" spans="2:4" ht="18.75" x14ac:dyDescent="0.25">
      <c r="B71" s="81" t="s">
        <v>100</v>
      </c>
      <c r="C71" s="82">
        <f>SUMIF('3. EQUIPO DE OFICINA'!C:C,'Cuadro resumen'!$B$67:$B$76,'3. EQUIPO DE OFICINA'!D:D)</f>
        <v>0</v>
      </c>
      <c r="D71" s="82">
        <f>SUMIF('3. EQUIPO DE OFICINA'!$C:$C,'Cuadro resumen'!$B$67:$B$76,'3. EQUIPO DE OFICINA'!$F:$F)</f>
        <v>0</v>
      </c>
    </row>
    <row r="72" spans="2:4" ht="18.75" x14ac:dyDescent="0.25">
      <c r="B72" s="81" t="s">
        <v>101</v>
      </c>
      <c r="C72" s="82">
        <f>SUMIF('3. EQUIPO DE OFICINA'!C:C,'Cuadro resumen'!$B$67:$B$76,'3. EQUIPO DE OFICINA'!D:D)</f>
        <v>0</v>
      </c>
      <c r="D72" s="82">
        <f>SUMIF('3. EQUIPO DE OFICINA'!$C:$C,'Cuadro resumen'!$B$67:$B$76,'3. EQUIPO DE OFICINA'!$F:$F)</f>
        <v>0</v>
      </c>
    </row>
    <row r="73" spans="2:4" ht="18.75" x14ac:dyDescent="0.25">
      <c r="B73" s="81" t="s">
        <v>102</v>
      </c>
      <c r="C73" s="82">
        <f>SUMIF('3. EQUIPO DE OFICINA'!C:C,'Cuadro resumen'!$B$67:$B$76,'3. EQUIPO DE OFICINA'!D:D)</f>
        <v>0</v>
      </c>
      <c r="D73" s="82">
        <f>SUMIF('3. EQUIPO DE OFICINA'!$C:$C,'Cuadro resumen'!$B$67:$B$76,'3. EQUIPO DE OFICINA'!$F:$F)</f>
        <v>0</v>
      </c>
    </row>
    <row r="74" spans="2:4" ht="18.75" x14ac:dyDescent="0.25">
      <c r="B74" s="81" t="s">
        <v>103</v>
      </c>
      <c r="C74" s="82">
        <f>SUMIF('3. EQUIPO DE OFICINA'!C:C,'Cuadro resumen'!$B$67:$B$76,'3. EQUIPO DE OFICINA'!D:D)</f>
        <v>0</v>
      </c>
      <c r="D74" s="82">
        <f>SUMIF('3. EQUIPO DE OFICINA'!$C:$C,'Cuadro resumen'!$B$67:$B$76,'3. EQUIPO DE OFICINA'!$F:$F)</f>
        <v>0</v>
      </c>
    </row>
    <row r="75" spans="2:4" ht="18.75" x14ac:dyDescent="0.25">
      <c r="B75" s="81" t="s">
        <v>104</v>
      </c>
      <c r="C75" s="82">
        <f>SUMIF('3. EQUIPO DE OFICINA'!C:C,'Cuadro resumen'!$B$67:$B$76,'3. EQUIPO DE OFICINA'!D:D)</f>
        <v>0</v>
      </c>
      <c r="D75" s="82">
        <f>SUMIF('3. EQUIPO DE OFICINA'!$C:$C,'Cuadro resumen'!$B$67:$B$76,'3. EQUIPO DE OFICINA'!$F:$F)</f>
        <v>0</v>
      </c>
    </row>
    <row r="76" spans="2:4" ht="18.75" x14ac:dyDescent="0.25">
      <c r="B76" s="81" t="s">
        <v>105</v>
      </c>
      <c r="C76" s="82">
        <f>SUMIF('3. EQUIPO DE OFICINA'!C:C,'Cuadro resumen'!$B$67:$B$76,'3. EQUIPO DE OFICINA'!D:D)</f>
        <v>0</v>
      </c>
      <c r="D76" s="82">
        <f>SUMIF('3. EQUIPO DE OFICINA'!$C:$C,'Cuadro resumen'!$B$67:$B$76,'3. EQUIPO DE OFICINA'!$F:$F)</f>
        <v>0</v>
      </c>
    </row>
    <row r="77" spans="2:4" ht="18.75" x14ac:dyDescent="0.25">
      <c r="B77" s="81"/>
      <c r="C77" s="82">
        <f>SUMIF('3. EQUIPO DE OFICINA'!C:C,'Cuadro resumen'!$B$67:$B$76,'3. EQUIPO DE OFICINA'!D:D)</f>
        <v>0</v>
      </c>
      <c r="D77" s="82">
        <f>SUMIF('3. EQUIPO DE OFICINA'!$C:$C,'Cuadro resumen'!$B$67:$B$76,'3. EQUIPO DE OFICINA'!$F:$F)</f>
        <v>0</v>
      </c>
    </row>
    <row r="78" spans="2:4" ht="23.25" x14ac:dyDescent="0.25">
      <c r="B78" s="83" t="s">
        <v>67</v>
      </c>
      <c r="C78" s="84">
        <f>SUM(C67:C77)</f>
        <v>0</v>
      </c>
      <c r="D78" s="393">
        <f>SUM(D67:D77)</f>
        <v>0</v>
      </c>
    </row>
    <row r="81" spans="2:4" x14ac:dyDescent="0.25">
      <c r="B81" s="195" t="s">
        <v>106</v>
      </c>
    </row>
    <row r="83" spans="2:4" ht="18.75" x14ac:dyDescent="0.25">
      <c r="B83" s="80" t="s">
        <v>107</v>
      </c>
      <c r="C83" s="80" t="s">
        <v>90</v>
      </c>
      <c r="D83" s="80" t="s">
        <v>91</v>
      </c>
    </row>
    <row r="84" spans="2:4" ht="37.5" x14ac:dyDescent="0.25">
      <c r="B84" s="305" t="s">
        <v>108</v>
      </c>
      <c r="C84" s="82">
        <f>SUMIF('4. EQUIPO TECNOLÓGICOS'!C:C,'Cuadro resumen'!$B$84:$B$100,'4. EQUIPO TECNOLÓGICOS'!D:D)</f>
        <v>2</v>
      </c>
      <c r="D84" s="82">
        <f>SUMIF('4. EQUIPO TECNOLÓGICOS'!$C:$C,'Cuadro resumen'!$B$84:$B$100,'4. EQUIPO TECNOLÓGICOS'!F:F)</f>
        <v>70000</v>
      </c>
    </row>
    <row r="85" spans="2:4" ht="18.75" x14ac:dyDescent="0.25">
      <c r="B85" s="305" t="s">
        <v>109</v>
      </c>
      <c r="C85" s="82">
        <f>SUMIF('4. EQUIPO TECNOLÓGICOS'!C:C,'Cuadro resumen'!$B$84:$B$100,'4. EQUIPO TECNOLÓGICOS'!D:D)</f>
        <v>0</v>
      </c>
      <c r="D85" s="82">
        <f>SUMIF('4. EQUIPO TECNOLÓGICOS'!$C:$C,'Cuadro resumen'!$B$84:$B$100,'4. EQUIPO TECNOLÓGICOS'!F:F)</f>
        <v>0</v>
      </c>
    </row>
    <row r="86" spans="2:4" ht="37.5" x14ac:dyDescent="0.25">
      <c r="B86" s="305" t="s">
        <v>110</v>
      </c>
      <c r="C86" s="82">
        <f>SUMIF('4. EQUIPO TECNOLÓGICOS'!C:C,'Cuadro resumen'!$B$84:$B$100,'4. EQUIPO TECNOLÓGICOS'!D:D)</f>
        <v>0</v>
      </c>
      <c r="D86" s="82">
        <f>SUMIF('4. EQUIPO TECNOLÓGICOS'!$C:$C,'Cuadro resumen'!$B$84:$B$100,'4. EQUIPO TECNOLÓGICOS'!F:F)</f>
        <v>0</v>
      </c>
    </row>
    <row r="87" spans="2:4" ht="37.5" x14ac:dyDescent="0.25">
      <c r="B87" s="305" t="s">
        <v>111</v>
      </c>
      <c r="C87" s="82">
        <f>SUMIF('4. EQUIPO TECNOLÓGICOS'!C:C,'Cuadro resumen'!$B$84:$B$100,'4. EQUIPO TECNOLÓGICOS'!D:D)</f>
        <v>30</v>
      </c>
      <c r="D87" s="82">
        <f>SUMIF('4. EQUIPO TECNOLÓGICOS'!$C:$C,'Cuadro resumen'!$B$84:$B$100,'4. EQUIPO TECNOLÓGICOS'!F:F)</f>
        <v>450000</v>
      </c>
    </row>
    <row r="88" spans="2:4" ht="18.75" x14ac:dyDescent="0.25">
      <c r="B88" s="81" t="s">
        <v>112</v>
      </c>
      <c r="C88" s="82">
        <f>SUMIF('4. EQUIPO TECNOLÓGICOS'!C:C,'Cuadro resumen'!$B$84:$B$100,'4. EQUIPO TECNOLÓGICOS'!D:D)</f>
        <v>0</v>
      </c>
      <c r="D88" s="82">
        <f>SUMIF('4. EQUIPO TECNOLÓGICOS'!$C:$C,'Cuadro resumen'!$B$84:$B$100,'4. EQUIPO TECNOLÓGICOS'!F:F)</f>
        <v>0</v>
      </c>
    </row>
    <row r="89" spans="2:4" ht="18.75" x14ac:dyDescent="0.25">
      <c r="B89" s="81" t="s">
        <v>113</v>
      </c>
      <c r="C89" s="82">
        <f>SUMIF('4. EQUIPO TECNOLÓGICOS'!C:C,'Cuadro resumen'!$B$84:$B$100,'4. EQUIPO TECNOLÓGICOS'!D:D)</f>
        <v>30</v>
      </c>
      <c r="D89" s="82">
        <f>SUMIF('4. EQUIPO TECNOLÓGICOS'!$C:$C,'Cuadro resumen'!$B$84:$B$100,'4. EQUIPO TECNOLÓGICOS'!F:F)</f>
        <v>120000</v>
      </c>
    </row>
    <row r="90" spans="2:4" ht="18.75" x14ac:dyDescent="0.25">
      <c r="B90" s="81" t="s">
        <v>114</v>
      </c>
      <c r="C90" s="82">
        <f>SUMIF('4. EQUIPO TECNOLÓGICOS'!C:C,'Cuadro resumen'!$B$84:$B$100,'4. EQUIPO TECNOLÓGICOS'!D:D)</f>
        <v>30</v>
      </c>
      <c r="D90" s="82">
        <f>SUMIF('4. EQUIPO TECNOLÓGICOS'!$C:$C,'Cuadro resumen'!$B$84:$B$100,'4. EQUIPO TECNOLÓGICOS'!F:F)</f>
        <v>240000</v>
      </c>
    </row>
    <row r="91" spans="2:4" ht="18.75" x14ac:dyDescent="0.25">
      <c r="B91" s="81" t="s">
        <v>115</v>
      </c>
      <c r="C91" s="82">
        <f>SUMIF('4. EQUIPO TECNOLÓGICOS'!C:C,'Cuadro resumen'!$B$84:$B$100,'4. EQUIPO TECNOLÓGICOS'!D:D)</f>
        <v>0</v>
      </c>
      <c r="D91" s="82">
        <f>SUMIF('4. EQUIPO TECNOLÓGICOS'!$C:$C,'Cuadro resumen'!$B$84:$B$100,'4. EQUIPO TECNOLÓGICOS'!F:F)</f>
        <v>0</v>
      </c>
    </row>
    <row r="92" spans="2:4" ht="18.75" x14ac:dyDescent="0.25">
      <c r="B92" s="81" t="s">
        <v>116</v>
      </c>
      <c r="C92" s="82">
        <f>SUMIF('4. EQUIPO TECNOLÓGICOS'!C:C,'Cuadro resumen'!$B$84:$B$100,'4. EQUIPO TECNOLÓGICOS'!D:D)</f>
        <v>0</v>
      </c>
      <c r="D92" s="82">
        <f>SUMIF('4. EQUIPO TECNOLÓGICOS'!$C:$C,'Cuadro resumen'!$B$84:$B$100,'4. EQUIPO TECNOLÓGICOS'!F:F)</f>
        <v>0</v>
      </c>
    </row>
    <row r="93" spans="2:4" ht="18.75" x14ac:dyDescent="0.25">
      <c r="B93" s="81" t="s">
        <v>117</v>
      </c>
      <c r="C93" s="82">
        <f>SUMIF('4. EQUIPO TECNOLÓGICOS'!C:C,'Cuadro resumen'!$B$84:$B$100,'4. EQUIPO TECNOLÓGICOS'!D:D)</f>
        <v>0</v>
      </c>
      <c r="D93" s="82">
        <f>SUMIF('4. EQUIPO TECNOLÓGICOS'!$C:$C,'Cuadro resumen'!$B$84:$B$100,'4. EQUIPO TECNOLÓGICOS'!F:F)</f>
        <v>0</v>
      </c>
    </row>
    <row r="94" spans="2:4" ht="18.75" x14ac:dyDescent="0.25">
      <c r="B94" s="81" t="s">
        <v>118</v>
      </c>
      <c r="C94" s="82">
        <f>SUMIF('4. EQUIPO TECNOLÓGICOS'!C:C,'Cuadro resumen'!$B$84:$B$100,'4. EQUIPO TECNOLÓGICOS'!D:D)</f>
        <v>0</v>
      </c>
      <c r="D94" s="82">
        <f>SUMIF('4. EQUIPO TECNOLÓGICOS'!$C:$C,'Cuadro resumen'!$B$84:$B$100,'4. EQUIPO TECNOLÓGICOS'!F:F)</f>
        <v>0</v>
      </c>
    </row>
    <row r="95" spans="2:4" ht="18.75" x14ac:dyDescent="0.25">
      <c r="B95" s="81" t="s">
        <v>119</v>
      </c>
      <c r="C95" s="82">
        <f>SUMIF('4. EQUIPO TECNOLÓGICOS'!C:C,'Cuadro resumen'!$B$84:$B$100,'4. EQUIPO TECNOLÓGICOS'!D:D)</f>
        <v>30</v>
      </c>
      <c r="D95" s="82">
        <f>SUMIF('4. EQUIPO TECNOLÓGICOS'!$C:$C,'Cuadro resumen'!$B$84:$B$100,'4. EQUIPO TECNOLÓGICOS'!F:F)</f>
        <v>300000</v>
      </c>
    </row>
    <row r="96" spans="2:4" ht="18.75" x14ac:dyDescent="0.25">
      <c r="B96" s="81" t="s">
        <v>120</v>
      </c>
      <c r="C96" s="82">
        <f>SUMIF('4. EQUIPO TECNOLÓGICOS'!C:C,'Cuadro resumen'!$B$84:$B$100,'4. EQUIPO TECNOLÓGICOS'!D:D)</f>
        <v>0</v>
      </c>
      <c r="D96" s="82">
        <f>SUMIF('4. EQUIPO TECNOLÓGICOS'!$C:$C,'Cuadro resumen'!$B$84:$B$100,'4. EQUIPO TECNOLÓGICOS'!F:F)</f>
        <v>0</v>
      </c>
    </row>
    <row r="97" spans="2:4" ht="18.75" x14ac:dyDescent="0.25">
      <c r="B97" s="81" t="s">
        <v>121</v>
      </c>
      <c r="C97" s="82">
        <f>SUMIF('4. EQUIPO TECNOLÓGICOS'!C:C,'Cuadro resumen'!$B$84:$B$100,'4. EQUIPO TECNOLÓGICOS'!D:D)</f>
        <v>0</v>
      </c>
      <c r="D97" s="82">
        <f>SUMIF('4. EQUIPO TECNOLÓGICOS'!$C:$C,'Cuadro resumen'!$B$84:$B$100,'4. EQUIPO TECNOLÓGICOS'!F:F)</f>
        <v>0</v>
      </c>
    </row>
    <row r="98" spans="2:4" ht="18.75" x14ac:dyDescent="0.25">
      <c r="B98" s="81" t="s">
        <v>122</v>
      </c>
      <c r="C98" s="82">
        <f>SUMIF('4. EQUIPO TECNOLÓGICOS'!C:C,'Cuadro resumen'!$B$84:$B$100,'4. EQUIPO TECNOLÓGICOS'!D:D)</f>
        <v>0</v>
      </c>
      <c r="D98" s="82">
        <f>SUMIF('4. EQUIPO TECNOLÓGICOS'!$C:$C,'Cuadro resumen'!$B$84:$B$100,'4. EQUIPO TECNOLÓGICOS'!F:F)</f>
        <v>0</v>
      </c>
    </row>
    <row r="99" spans="2:4" ht="18.75" x14ac:dyDescent="0.25">
      <c r="B99" s="81" t="s">
        <v>123</v>
      </c>
      <c r="C99" s="82">
        <f>SUMIF('4. EQUIPO TECNOLÓGICOS'!C:C,'Cuadro resumen'!$B$84:$B$100,'4. EQUIPO TECNOLÓGICOS'!D:D)</f>
        <v>0</v>
      </c>
      <c r="D99" s="82">
        <f>SUMIF('4. EQUIPO TECNOLÓGICOS'!$C:$C,'Cuadro resumen'!$B$84:$B$100,'4. EQUIPO TECNOLÓGICOS'!F:F)</f>
        <v>0</v>
      </c>
    </row>
    <row r="100" spans="2:4" ht="18.75" x14ac:dyDescent="0.25">
      <c r="B100" s="81" t="s">
        <v>124</v>
      </c>
      <c r="C100" s="82">
        <f>SUMIF('4. EQUIPO TECNOLÓGICOS'!C:C,'Cuadro resumen'!$B$84:$B$100,'4. EQUIPO TECNOLÓGICOS'!D:D)</f>
        <v>0</v>
      </c>
      <c r="D100" s="82">
        <f>SUMIF('4. EQUIPO TECNOLÓGICOS'!$C:$C,'Cuadro resumen'!$B$84:$B$100,'4. EQUIPO TECNOLÓGICOS'!F:F)</f>
        <v>0</v>
      </c>
    </row>
    <row r="101" spans="2:4" ht="23.25" x14ac:dyDescent="0.25">
      <c r="B101" s="83" t="s">
        <v>67</v>
      </c>
      <c r="C101" s="84">
        <f>SUM(C84:C100)</f>
        <v>122</v>
      </c>
      <c r="D101" s="84">
        <f>SUM(D84:D100)</f>
        <v>1180000</v>
      </c>
    </row>
    <row r="105" spans="2:4" x14ac:dyDescent="0.25">
      <c r="B105" s="195" t="s">
        <v>125</v>
      </c>
    </row>
    <row r="126" spans="2:4" x14ac:dyDescent="0.25">
      <c r="B126" s="195" t="s">
        <v>126</v>
      </c>
    </row>
    <row r="127" spans="2:4" x14ac:dyDescent="0.25">
      <c r="B127" s="85" t="s">
        <v>127</v>
      </c>
      <c r="C127" s="85" t="s">
        <v>90</v>
      </c>
      <c r="D127" s="85" t="s">
        <v>91</v>
      </c>
    </row>
    <row r="128" spans="2:4" x14ac:dyDescent="0.25">
      <c r="B128" s="85" t="s">
        <v>128</v>
      </c>
    </row>
    <row r="129" spans="2:2" x14ac:dyDescent="0.25">
      <c r="B129" s="85" t="s">
        <v>129</v>
      </c>
    </row>
    <row r="130" spans="2:2" x14ac:dyDescent="0.25">
      <c r="B130" s="85" t="s">
        <v>130</v>
      </c>
    </row>
    <row r="143" spans="2:2" x14ac:dyDescent="0.25">
      <c r="B143" s="195" t="s">
        <v>131</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C1" zoomScale="65" zoomScaleNormal="65" workbookViewId="0">
      <pane ySplit="6" topLeftCell="A9" activePane="bottomLeft" state="frozen"/>
      <selection activeCell="A7" sqref="A7"/>
      <selection pane="bottomLeft" activeCell="P17" sqref="P17"/>
    </sheetView>
  </sheetViews>
  <sheetFormatPr baseColWidth="10" defaultColWidth="11.42578125" defaultRowHeight="15" x14ac:dyDescent="0.25"/>
  <cols>
    <col min="1" max="2" width="21.7109375" customWidth="1"/>
    <col min="3" max="5" width="27.42578125" customWidth="1"/>
    <col min="6" max="6" width="30.85546875" customWidth="1"/>
    <col min="7" max="7" width="20.5703125" customWidth="1"/>
    <col min="8" max="8" width="13.7109375" style="235" bestFit="1" customWidth="1"/>
    <col min="9" max="9" width="19" customWidth="1"/>
    <col min="10" max="10" width="18.85546875" style="235" customWidth="1"/>
    <col min="11" max="11" width="17.85546875" customWidth="1"/>
    <col min="12" max="12" width="13.7109375" style="235" bestFit="1" customWidth="1"/>
    <col min="13" max="13" width="17.85546875" customWidth="1"/>
    <col min="14" max="14" width="13.7109375" style="235" bestFit="1" customWidth="1"/>
    <col min="15" max="15" width="17" customWidth="1"/>
    <col min="16" max="16" width="18.28515625" style="235" customWidth="1"/>
    <col min="17" max="17" width="16.85546875" customWidth="1"/>
    <col min="18" max="18" width="21.140625" customWidth="1"/>
    <col min="19" max="19" width="19.140625" customWidth="1"/>
    <col min="20" max="20" width="16.85546875" customWidth="1"/>
    <col min="21" max="21" width="22.28515625" customWidth="1"/>
  </cols>
  <sheetData>
    <row r="1" spans="1:21" ht="18.75" x14ac:dyDescent="0.25">
      <c r="A1" s="384"/>
      <c r="B1" s="276"/>
      <c r="C1" s="276"/>
      <c r="D1" s="276"/>
      <c r="E1" s="276"/>
      <c r="F1" s="276"/>
      <c r="G1" s="276" t="s">
        <v>1867</v>
      </c>
      <c r="I1" s="384"/>
      <c r="J1" s="276"/>
      <c r="K1" s="276"/>
      <c r="L1" s="276"/>
      <c r="M1" s="276"/>
      <c r="N1" s="276"/>
      <c r="O1" s="276"/>
      <c r="P1" s="276"/>
      <c r="Q1" s="276"/>
      <c r="R1" s="276"/>
      <c r="S1" s="276"/>
      <c r="T1" s="276"/>
      <c r="U1" s="276"/>
    </row>
    <row r="2" spans="1:21" ht="18.75" x14ac:dyDescent="0.25">
      <c r="A2" s="264" t="s">
        <v>1576</v>
      </c>
      <c r="B2" s="276"/>
      <c r="C2" s="276"/>
      <c r="D2" s="276"/>
      <c r="E2" s="276"/>
      <c r="F2" s="276"/>
      <c r="G2" s="276"/>
      <c r="I2" s="384"/>
      <c r="J2" s="276"/>
      <c r="K2" s="276"/>
      <c r="L2" s="276"/>
      <c r="M2" s="276"/>
      <c r="N2" s="276"/>
      <c r="O2" s="276"/>
      <c r="P2" s="276"/>
      <c r="Q2" s="276"/>
      <c r="R2" s="276"/>
      <c r="S2" s="276"/>
      <c r="T2" s="276"/>
      <c r="U2" s="276"/>
    </row>
    <row r="3" spans="1:21" x14ac:dyDescent="0.25">
      <c r="A3" s="639" t="s">
        <v>1868</v>
      </c>
      <c r="B3" s="639"/>
      <c r="C3" s="639"/>
      <c r="D3" s="639"/>
      <c r="E3" s="639"/>
      <c r="F3" s="639"/>
      <c r="G3" s="639"/>
      <c r="H3" s="639"/>
      <c r="I3" s="639"/>
      <c r="J3" s="639"/>
      <c r="K3" s="639"/>
      <c r="L3" s="639"/>
      <c r="M3" s="639"/>
      <c r="N3" s="639"/>
      <c r="O3" s="639"/>
      <c r="P3" s="639"/>
      <c r="Q3" s="639"/>
      <c r="R3" s="639"/>
      <c r="S3" s="639"/>
      <c r="T3" s="639"/>
      <c r="U3" s="639"/>
    </row>
    <row r="4" spans="1:21" ht="15" customHeight="1" x14ac:dyDescent="0.25">
      <c r="A4" s="614" t="s">
        <v>1452</v>
      </c>
      <c r="B4" s="582" t="s">
        <v>1453</v>
      </c>
      <c r="C4" s="594" t="s">
        <v>1454</v>
      </c>
      <c r="D4" s="594" t="s">
        <v>1455</v>
      </c>
      <c r="E4" s="585" t="s">
        <v>1293</v>
      </c>
      <c r="F4" s="594" t="s">
        <v>1456</v>
      </c>
      <c r="G4" s="614" t="s">
        <v>1457</v>
      </c>
      <c r="H4" s="614"/>
      <c r="I4" s="614"/>
      <c r="J4" s="614"/>
      <c r="K4" s="614"/>
      <c r="L4" s="614"/>
      <c r="M4" s="614"/>
      <c r="N4" s="614"/>
      <c r="O4" s="616" t="s">
        <v>1458</v>
      </c>
      <c r="P4" s="616"/>
      <c r="Q4" s="582" t="s">
        <v>1459</v>
      </c>
      <c r="R4" s="582" t="s">
        <v>1460</v>
      </c>
      <c r="S4" s="582" t="s">
        <v>1461</v>
      </c>
      <c r="T4" s="582" t="s">
        <v>1462</v>
      </c>
      <c r="U4" s="579" t="s">
        <v>1463</v>
      </c>
    </row>
    <row r="5" spans="1:21" ht="15" customHeight="1" x14ac:dyDescent="0.25">
      <c r="A5" s="614"/>
      <c r="B5" s="583"/>
      <c r="C5" s="595"/>
      <c r="D5" s="595"/>
      <c r="E5" s="586"/>
      <c r="F5" s="595"/>
      <c r="G5" s="614" t="s">
        <v>1464</v>
      </c>
      <c r="H5" s="614"/>
      <c r="I5" s="614" t="s">
        <v>1465</v>
      </c>
      <c r="J5" s="614"/>
      <c r="K5" s="614" t="s">
        <v>1466</v>
      </c>
      <c r="L5" s="614"/>
      <c r="M5" s="614" t="s">
        <v>1467</v>
      </c>
      <c r="N5" s="614"/>
      <c r="O5" s="616"/>
      <c r="P5" s="616"/>
      <c r="Q5" s="583"/>
      <c r="R5" s="583"/>
      <c r="S5" s="583"/>
      <c r="T5" s="583"/>
      <c r="U5" s="580"/>
    </row>
    <row r="6" spans="1:21" ht="25.5" x14ac:dyDescent="0.25">
      <c r="A6" s="614"/>
      <c r="B6" s="584"/>
      <c r="C6" s="596"/>
      <c r="D6" s="596"/>
      <c r="E6" s="587"/>
      <c r="F6" s="596"/>
      <c r="G6" s="321" t="s">
        <v>1468</v>
      </c>
      <c r="H6" s="233" t="s">
        <v>35</v>
      </c>
      <c r="I6" s="321" t="s">
        <v>1468</v>
      </c>
      <c r="J6" s="233" t="s">
        <v>35</v>
      </c>
      <c r="K6" s="321" t="s">
        <v>1468</v>
      </c>
      <c r="L6" s="233" t="s">
        <v>35</v>
      </c>
      <c r="M6" s="321" t="s">
        <v>1468</v>
      </c>
      <c r="N6" s="233" t="s">
        <v>35</v>
      </c>
      <c r="O6" s="321" t="s">
        <v>1468</v>
      </c>
      <c r="P6" s="233" t="s">
        <v>35</v>
      </c>
      <c r="Q6" s="584"/>
      <c r="R6" s="584"/>
      <c r="S6" s="584"/>
      <c r="T6" s="584"/>
      <c r="U6" s="581"/>
    </row>
    <row r="7" spans="1:21" ht="388.5" customHeight="1" x14ac:dyDescent="0.25">
      <c r="A7" s="640" t="s">
        <v>1868</v>
      </c>
      <c r="B7" s="640" t="s">
        <v>1869</v>
      </c>
      <c r="C7" s="425" t="s">
        <v>1870</v>
      </c>
      <c r="D7" s="425" t="s">
        <v>1871</v>
      </c>
      <c r="E7" s="425">
        <v>9.1</v>
      </c>
      <c r="F7" s="514" t="s">
        <v>1872</v>
      </c>
      <c r="G7" s="510"/>
      <c r="H7" s="505"/>
      <c r="I7" s="510"/>
      <c r="J7" s="505"/>
      <c r="K7" s="510"/>
      <c r="L7" s="505"/>
      <c r="M7" s="510"/>
      <c r="N7" s="505"/>
      <c r="O7" s="510"/>
      <c r="P7" s="505">
        <f>'1. TALLERES SEMINARIOS'!D1074+'1. TALLERES SEMINARIOS'!D1092+'5. ACTIVIDADES ESPECIALES'!D354+'1. TALLERES SEMINARIOS'!D1110</f>
        <v>169140</v>
      </c>
      <c r="Q7" s="510"/>
      <c r="R7" s="510"/>
      <c r="S7" s="510"/>
      <c r="T7" s="510"/>
      <c r="U7" s="510"/>
    </row>
    <row r="8" spans="1:21" ht="15.75" hidden="1" x14ac:dyDescent="0.25">
      <c r="A8" s="641"/>
      <c r="B8" s="641"/>
      <c r="C8" s="504"/>
      <c r="D8" s="504"/>
      <c r="E8" s="504"/>
      <c r="F8" s="400"/>
      <c r="G8" s="400"/>
      <c r="H8" s="505"/>
      <c r="I8" s="400"/>
      <c r="J8" s="505"/>
      <c r="K8" s="400"/>
      <c r="L8" s="505"/>
      <c r="M8" s="400"/>
      <c r="N8" s="505"/>
      <c r="O8" s="400"/>
      <c r="P8" s="505"/>
      <c r="Q8" s="400"/>
      <c r="R8" s="400"/>
      <c r="S8" s="400"/>
      <c r="T8" s="400"/>
      <c r="U8" s="400"/>
    </row>
    <row r="9" spans="1:21" ht="141.75" x14ac:dyDescent="0.25">
      <c r="A9" s="641"/>
      <c r="B9" s="641"/>
      <c r="C9" s="425" t="s">
        <v>1873</v>
      </c>
      <c r="D9" s="425" t="s">
        <v>1874</v>
      </c>
      <c r="E9" s="425">
        <v>9.1999999999999993</v>
      </c>
      <c r="F9" s="400" t="s">
        <v>1875</v>
      </c>
      <c r="G9" s="510"/>
      <c r="H9" s="505"/>
      <c r="I9" s="510"/>
      <c r="J9" s="505"/>
      <c r="K9" s="510"/>
      <c r="L9" s="505"/>
      <c r="M9" s="510"/>
      <c r="N9" s="505"/>
      <c r="O9" s="510"/>
      <c r="P9" s="505">
        <f>'1. TALLERES SEMINARIOS'!D1128+'1. TALLERES SEMINARIOS'!D1146</f>
        <v>418300</v>
      </c>
      <c r="Q9" s="510"/>
      <c r="R9" s="510"/>
      <c r="S9" s="510"/>
      <c r="T9" s="510"/>
      <c r="U9" s="510"/>
    </row>
    <row r="10" spans="1:21" ht="15.75" x14ac:dyDescent="0.25">
      <c r="A10" s="641"/>
      <c r="B10" s="641"/>
      <c r="C10" s="504"/>
      <c r="D10" s="504"/>
      <c r="E10" s="504"/>
      <c r="F10" s="400"/>
      <c r="G10" s="400"/>
      <c r="H10" s="505"/>
      <c r="I10" s="400"/>
      <c r="J10" s="505"/>
      <c r="K10" s="400"/>
      <c r="L10" s="505"/>
      <c r="M10" s="400"/>
      <c r="N10" s="505"/>
      <c r="O10" s="400"/>
      <c r="P10" s="505"/>
      <c r="Q10" s="400"/>
      <c r="R10" s="400"/>
      <c r="S10" s="400"/>
      <c r="T10" s="400"/>
      <c r="U10" s="400"/>
    </row>
    <row r="11" spans="1:21" ht="15.75" x14ac:dyDescent="0.25">
      <c r="A11" s="641"/>
      <c r="B11" s="641"/>
      <c r="C11" s="504"/>
      <c r="D11" s="504"/>
      <c r="E11" s="504"/>
      <c r="F11" s="400"/>
      <c r="G11" s="400"/>
      <c r="H11" s="505"/>
      <c r="I11" s="400"/>
      <c r="J11" s="505"/>
      <c r="K11" s="400"/>
      <c r="L11" s="505"/>
      <c r="M11" s="400"/>
      <c r="N11" s="505"/>
      <c r="O11" s="400"/>
      <c r="P11" s="505"/>
      <c r="Q11" s="400"/>
      <c r="R11" s="400"/>
      <c r="S11" s="400"/>
      <c r="T11" s="400"/>
      <c r="U11" s="400"/>
    </row>
    <row r="12" spans="1:21" ht="15.75" x14ac:dyDescent="0.25">
      <c r="A12" s="641"/>
      <c r="B12" s="641"/>
      <c r="C12" s="504"/>
      <c r="D12" s="504"/>
      <c r="E12" s="504"/>
      <c r="F12" s="400"/>
      <c r="G12" s="400"/>
      <c r="H12" s="505"/>
      <c r="I12" s="400"/>
      <c r="J12" s="505"/>
      <c r="K12" s="400"/>
      <c r="L12" s="505"/>
      <c r="M12" s="400"/>
      <c r="N12" s="505"/>
      <c r="O12" s="400"/>
      <c r="P12" s="505"/>
      <c r="Q12" s="400"/>
      <c r="R12" s="400"/>
      <c r="S12" s="400"/>
      <c r="T12" s="400"/>
      <c r="U12" s="402"/>
    </row>
    <row r="13" spans="1:21" ht="15.75" customHeight="1" x14ac:dyDescent="0.25">
      <c r="A13" s="641"/>
      <c r="B13" s="641"/>
      <c r="C13" s="504"/>
      <c r="D13" s="504"/>
      <c r="E13" s="504"/>
      <c r="F13" s="400"/>
      <c r="G13" s="400"/>
      <c r="H13" s="505"/>
      <c r="I13" s="400"/>
      <c r="J13" s="505"/>
      <c r="K13" s="507"/>
      <c r="L13" s="505"/>
      <c r="M13" s="400"/>
      <c r="N13" s="505"/>
      <c r="O13" s="508"/>
      <c r="P13" s="505"/>
      <c r="Q13" s="400"/>
      <c r="R13" s="400"/>
      <c r="S13" s="400"/>
      <c r="T13" s="400"/>
      <c r="U13" s="400"/>
    </row>
    <row r="14" spans="1:21" ht="15.75" x14ac:dyDescent="0.25">
      <c r="A14" s="641"/>
      <c r="B14" s="641"/>
      <c r="C14" s="504"/>
      <c r="D14" s="504"/>
      <c r="E14" s="504"/>
      <c r="F14" s="400"/>
      <c r="G14" s="400"/>
      <c r="H14" s="505"/>
      <c r="I14" s="400"/>
      <c r="J14" s="505"/>
      <c r="K14" s="507"/>
      <c r="L14" s="505"/>
      <c r="M14" s="400"/>
      <c r="N14" s="505"/>
      <c r="O14" s="508"/>
      <c r="P14" s="505"/>
      <c r="Q14" s="400"/>
      <c r="R14" s="400"/>
      <c r="S14" s="400"/>
      <c r="T14" s="400"/>
      <c r="U14" s="400"/>
    </row>
    <row r="15" spans="1:21" ht="15.75" x14ac:dyDescent="0.25">
      <c r="A15" s="641"/>
      <c r="B15" s="641"/>
      <c r="C15" s="504"/>
      <c r="D15" s="504"/>
      <c r="E15" s="504"/>
      <c r="F15" s="400"/>
      <c r="G15" s="400"/>
      <c r="H15" s="505"/>
      <c r="I15" s="400"/>
      <c r="J15" s="505"/>
      <c r="K15" s="507"/>
      <c r="L15" s="505"/>
      <c r="M15" s="400"/>
      <c r="N15" s="505"/>
      <c r="O15" s="508"/>
      <c r="P15" s="505"/>
      <c r="Q15" s="400"/>
      <c r="R15" s="400"/>
      <c r="S15" s="400"/>
      <c r="T15" s="400"/>
      <c r="U15" s="400"/>
    </row>
    <row r="16" spans="1:21" ht="15.75" x14ac:dyDescent="0.25">
      <c r="A16" s="641"/>
      <c r="B16" s="641"/>
      <c r="C16" s="504"/>
      <c r="D16" s="504"/>
      <c r="E16" s="504"/>
      <c r="F16" s="400"/>
      <c r="G16" s="400"/>
      <c r="H16" s="505"/>
      <c r="I16" s="400"/>
      <c r="J16" s="505"/>
      <c r="K16" s="507"/>
      <c r="L16" s="505"/>
      <c r="M16" s="400"/>
      <c r="N16" s="505"/>
      <c r="O16" s="508"/>
      <c r="P16" s="505"/>
      <c r="Q16" s="400"/>
      <c r="R16" s="400"/>
      <c r="S16" s="400"/>
      <c r="T16" s="400"/>
      <c r="U16" s="400"/>
    </row>
    <row r="17" spans="1:21" ht="15.75" x14ac:dyDescent="0.25">
      <c r="A17" s="641"/>
      <c r="B17" s="641"/>
      <c r="C17" s="504"/>
      <c r="D17" s="504"/>
      <c r="E17" s="504"/>
      <c r="F17" s="400"/>
      <c r="G17" s="400"/>
      <c r="H17" s="505"/>
      <c r="I17" s="400"/>
      <c r="J17" s="505"/>
      <c r="K17" s="400"/>
      <c r="L17" s="505"/>
      <c r="M17" s="400"/>
      <c r="N17" s="505"/>
      <c r="O17" s="400"/>
      <c r="P17" s="505"/>
      <c r="Q17" s="400"/>
      <c r="R17" s="400"/>
      <c r="S17" s="400"/>
      <c r="T17" s="400"/>
      <c r="U17" s="509"/>
    </row>
    <row r="18" spans="1:21" ht="15.75" x14ac:dyDescent="0.25">
      <c r="A18" s="642"/>
      <c r="B18" s="642"/>
      <c r="C18" s="504"/>
      <c r="D18" s="504"/>
      <c r="E18" s="504"/>
      <c r="F18" s="400"/>
      <c r="G18" s="400"/>
      <c r="H18" s="505"/>
      <c r="I18" s="400"/>
      <c r="J18" s="505"/>
      <c r="K18" s="400"/>
      <c r="L18" s="505"/>
      <c r="M18" s="400"/>
      <c r="N18" s="505"/>
      <c r="O18" s="400"/>
      <c r="P18" s="505"/>
      <c r="Q18" s="400"/>
      <c r="R18" s="400"/>
      <c r="S18" s="400"/>
      <c r="T18" s="400"/>
      <c r="U18" s="400"/>
    </row>
    <row r="19" spans="1:21" ht="15.75" x14ac:dyDescent="0.25">
      <c r="A19" s="284"/>
      <c r="B19" s="285"/>
      <c r="C19" s="284" t="s">
        <v>1876</v>
      </c>
      <c r="D19" s="285"/>
      <c r="E19" s="285"/>
      <c r="F19" s="286"/>
      <c r="G19" s="274">
        <f t="shared" ref="G19:P19" si="0">SUM(G7:G18)</f>
        <v>0</v>
      </c>
      <c r="H19" s="275">
        <f t="shared" si="0"/>
        <v>0</v>
      </c>
      <c r="I19" s="274">
        <f t="shared" si="0"/>
        <v>0</v>
      </c>
      <c r="J19" s="275">
        <f t="shared" si="0"/>
        <v>0</v>
      </c>
      <c r="K19" s="274">
        <f t="shared" si="0"/>
        <v>0</v>
      </c>
      <c r="L19" s="275">
        <f t="shared" si="0"/>
        <v>0</v>
      </c>
      <c r="M19" s="274">
        <f t="shared" si="0"/>
        <v>0</v>
      </c>
      <c r="N19" s="275">
        <f t="shared" si="0"/>
        <v>0</v>
      </c>
      <c r="O19" s="275">
        <f t="shared" si="0"/>
        <v>0</v>
      </c>
      <c r="P19" s="275">
        <f t="shared" si="0"/>
        <v>587440</v>
      </c>
      <c r="Q19" s="258"/>
      <c r="R19" s="258"/>
      <c r="S19" s="258"/>
      <c r="T19" s="258"/>
      <c r="U19" s="258"/>
    </row>
    <row r="25" spans="1:21" x14ac:dyDescent="0.25">
      <c r="A25" s="384"/>
      <c r="B25" s="384"/>
      <c r="C25" s="384"/>
      <c r="D25" s="384"/>
      <c r="E25" s="384"/>
      <c r="F25" s="384"/>
      <c r="G25" s="384"/>
      <c r="H25" s="384"/>
      <c r="I25" s="384"/>
      <c r="J25" s="384"/>
      <c r="K25" s="384"/>
      <c r="L25" s="384"/>
      <c r="M25" s="384"/>
      <c r="N25" s="384"/>
      <c r="O25" s="384"/>
      <c r="P25" s="384"/>
      <c r="Q25" s="384"/>
      <c r="R25" s="384"/>
      <c r="S25" s="384"/>
      <c r="T25" s="384"/>
      <c r="U25" s="384"/>
    </row>
    <row r="26" spans="1:21" x14ac:dyDescent="0.25">
      <c r="A26" s="384"/>
      <c r="B26" s="384"/>
      <c r="C26" s="384"/>
      <c r="D26" s="384"/>
      <c r="E26" s="384"/>
      <c r="F26" s="384"/>
      <c r="G26" s="384"/>
      <c r="H26" s="384"/>
      <c r="I26" s="384"/>
      <c r="J26" s="384"/>
      <c r="K26" s="384"/>
      <c r="L26" s="384"/>
      <c r="M26" s="384"/>
      <c r="N26" s="384"/>
      <c r="O26" s="384"/>
      <c r="P26" s="384"/>
      <c r="Q26" s="384"/>
      <c r="R26" s="384"/>
      <c r="S26" s="384"/>
      <c r="T26" s="384"/>
      <c r="U26" s="384"/>
    </row>
    <row r="27" spans="1:21" x14ac:dyDescent="0.25">
      <c r="A27" s="384"/>
      <c r="B27" s="384"/>
      <c r="C27" s="384"/>
      <c r="D27" s="384"/>
      <c r="E27" s="384"/>
      <c r="F27" s="384"/>
      <c r="G27" s="384"/>
      <c r="H27" s="384"/>
      <c r="I27" s="384"/>
      <c r="J27" s="384"/>
      <c r="K27" s="384"/>
      <c r="L27" s="384"/>
      <c r="M27" s="384"/>
      <c r="N27" s="384"/>
      <c r="O27" s="384"/>
      <c r="P27" s="384"/>
      <c r="Q27" s="384"/>
      <c r="R27" s="384"/>
      <c r="S27" s="384"/>
      <c r="T27" s="384"/>
      <c r="U27" s="384"/>
    </row>
    <row r="28" spans="1:21" x14ac:dyDescent="0.25">
      <c r="A28" s="384"/>
      <c r="B28" s="384"/>
      <c r="C28" s="384"/>
      <c r="D28" s="384"/>
      <c r="E28" s="384"/>
      <c r="F28" s="384"/>
      <c r="G28" s="384"/>
      <c r="H28" s="384"/>
      <c r="I28" s="384"/>
      <c r="J28" s="384"/>
      <c r="K28" s="384"/>
      <c r="L28" s="384"/>
      <c r="M28" s="384"/>
      <c r="N28" s="384"/>
      <c r="O28" s="384"/>
      <c r="P28" s="384"/>
      <c r="Q28" s="384"/>
      <c r="R28" s="384"/>
      <c r="S28" s="384"/>
      <c r="T28" s="384"/>
      <c r="U28" s="384"/>
    </row>
    <row r="29" spans="1:21" x14ac:dyDescent="0.25">
      <c r="A29" s="384"/>
      <c r="B29" s="384"/>
      <c r="C29" s="384"/>
      <c r="D29" s="384"/>
      <c r="E29" s="384"/>
      <c r="F29" s="384"/>
      <c r="G29" s="384"/>
      <c r="H29" s="384"/>
      <c r="I29" s="384"/>
      <c r="J29" s="384"/>
      <c r="K29" s="384"/>
      <c r="L29" s="384"/>
      <c r="M29" s="384"/>
      <c r="N29" s="384"/>
      <c r="O29" s="384"/>
      <c r="P29" s="384"/>
      <c r="Q29" s="384"/>
      <c r="R29" s="384"/>
      <c r="S29" s="384"/>
      <c r="T29" s="384"/>
      <c r="U29" s="384"/>
    </row>
    <row r="30" spans="1:21" x14ac:dyDescent="0.25">
      <c r="A30" s="384"/>
      <c r="B30" s="384"/>
      <c r="C30" s="384"/>
      <c r="D30" s="384"/>
      <c r="E30" s="384"/>
      <c r="F30" s="384"/>
      <c r="G30" s="384"/>
      <c r="H30" s="384"/>
      <c r="I30" s="384"/>
      <c r="J30" s="384"/>
      <c r="K30" s="384"/>
      <c r="L30" s="384"/>
      <c r="M30" s="384"/>
      <c r="N30" s="384"/>
      <c r="O30" s="384"/>
      <c r="P30" s="384"/>
      <c r="Q30" s="384"/>
      <c r="R30" s="384"/>
      <c r="S30" s="384"/>
      <c r="T30" s="384"/>
      <c r="U30" s="384"/>
    </row>
    <row r="31" spans="1:21" x14ac:dyDescent="0.25">
      <c r="A31" s="384"/>
      <c r="B31" s="384"/>
      <c r="C31" s="384"/>
      <c r="D31" s="384"/>
      <c r="E31" s="384"/>
      <c r="F31" s="384"/>
      <c r="G31" s="384"/>
      <c r="H31" s="384"/>
      <c r="I31" s="384"/>
      <c r="J31" s="384"/>
      <c r="K31" s="384"/>
      <c r="L31" s="384"/>
      <c r="M31" s="384"/>
      <c r="N31" s="384"/>
      <c r="O31" s="384"/>
      <c r="P31" s="384"/>
      <c r="Q31" s="384"/>
      <c r="R31" s="384"/>
      <c r="S31" s="384"/>
      <c r="T31" s="384"/>
      <c r="U31" s="384"/>
    </row>
    <row r="32" spans="1:21" x14ac:dyDescent="0.25">
      <c r="A32" s="384"/>
      <c r="B32" s="384"/>
      <c r="C32" s="384"/>
      <c r="D32" s="384"/>
      <c r="E32" s="384"/>
      <c r="F32" s="384"/>
      <c r="G32" s="384"/>
      <c r="H32" s="384"/>
      <c r="I32" s="384"/>
      <c r="J32" s="384"/>
      <c r="K32" s="384"/>
      <c r="L32" s="384"/>
      <c r="M32" s="384"/>
      <c r="N32" s="384"/>
      <c r="O32" s="384"/>
      <c r="P32" s="384"/>
      <c r="Q32" s="384"/>
      <c r="R32" s="384"/>
      <c r="S32" s="384"/>
      <c r="T32" s="384"/>
      <c r="U32" s="384"/>
    </row>
    <row r="33" spans="8:16" x14ac:dyDescent="0.25">
      <c r="H33" s="384"/>
      <c r="I33" s="384"/>
      <c r="J33" s="384"/>
      <c r="K33" s="384"/>
      <c r="L33" s="384"/>
      <c r="M33" s="384"/>
      <c r="N33" s="384"/>
      <c r="O33" s="384"/>
      <c r="P33" s="384"/>
    </row>
    <row r="34" spans="8:16" x14ac:dyDescent="0.25">
      <c r="H34" s="384"/>
      <c r="I34" s="384"/>
      <c r="J34" s="384"/>
      <c r="K34" s="384"/>
      <c r="L34" s="384"/>
      <c r="M34" s="384"/>
      <c r="N34" s="384"/>
      <c r="O34" s="384"/>
      <c r="P34" s="384"/>
    </row>
    <row r="35" spans="8:16" x14ac:dyDescent="0.25">
      <c r="H35" s="384"/>
      <c r="I35" s="384"/>
      <c r="J35" s="384"/>
      <c r="K35" s="384"/>
      <c r="L35" s="384"/>
      <c r="M35" s="384"/>
      <c r="N35" s="384"/>
      <c r="O35" s="384"/>
      <c r="P35" s="384"/>
    </row>
    <row r="36" spans="8:16" x14ac:dyDescent="0.25">
      <c r="H36" s="384"/>
      <c r="I36" s="384"/>
      <c r="J36" s="384"/>
      <c r="K36" s="384"/>
      <c r="L36" s="384"/>
      <c r="M36" s="384"/>
      <c r="N36" s="384"/>
      <c r="O36" s="384"/>
      <c r="P36" s="384"/>
    </row>
    <row r="37" spans="8:16" x14ac:dyDescent="0.25">
      <c r="H37" s="384"/>
      <c r="I37" s="384"/>
      <c r="J37" s="384"/>
      <c r="K37" s="384"/>
      <c r="L37" s="384"/>
      <c r="M37" s="384"/>
      <c r="N37" s="384"/>
      <c r="O37" s="384"/>
      <c r="P37" s="384"/>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topLeftCell="E1" zoomScale="68" zoomScaleNormal="68" workbookViewId="0">
      <pane ySplit="6" topLeftCell="A25" activePane="bottomLeft" state="frozen"/>
      <selection activeCell="A7" sqref="A7"/>
      <selection pane="bottomLeft" activeCell="D22" sqref="D22"/>
    </sheetView>
  </sheetViews>
  <sheetFormatPr baseColWidth="10" defaultColWidth="11.42578125" defaultRowHeight="15" x14ac:dyDescent="0.25"/>
  <cols>
    <col min="1" max="1" width="21.7109375" style="384" customWidth="1"/>
    <col min="2" max="2" width="24.28515625" style="384" customWidth="1"/>
    <col min="3" max="6" width="27.42578125" style="384" customWidth="1"/>
    <col min="7" max="7" width="15.28515625" style="384" customWidth="1"/>
    <col min="8" max="8" width="13.7109375" style="235" bestFit="1" customWidth="1"/>
    <col min="9" max="9" width="15.28515625" style="384" customWidth="1"/>
    <col min="10" max="10" width="18.85546875" style="235" customWidth="1"/>
    <col min="11" max="11" width="11.42578125" style="384"/>
    <col min="12" max="12" width="13.7109375" style="235" bestFit="1" customWidth="1"/>
    <col min="13" max="13" width="15.140625" style="384" customWidth="1"/>
    <col min="14" max="14" width="13.7109375" style="235" bestFit="1" customWidth="1"/>
    <col min="15" max="15" width="15.28515625" style="384" customWidth="1"/>
    <col min="16" max="16" width="18.28515625" style="235" customWidth="1"/>
    <col min="17" max="20" width="14.140625" style="384" customWidth="1"/>
    <col min="21" max="21" width="17" style="384" customWidth="1"/>
    <col min="22" max="16384" width="11.42578125" style="384"/>
  </cols>
  <sheetData>
    <row r="1" spans="1:21" ht="18.75" x14ac:dyDescent="0.25">
      <c r="B1" s="276"/>
      <c r="C1" s="276"/>
      <c r="D1" s="276"/>
      <c r="E1" s="276"/>
      <c r="F1" s="276"/>
      <c r="G1" s="276" t="s">
        <v>1877</v>
      </c>
      <c r="J1" s="276"/>
      <c r="K1" s="276"/>
      <c r="L1" s="276"/>
      <c r="M1" s="276"/>
      <c r="N1" s="276"/>
      <c r="O1" s="276"/>
      <c r="P1" s="276"/>
      <c r="Q1" s="276"/>
      <c r="R1" s="276"/>
      <c r="S1" s="276"/>
      <c r="T1" s="276"/>
      <c r="U1" s="276"/>
    </row>
    <row r="2" spans="1:21" ht="18.75" x14ac:dyDescent="0.25">
      <c r="A2" s="264" t="s">
        <v>1576</v>
      </c>
      <c r="B2" s="276"/>
      <c r="C2" s="276"/>
      <c r="D2" s="276"/>
      <c r="E2" s="276"/>
      <c r="F2" s="276"/>
      <c r="G2" s="276"/>
      <c r="J2" s="276"/>
      <c r="K2" s="276"/>
      <c r="L2" s="276"/>
      <c r="M2" s="276"/>
      <c r="N2" s="276"/>
      <c r="O2" s="276"/>
      <c r="P2" s="276"/>
      <c r="Q2" s="276"/>
      <c r="R2" s="276"/>
      <c r="S2" s="276"/>
      <c r="T2" s="276"/>
      <c r="U2" s="276"/>
    </row>
    <row r="3" spans="1:21" x14ac:dyDescent="0.25">
      <c r="A3" s="639" t="s">
        <v>1878</v>
      </c>
      <c r="B3" s="639"/>
      <c r="C3" s="639"/>
      <c r="D3" s="639"/>
      <c r="E3" s="639"/>
      <c r="F3" s="639"/>
      <c r="G3" s="639"/>
      <c r="H3" s="639"/>
      <c r="I3" s="639"/>
      <c r="J3" s="639"/>
      <c r="K3" s="639"/>
      <c r="L3" s="639"/>
      <c r="M3" s="639"/>
      <c r="N3" s="639"/>
      <c r="O3" s="639"/>
      <c r="P3" s="639"/>
      <c r="Q3" s="639"/>
      <c r="R3" s="639"/>
      <c r="S3" s="639"/>
      <c r="T3" s="639"/>
      <c r="U3" s="639"/>
    </row>
    <row r="4" spans="1:21" ht="15" customHeight="1" x14ac:dyDescent="0.25">
      <c r="A4" s="614" t="s">
        <v>1452</v>
      </c>
      <c r="B4" s="582" t="s">
        <v>1453</v>
      </c>
      <c r="C4" s="594" t="s">
        <v>1454</v>
      </c>
      <c r="D4" s="594" t="s">
        <v>1455</v>
      </c>
      <c r="E4" s="585" t="s">
        <v>1293</v>
      </c>
      <c r="F4" s="594" t="s">
        <v>1456</v>
      </c>
      <c r="G4" s="614" t="s">
        <v>1457</v>
      </c>
      <c r="H4" s="614"/>
      <c r="I4" s="614"/>
      <c r="J4" s="614"/>
      <c r="K4" s="614"/>
      <c r="L4" s="614"/>
      <c r="M4" s="614"/>
      <c r="N4" s="614"/>
      <c r="O4" s="616" t="s">
        <v>1458</v>
      </c>
      <c r="P4" s="616"/>
      <c r="Q4" s="582" t="s">
        <v>1459</v>
      </c>
      <c r="R4" s="582" t="s">
        <v>1460</v>
      </c>
      <c r="S4" s="582" t="s">
        <v>1461</v>
      </c>
      <c r="T4" s="582" t="s">
        <v>1462</v>
      </c>
      <c r="U4" s="579" t="s">
        <v>1463</v>
      </c>
    </row>
    <row r="5" spans="1:21" ht="15" customHeight="1" x14ac:dyDescent="0.25">
      <c r="A5" s="614"/>
      <c r="B5" s="583"/>
      <c r="C5" s="595"/>
      <c r="D5" s="595"/>
      <c r="E5" s="586"/>
      <c r="F5" s="595"/>
      <c r="G5" s="614" t="s">
        <v>1464</v>
      </c>
      <c r="H5" s="614"/>
      <c r="I5" s="614" t="s">
        <v>1465</v>
      </c>
      <c r="J5" s="614"/>
      <c r="K5" s="614" t="s">
        <v>1466</v>
      </c>
      <c r="L5" s="614"/>
      <c r="M5" s="614" t="s">
        <v>1467</v>
      </c>
      <c r="N5" s="614"/>
      <c r="O5" s="616"/>
      <c r="P5" s="616"/>
      <c r="Q5" s="583"/>
      <c r="R5" s="583"/>
      <c r="S5" s="583"/>
      <c r="T5" s="583"/>
      <c r="U5" s="580"/>
    </row>
    <row r="6" spans="1:21" ht="25.5" x14ac:dyDescent="0.25">
      <c r="A6" s="614"/>
      <c r="B6" s="584"/>
      <c r="C6" s="596"/>
      <c r="D6" s="596"/>
      <c r="E6" s="587"/>
      <c r="F6" s="596"/>
      <c r="G6" s="321" t="s">
        <v>1468</v>
      </c>
      <c r="H6" s="233" t="s">
        <v>35</v>
      </c>
      <c r="I6" s="321" t="s">
        <v>1468</v>
      </c>
      <c r="J6" s="233" t="s">
        <v>35</v>
      </c>
      <c r="K6" s="321" t="s">
        <v>1468</v>
      </c>
      <c r="L6" s="233" t="s">
        <v>35</v>
      </c>
      <c r="M6" s="321" t="s">
        <v>1468</v>
      </c>
      <c r="N6" s="233" t="s">
        <v>35</v>
      </c>
      <c r="O6" s="321" t="s">
        <v>1468</v>
      </c>
      <c r="P6" s="233" t="s">
        <v>35</v>
      </c>
      <c r="Q6" s="584"/>
      <c r="R6" s="584"/>
      <c r="S6" s="584"/>
      <c r="T6" s="584"/>
      <c r="U6" s="581"/>
    </row>
    <row r="7" spans="1:21" ht="283.5" x14ac:dyDescent="0.25">
      <c r="A7" s="640" t="s">
        <v>1879</v>
      </c>
      <c r="B7" s="643" t="s">
        <v>1880</v>
      </c>
      <c r="C7" s="504" t="s">
        <v>1881</v>
      </c>
      <c r="D7" s="504" t="s">
        <v>1882</v>
      </c>
      <c r="E7" s="515"/>
      <c r="F7" s="400" t="s">
        <v>1883</v>
      </c>
      <c r="G7" s="510"/>
      <c r="H7" s="505"/>
      <c r="I7" s="510"/>
      <c r="J7" s="505"/>
      <c r="K7" s="510"/>
      <c r="L7" s="505"/>
      <c r="M7" s="510"/>
      <c r="N7" s="463"/>
      <c r="O7" s="510"/>
      <c r="P7" s="505"/>
      <c r="Q7" s="510"/>
      <c r="R7" s="510"/>
      <c r="S7" s="510"/>
      <c r="T7" s="510"/>
      <c r="U7" s="510"/>
    </row>
    <row r="8" spans="1:21" ht="15.75" hidden="1" x14ac:dyDescent="0.25">
      <c r="A8" s="641"/>
      <c r="B8" s="643"/>
      <c r="C8" s="504"/>
      <c r="D8" s="504"/>
      <c r="E8" s="504"/>
      <c r="F8" s="400"/>
      <c r="G8" s="400"/>
      <c r="H8" s="505"/>
      <c r="I8" s="400"/>
      <c r="J8" s="505"/>
      <c r="K8" s="400"/>
      <c r="L8" s="505"/>
      <c r="M8" s="400"/>
      <c r="N8" s="505"/>
      <c r="O8" s="400"/>
      <c r="P8" s="505"/>
      <c r="Q8" s="400"/>
      <c r="R8" s="400"/>
      <c r="S8" s="400"/>
      <c r="T8" s="400"/>
      <c r="U8" s="400"/>
    </row>
    <row r="9" spans="1:21" ht="15.75" hidden="1" x14ac:dyDescent="0.25">
      <c r="A9" s="641"/>
      <c r="B9" s="643"/>
      <c r="C9" s="504"/>
      <c r="D9" s="504"/>
      <c r="E9" s="504"/>
      <c r="F9" s="400"/>
      <c r="G9" s="400"/>
      <c r="H9" s="505"/>
      <c r="I9" s="400"/>
      <c r="J9" s="505"/>
      <c r="K9" s="400"/>
      <c r="L9" s="505"/>
      <c r="M9" s="400"/>
      <c r="N9" s="505"/>
      <c r="O9" s="400"/>
      <c r="P9" s="505"/>
      <c r="Q9" s="400"/>
      <c r="R9" s="400"/>
      <c r="S9" s="400"/>
      <c r="T9" s="400"/>
      <c r="U9" s="400"/>
    </row>
    <row r="10" spans="1:21" ht="15.75" hidden="1" x14ac:dyDescent="0.25">
      <c r="A10" s="641"/>
      <c r="B10" s="643"/>
      <c r="C10" s="504"/>
      <c r="D10" s="504"/>
      <c r="E10" s="504"/>
      <c r="F10" s="400"/>
      <c r="G10" s="400"/>
      <c r="H10" s="505"/>
      <c r="I10" s="400"/>
      <c r="J10" s="505"/>
      <c r="K10" s="400"/>
      <c r="L10" s="505"/>
      <c r="M10" s="400"/>
      <c r="N10" s="505"/>
      <c r="O10" s="400"/>
      <c r="P10" s="505"/>
      <c r="Q10" s="400"/>
      <c r="R10" s="400"/>
      <c r="S10" s="400"/>
      <c r="T10" s="400"/>
      <c r="U10" s="400"/>
    </row>
    <row r="11" spans="1:21" ht="15.75" hidden="1" x14ac:dyDescent="0.25">
      <c r="A11" s="641"/>
      <c r="B11" s="643"/>
      <c r="C11" s="504"/>
      <c r="D11" s="504"/>
      <c r="E11" s="504"/>
      <c r="F11" s="400"/>
      <c r="G11" s="400"/>
      <c r="H11" s="505"/>
      <c r="I11" s="400"/>
      <c r="J11" s="505"/>
      <c r="K11" s="400"/>
      <c r="L11" s="505"/>
      <c r="M11" s="400"/>
      <c r="N11" s="505"/>
      <c r="O11" s="400"/>
      <c r="P11" s="505"/>
      <c r="Q11" s="400"/>
      <c r="R11" s="400"/>
      <c r="S11" s="400"/>
      <c r="T11" s="400"/>
      <c r="U11" s="400"/>
    </row>
    <row r="12" spans="1:21" ht="81.75" customHeight="1" x14ac:dyDescent="0.25">
      <c r="A12" s="641"/>
      <c r="B12" s="643" t="s">
        <v>1884</v>
      </c>
      <c r="C12" s="504" t="s">
        <v>1885</v>
      </c>
      <c r="D12" s="504" t="s">
        <v>1886</v>
      </c>
      <c r="E12" s="515"/>
      <c r="F12" s="400" t="s">
        <v>1887</v>
      </c>
      <c r="G12" s="510"/>
      <c r="H12" s="505"/>
      <c r="I12" s="510"/>
      <c r="J12" s="505"/>
      <c r="K12" s="510"/>
      <c r="L12" s="505"/>
      <c r="M12" s="510"/>
      <c r="N12" s="505"/>
      <c r="O12" s="510"/>
      <c r="P12" s="505"/>
      <c r="Q12" s="510"/>
      <c r="R12" s="510"/>
      <c r="S12" s="510"/>
      <c r="T12" s="510"/>
      <c r="U12" s="510"/>
    </row>
    <row r="13" spans="1:21" ht="15.75" x14ac:dyDescent="0.25">
      <c r="A13" s="641"/>
      <c r="B13" s="643"/>
      <c r="C13" s="504"/>
      <c r="D13" s="504"/>
      <c r="E13" s="504"/>
      <c r="F13" s="400"/>
      <c r="G13" s="400"/>
      <c r="H13" s="505"/>
      <c r="I13" s="400"/>
      <c r="J13" s="505"/>
      <c r="K13" s="400"/>
      <c r="L13" s="505"/>
      <c r="M13" s="400"/>
      <c r="N13" s="505"/>
      <c r="O13" s="400"/>
      <c r="P13" s="505"/>
      <c r="Q13" s="400"/>
      <c r="R13" s="400"/>
      <c r="S13" s="400"/>
      <c r="T13" s="400"/>
      <c r="U13" s="402"/>
    </row>
    <row r="14" spans="1:21" ht="15.75" x14ac:dyDescent="0.25">
      <c r="A14" s="641"/>
      <c r="B14" s="643"/>
      <c r="C14" s="504"/>
      <c r="D14" s="504"/>
      <c r="E14" s="504"/>
      <c r="F14" s="400"/>
      <c r="G14" s="400"/>
      <c r="H14" s="505"/>
      <c r="I14" s="400"/>
      <c r="J14" s="505"/>
      <c r="K14" s="400"/>
      <c r="L14" s="505"/>
      <c r="M14" s="400"/>
      <c r="N14" s="505"/>
      <c r="O14" s="400"/>
      <c r="P14" s="505"/>
      <c r="Q14" s="400"/>
      <c r="R14" s="400"/>
      <c r="S14" s="400"/>
      <c r="T14" s="400"/>
      <c r="U14" s="402"/>
    </row>
    <row r="15" spans="1:21" ht="25.5" customHeight="1" x14ac:dyDescent="0.25">
      <c r="A15" s="641"/>
      <c r="B15" s="643"/>
      <c r="C15" s="504"/>
      <c r="D15" s="504"/>
      <c r="E15" s="504"/>
      <c r="F15" s="400"/>
      <c r="G15" s="400"/>
      <c r="H15" s="505"/>
      <c r="I15" s="400"/>
      <c r="J15" s="505"/>
      <c r="K15" s="400"/>
      <c r="L15" s="505"/>
      <c r="M15" s="400"/>
      <c r="N15" s="505"/>
      <c r="O15" s="400"/>
      <c r="P15" s="505"/>
      <c r="Q15" s="400"/>
      <c r="R15" s="400"/>
      <c r="S15" s="400"/>
      <c r="T15" s="400"/>
      <c r="U15" s="402"/>
    </row>
    <row r="16" spans="1:21" ht="31.5" customHeight="1" x14ac:dyDescent="0.25">
      <c r="A16" s="641"/>
      <c r="B16" s="643"/>
      <c r="C16" s="504"/>
      <c r="D16" s="504"/>
      <c r="E16" s="504"/>
      <c r="F16" s="400"/>
      <c r="G16" s="400"/>
      <c r="H16" s="505"/>
      <c r="I16" s="400"/>
      <c r="J16" s="505"/>
      <c r="K16" s="507"/>
      <c r="L16" s="505"/>
      <c r="M16" s="400"/>
      <c r="N16" s="505"/>
      <c r="O16" s="508"/>
      <c r="P16" s="505"/>
      <c r="Q16" s="400"/>
      <c r="R16" s="400"/>
      <c r="S16" s="400"/>
      <c r="T16" s="400"/>
      <c r="U16" s="400"/>
    </row>
    <row r="17" spans="1:21" ht="15.75" hidden="1" x14ac:dyDescent="0.25">
      <c r="A17" s="641"/>
      <c r="B17" s="643" t="s">
        <v>1888</v>
      </c>
      <c r="C17" s="504"/>
      <c r="D17" s="504"/>
      <c r="E17" s="504"/>
      <c r="F17" s="400"/>
      <c r="G17" s="400"/>
      <c r="H17" s="505"/>
      <c r="I17" s="400"/>
      <c r="J17" s="505"/>
      <c r="K17" s="507"/>
      <c r="L17" s="505"/>
      <c r="M17" s="400"/>
      <c r="N17" s="505"/>
      <c r="O17" s="508"/>
      <c r="P17" s="505"/>
      <c r="Q17" s="400"/>
      <c r="R17" s="400"/>
      <c r="S17" s="400"/>
      <c r="T17" s="400"/>
      <c r="U17" s="400"/>
    </row>
    <row r="18" spans="1:21" ht="15.75" hidden="1" x14ac:dyDescent="0.25">
      <c r="A18" s="641"/>
      <c r="B18" s="643"/>
      <c r="C18" s="504"/>
      <c r="D18" s="504"/>
      <c r="E18" s="504"/>
      <c r="F18" s="400"/>
      <c r="G18" s="400"/>
      <c r="H18" s="505"/>
      <c r="I18" s="400"/>
      <c r="J18" s="505"/>
      <c r="K18" s="507"/>
      <c r="L18" s="505"/>
      <c r="M18" s="400"/>
      <c r="N18" s="505"/>
      <c r="O18" s="508"/>
      <c r="P18" s="505"/>
      <c r="Q18" s="400"/>
      <c r="R18" s="400"/>
      <c r="S18" s="400"/>
      <c r="T18" s="400"/>
      <c r="U18" s="400"/>
    </row>
    <row r="19" spans="1:21" ht="15.75" hidden="1" x14ac:dyDescent="0.25">
      <c r="A19" s="641"/>
      <c r="B19" s="643"/>
      <c r="C19" s="504"/>
      <c r="D19" s="504"/>
      <c r="E19" s="504"/>
      <c r="F19" s="400"/>
      <c r="G19" s="400"/>
      <c r="H19" s="505"/>
      <c r="I19" s="400"/>
      <c r="J19" s="505"/>
      <c r="K19" s="507"/>
      <c r="L19" s="505"/>
      <c r="M19" s="400"/>
      <c r="N19" s="505"/>
      <c r="O19" s="508"/>
      <c r="P19" s="505"/>
      <c r="Q19" s="400"/>
      <c r="R19" s="400"/>
      <c r="S19" s="400"/>
      <c r="T19" s="400"/>
      <c r="U19" s="400"/>
    </row>
    <row r="20" spans="1:21" ht="15.75" hidden="1" x14ac:dyDescent="0.25">
      <c r="A20" s="641"/>
      <c r="B20" s="643"/>
      <c r="C20" s="504"/>
      <c r="D20" s="504"/>
      <c r="E20" s="504"/>
      <c r="F20" s="400"/>
      <c r="G20" s="400"/>
      <c r="H20" s="505"/>
      <c r="I20" s="400"/>
      <c r="J20" s="505"/>
      <c r="K20" s="507"/>
      <c r="L20" s="505"/>
      <c r="M20" s="400"/>
      <c r="N20" s="505"/>
      <c r="O20" s="508"/>
      <c r="P20" s="505"/>
      <c r="Q20" s="400"/>
      <c r="R20" s="400"/>
      <c r="S20" s="400"/>
      <c r="T20" s="400"/>
      <c r="U20" s="400"/>
    </row>
    <row r="21" spans="1:21" ht="15.75" hidden="1" x14ac:dyDescent="0.25">
      <c r="A21" s="641"/>
      <c r="B21" s="643"/>
      <c r="C21" s="504"/>
      <c r="D21" s="504"/>
      <c r="E21" s="504"/>
      <c r="F21" s="400"/>
      <c r="G21" s="400"/>
      <c r="H21" s="505"/>
      <c r="I21" s="400"/>
      <c r="J21" s="505"/>
      <c r="K21" s="507"/>
      <c r="L21" s="505"/>
      <c r="M21" s="400"/>
      <c r="N21" s="505"/>
      <c r="O21" s="508"/>
      <c r="P21" s="505"/>
      <c r="Q21" s="400"/>
      <c r="R21" s="400"/>
      <c r="S21" s="400"/>
      <c r="T21" s="400"/>
      <c r="U21" s="400"/>
    </row>
    <row r="22" spans="1:21" ht="220.5" x14ac:dyDescent="0.25">
      <c r="A22" s="641"/>
      <c r="B22" s="640" t="s">
        <v>1889</v>
      </c>
      <c r="C22" s="504" t="s">
        <v>1890</v>
      </c>
      <c r="D22" s="504" t="s">
        <v>1891</v>
      </c>
      <c r="E22" s="515"/>
      <c r="F22" s="400" t="s">
        <v>1892</v>
      </c>
      <c r="G22" s="510"/>
      <c r="H22" s="505"/>
      <c r="I22" s="510"/>
      <c r="J22" s="505"/>
      <c r="K22" s="512"/>
      <c r="L22" s="505"/>
      <c r="M22" s="510"/>
      <c r="N22" s="505"/>
      <c r="O22" s="513"/>
      <c r="P22" s="505"/>
      <c r="Q22" s="510"/>
      <c r="R22" s="510"/>
      <c r="S22" s="510"/>
      <c r="T22" s="510"/>
      <c r="U22" s="510"/>
    </row>
    <row r="23" spans="1:21" ht="15.75" x14ac:dyDescent="0.25">
      <c r="A23" s="641"/>
      <c r="B23" s="641"/>
      <c r="C23" s="504"/>
      <c r="D23" s="504"/>
      <c r="E23" s="504"/>
      <c r="F23" s="400"/>
      <c r="G23" s="400"/>
      <c r="H23" s="505"/>
      <c r="I23" s="400"/>
      <c r="J23" s="505"/>
      <c r="K23" s="507"/>
      <c r="L23" s="505"/>
      <c r="M23" s="400"/>
      <c r="N23" s="505"/>
      <c r="O23" s="508"/>
      <c r="P23" s="505"/>
      <c r="Q23" s="400"/>
      <c r="R23" s="400"/>
      <c r="S23" s="400"/>
      <c r="T23" s="400"/>
      <c r="U23" s="400"/>
    </row>
    <row r="24" spans="1:21" ht="15.75" x14ac:dyDescent="0.25">
      <c r="A24" s="641"/>
      <c r="B24" s="641"/>
      <c r="C24" s="504"/>
      <c r="D24" s="504"/>
      <c r="E24" s="504"/>
      <c r="F24" s="400"/>
      <c r="G24" s="400"/>
      <c r="H24" s="505"/>
      <c r="I24" s="400"/>
      <c r="J24" s="505"/>
      <c r="K24" s="507"/>
      <c r="L24" s="505"/>
      <c r="M24" s="400"/>
      <c r="N24" s="505"/>
      <c r="O24" s="508"/>
      <c r="P24" s="505"/>
      <c r="Q24" s="400"/>
      <c r="R24" s="400"/>
      <c r="S24" s="400"/>
      <c r="T24" s="400"/>
      <c r="U24" s="400"/>
    </row>
    <row r="25" spans="1:21" ht="15.75" x14ac:dyDescent="0.25">
      <c r="A25" s="641"/>
      <c r="B25" s="641"/>
      <c r="C25" s="504"/>
      <c r="D25" s="504"/>
      <c r="E25" s="504"/>
      <c r="F25" s="400"/>
      <c r="G25" s="400"/>
      <c r="H25" s="505"/>
      <c r="I25" s="400"/>
      <c r="J25" s="505"/>
      <c r="K25" s="507"/>
      <c r="L25" s="505"/>
      <c r="M25" s="400"/>
      <c r="N25" s="505"/>
      <c r="O25" s="508"/>
      <c r="P25" s="505"/>
      <c r="Q25" s="400"/>
      <c r="R25" s="400"/>
      <c r="S25" s="400"/>
      <c r="T25" s="400"/>
      <c r="U25" s="400"/>
    </row>
    <row r="26" spans="1:21" ht="15.75" x14ac:dyDescent="0.25">
      <c r="A26" s="641"/>
      <c r="B26" s="642"/>
      <c r="C26" s="504"/>
      <c r="D26" s="504"/>
      <c r="E26" s="504"/>
      <c r="F26" s="400"/>
      <c r="G26" s="400"/>
      <c r="H26" s="505"/>
      <c r="I26" s="400"/>
      <c r="J26" s="505"/>
      <c r="K26" s="507"/>
      <c r="L26" s="505"/>
      <c r="M26" s="400"/>
      <c r="N26" s="505"/>
      <c r="O26" s="508"/>
      <c r="P26" s="505"/>
      <c r="Q26" s="400"/>
      <c r="R26" s="400"/>
      <c r="S26" s="400"/>
      <c r="T26" s="400"/>
      <c r="U26" s="400"/>
    </row>
    <row r="27" spans="1:21" ht="15.75" hidden="1" x14ac:dyDescent="0.25">
      <c r="A27" s="641"/>
      <c r="B27" s="640" t="s">
        <v>1893</v>
      </c>
      <c r="C27" s="504"/>
      <c r="D27" s="504"/>
      <c r="E27" s="504"/>
      <c r="F27" s="400"/>
      <c r="G27" s="400"/>
      <c r="H27" s="505"/>
      <c r="I27" s="400"/>
      <c r="J27" s="505"/>
      <c r="K27" s="507"/>
      <c r="L27" s="505"/>
      <c r="M27" s="400"/>
      <c r="N27" s="505"/>
      <c r="O27" s="508"/>
      <c r="P27" s="505"/>
      <c r="Q27" s="400"/>
      <c r="R27" s="400"/>
      <c r="S27" s="400"/>
      <c r="T27" s="400"/>
      <c r="U27" s="400"/>
    </row>
    <row r="28" spans="1:21" ht="15.75" hidden="1" x14ac:dyDescent="0.25">
      <c r="A28" s="641"/>
      <c r="B28" s="641"/>
      <c r="C28" s="504"/>
      <c r="D28" s="504"/>
      <c r="E28" s="504"/>
      <c r="F28" s="400"/>
      <c r="G28" s="400"/>
      <c r="H28" s="505"/>
      <c r="I28" s="400"/>
      <c r="J28" s="505"/>
      <c r="K28" s="507"/>
      <c r="L28" s="505"/>
      <c r="M28" s="400"/>
      <c r="N28" s="505"/>
      <c r="O28" s="508"/>
      <c r="P28" s="505"/>
      <c r="Q28" s="400"/>
      <c r="R28" s="400"/>
      <c r="S28" s="400"/>
      <c r="T28" s="400"/>
      <c r="U28" s="400"/>
    </row>
    <row r="29" spans="1:21" ht="15.75" hidden="1" x14ac:dyDescent="0.25">
      <c r="A29" s="641"/>
      <c r="B29" s="641"/>
      <c r="C29" s="504"/>
      <c r="D29" s="504"/>
      <c r="E29" s="504"/>
      <c r="F29" s="400"/>
      <c r="G29" s="400"/>
      <c r="H29" s="505"/>
      <c r="I29" s="400"/>
      <c r="J29" s="505"/>
      <c r="K29" s="507"/>
      <c r="L29" s="505"/>
      <c r="M29" s="400"/>
      <c r="N29" s="505"/>
      <c r="O29" s="508"/>
      <c r="P29" s="505"/>
      <c r="Q29" s="400"/>
      <c r="R29" s="400"/>
      <c r="S29" s="400"/>
      <c r="T29" s="400"/>
      <c r="U29" s="400"/>
    </row>
    <row r="30" spans="1:21" ht="15.75" hidden="1" x14ac:dyDescent="0.25">
      <c r="A30" s="641"/>
      <c r="B30" s="641"/>
      <c r="C30" s="504"/>
      <c r="D30" s="504"/>
      <c r="E30" s="504"/>
      <c r="F30" s="400"/>
      <c r="G30" s="400"/>
      <c r="H30" s="505"/>
      <c r="I30" s="400"/>
      <c r="J30" s="505"/>
      <c r="K30" s="507"/>
      <c r="L30" s="505"/>
      <c r="M30" s="400"/>
      <c r="N30" s="505"/>
      <c r="O30" s="508"/>
      <c r="P30" s="505"/>
      <c r="Q30" s="400"/>
      <c r="R30" s="400"/>
      <c r="S30" s="400"/>
      <c r="T30" s="400"/>
      <c r="U30" s="400"/>
    </row>
    <row r="31" spans="1:21" ht="15.75" hidden="1" x14ac:dyDescent="0.25">
      <c r="A31" s="641"/>
      <c r="B31" s="642"/>
      <c r="C31" s="504"/>
      <c r="D31" s="504"/>
      <c r="E31" s="504"/>
      <c r="F31" s="400"/>
      <c r="G31" s="400"/>
      <c r="H31" s="505"/>
      <c r="I31" s="400"/>
      <c r="J31" s="505"/>
      <c r="K31" s="507"/>
      <c r="L31" s="505"/>
      <c r="M31" s="400"/>
      <c r="N31" s="505"/>
      <c r="O31" s="508"/>
      <c r="P31" s="505"/>
      <c r="Q31" s="400"/>
      <c r="R31" s="400"/>
      <c r="S31" s="400"/>
      <c r="T31" s="400"/>
      <c r="U31" s="400"/>
    </row>
    <row r="32" spans="1:21" ht="110.25" x14ac:dyDescent="0.25">
      <c r="A32" s="641"/>
      <c r="B32" s="643" t="s">
        <v>1894</v>
      </c>
      <c r="C32" s="516" t="s">
        <v>1895</v>
      </c>
      <c r="D32" s="504" t="s">
        <v>1896</v>
      </c>
      <c r="E32" s="515"/>
      <c r="F32" s="400" t="s">
        <v>2004</v>
      </c>
      <c r="G32" s="400"/>
      <c r="H32" s="505"/>
      <c r="I32" s="506">
        <v>0.5</v>
      </c>
      <c r="J32" s="505"/>
      <c r="K32" s="507"/>
      <c r="L32" s="505"/>
      <c r="M32" s="506">
        <v>0.5</v>
      </c>
      <c r="N32" s="505"/>
      <c r="O32" s="517">
        <f>G32+I32+K32+M32</f>
        <v>1</v>
      </c>
      <c r="P32" s="505"/>
      <c r="Q32" s="436"/>
      <c r="R32" s="436"/>
      <c r="S32" s="436"/>
      <c r="T32" s="436"/>
      <c r="U32" s="436"/>
    </row>
    <row r="33" spans="1:21" ht="15.75" x14ac:dyDescent="0.25">
      <c r="A33" s="641"/>
      <c r="B33" s="643"/>
      <c r="C33" s="516"/>
      <c r="D33" s="504"/>
      <c r="E33" s="504"/>
      <c r="F33" s="400"/>
      <c r="G33" s="400"/>
      <c r="H33" s="505"/>
      <c r="I33" s="400"/>
      <c r="J33" s="505"/>
      <c r="K33" s="507"/>
      <c r="L33" s="505"/>
      <c r="M33" s="400"/>
      <c r="N33" s="505"/>
      <c r="O33" s="508"/>
      <c r="P33" s="505"/>
      <c r="Q33" s="400"/>
      <c r="R33" s="400"/>
      <c r="S33" s="400"/>
      <c r="T33" s="400"/>
      <c r="U33" s="400"/>
    </row>
    <row r="34" spans="1:21" ht="15.75" x14ac:dyDescent="0.25">
      <c r="A34" s="641"/>
      <c r="B34" s="643"/>
      <c r="C34" s="516"/>
      <c r="D34" s="504"/>
      <c r="E34" s="504"/>
      <c r="F34" s="400"/>
      <c r="G34" s="400"/>
      <c r="H34" s="505"/>
      <c r="I34" s="400"/>
      <c r="J34" s="505"/>
      <c r="K34" s="507"/>
      <c r="L34" s="505"/>
      <c r="M34" s="400"/>
      <c r="N34" s="505"/>
      <c r="O34" s="508"/>
      <c r="P34" s="505"/>
      <c r="Q34" s="400"/>
      <c r="R34" s="400"/>
      <c r="S34" s="400"/>
      <c r="T34" s="400"/>
      <c r="U34" s="400"/>
    </row>
    <row r="35" spans="1:21" ht="15.75" x14ac:dyDescent="0.25">
      <c r="A35" s="641"/>
      <c r="B35" s="643"/>
      <c r="C35" s="516"/>
      <c r="D35" s="504"/>
      <c r="E35" s="504"/>
      <c r="F35" s="400"/>
      <c r="G35" s="400"/>
      <c r="H35" s="505"/>
      <c r="I35" s="400"/>
      <c r="J35" s="505"/>
      <c r="K35" s="507"/>
      <c r="L35" s="505"/>
      <c r="M35" s="400"/>
      <c r="N35" s="505"/>
      <c r="O35" s="508"/>
      <c r="P35" s="505"/>
      <c r="Q35" s="400"/>
      <c r="R35" s="400"/>
      <c r="S35" s="400"/>
      <c r="T35" s="400"/>
      <c r="U35" s="400"/>
    </row>
    <row r="36" spans="1:21" ht="15.75" x14ac:dyDescent="0.25">
      <c r="A36" s="641"/>
      <c r="B36" s="643"/>
      <c r="C36" s="516"/>
      <c r="D36" s="504"/>
      <c r="E36" s="504"/>
      <c r="F36" s="400"/>
      <c r="G36" s="400"/>
      <c r="H36" s="505"/>
      <c r="I36" s="400"/>
      <c r="J36" s="505"/>
      <c r="K36" s="507"/>
      <c r="L36" s="505"/>
      <c r="M36" s="400"/>
      <c r="N36" s="505"/>
      <c r="O36" s="508"/>
      <c r="P36" s="505"/>
      <c r="Q36" s="400"/>
      <c r="R36" s="400"/>
      <c r="S36" s="400"/>
      <c r="T36" s="400"/>
      <c r="U36" s="400"/>
    </row>
    <row r="37" spans="1:21" ht="15.75" hidden="1" x14ac:dyDescent="0.25">
      <c r="A37" s="641"/>
      <c r="B37" s="643" t="s">
        <v>1897</v>
      </c>
      <c r="C37" s="516"/>
      <c r="D37" s="504"/>
      <c r="E37" s="504"/>
      <c r="F37" s="400"/>
      <c r="G37" s="400"/>
      <c r="H37" s="505"/>
      <c r="I37" s="400"/>
      <c r="J37" s="505"/>
      <c r="K37" s="507"/>
      <c r="L37" s="505"/>
      <c r="M37" s="400"/>
      <c r="N37" s="505"/>
      <c r="O37" s="508"/>
      <c r="P37" s="505"/>
      <c r="Q37" s="400"/>
      <c r="R37" s="400"/>
      <c r="S37" s="400"/>
      <c r="T37" s="400"/>
      <c r="U37" s="400"/>
    </row>
    <row r="38" spans="1:21" ht="15.75" hidden="1" x14ac:dyDescent="0.25">
      <c r="A38" s="641"/>
      <c r="B38" s="643"/>
      <c r="C38" s="516"/>
      <c r="D38" s="504"/>
      <c r="E38" s="504"/>
      <c r="F38" s="400"/>
      <c r="G38" s="400"/>
      <c r="H38" s="505"/>
      <c r="I38" s="400"/>
      <c r="J38" s="505"/>
      <c r="K38" s="507"/>
      <c r="L38" s="505"/>
      <c r="M38" s="400"/>
      <c r="N38" s="505"/>
      <c r="O38" s="508"/>
      <c r="P38" s="505"/>
      <c r="Q38" s="400"/>
      <c r="R38" s="400"/>
      <c r="S38" s="400"/>
      <c r="T38" s="400"/>
      <c r="U38" s="400"/>
    </row>
    <row r="39" spans="1:21" ht="15.75" hidden="1" x14ac:dyDescent="0.25">
      <c r="A39" s="641"/>
      <c r="B39" s="643"/>
      <c r="C39" s="516"/>
      <c r="D39" s="504"/>
      <c r="E39" s="504"/>
      <c r="F39" s="400"/>
      <c r="G39" s="400"/>
      <c r="H39" s="505"/>
      <c r="I39" s="400"/>
      <c r="J39" s="505"/>
      <c r="K39" s="507"/>
      <c r="L39" s="505"/>
      <c r="M39" s="400"/>
      <c r="N39" s="505"/>
      <c r="O39" s="508"/>
      <c r="P39" s="505"/>
      <c r="Q39" s="400"/>
      <c r="R39" s="400"/>
      <c r="S39" s="400"/>
      <c r="T39" s="400"/>
      <c r="U39" s="400"/>
    </row>
    <row r="40" spans="1:21" ht="15.75" hidden="1" x14ac:dyDescent="0.25">
      <c r="A40" s="641"/>
      <c r="B40" s="643"/>
      <c r="C40" s="516"/>
      <c r="D40" s="504"/>
      <c r="E40" s="504"/>
      <c r="F40" s="400"/>
      <c r="G40" s="400"/>
      <c r="H40" s="505"/>
      <c r="I40" s="400"/>
      <c r="J40" s="505"/>
      <c r="K40" s="507"/>
      <c r="L40" s="505"/>
      <c r="M40" s="400"/>
      <c r="N40" s="505"/>
      <c r="O40" s="508"/>
      <c r="P40" s="505"/>
      <c r="Q40" s="400"/>
      <c r="R40" s="400"/>
      <c r="S40" s="400"/>
      <c r="T40" s="400"/>
      <c r="U40" s="400"/>
    </row>
    <row r="41" spans="1:21" ht="15.75" hidden="1" x14ac:dyDescent="0.25">
      <c r="A41" s="642"/>
      <c r="B41" s="643"/>
      <c r="C41" s="516"/>
      <c r="D41" s="504"/>
      <c r="E41" s="504"/>
      <c r="F41" s="400"/>
      <c r="G41" s="400"/>
      <c r="H41" s="505"/>
      <c r="I41" s="400"/>
      <c r="J41" s="505"/>
      <c r="K41" s="507"/>
      <c r="L41" s="505"/>
      <c r="M41" s="400"/>
      <c r="N41" s="505"/>
      <c r="O41" s="508"/>
      <c r="P41" s="505"/>
      <c r="Q41" s="400"/>
      <c r="R41" s="400"/>
      <c r="S41" s="400"/>
      <c r="T41" s="400"/>
      <c r="U41" s="400"/>
    </row>
    <row r="42" spans="1:21" ht="15.75" x14ac:dyDescent="0.25">
      <c r="A42" s="284"/>
      <c r="B42" s="285"/>
      <c r="C42" s="284" t="s">
        <v>1898</v>
      </c>
      <c r="D42" s="285"/>
      <c r="E42" s="285"/>
      <c r="F42" s="286"/>
      <c r="G42" s="274">
        <f t="shared" ref="G42:P42" si="0">SUM(G7:G41)</f>
        <v>0</v>
      </c>
      <c r="H42" s="275">
        <f t="shared" si="0"/>
        <v>0</v>
      </c>
      <c r="I42" s="274">
        <f t="shared" si="0"/>
        <v>0.5</v>
      </c>
      <c r="J42" s="275">
        <f t="shared" si="0"/>
        <v>0</v>
      </c>
      <c r="K42" s="274">
        <f t="shared" si="0"/>
        <v>0</v>
      </c>
      <c r="L42" s="275">
        <f t="shared" si="0"/>
        <v>0</v>
      </c>
      <c r="M42" s="274">
        <f t="shared" si="0"/>
        <v>0.5</v>
      </c>
      <c r="N42" s="275">
        <f t="shared" si="0"/>
        <v>0</v>
      </c>
      <c r="O42" s="275">
        <f t="shared" si="0"/>
        <v>1</v>
      </c>
      <c r="P42" s="275">
        <f t="shared" si="0"/>
        <v>0</v>
      </c>
      <c r="Q42" s="258"/>
      <c r="R42" s="258"/>
      <c r="S42" s="258"/>
      <c r="T42" s="258"/>
      <c r="U42" s="258"/>
    </row>
    <row r="48" spans="1:21" x14ac:dyDescent="0.25">
      <c r="H48" s="384"/>
      <c r="J48" s="384"/>
      <c r="L48" s="384"/>
      <c r="N48" s="384"/>
      <c r="P48" s="384"/>
    </row>
    <row r="49" spans="8:16" x14ac:dyDescent="0.25">
      <c r="H49" s="384"/>
      <c r="J49" s="384"/>
      <c r="L49" s="384"/>
      <c r="N49" s="384"/>
      <c r="P49" s="384"/>
    </row>
    <row r="50" spans="8:16" x14ac:dyDescent="0.25">
      <c r="H50" s="384"/>
      <c r="J50" s="384"/>
      <c r="L50" s="384"/>
      <c r="N50" s="384"/>
      <c r="P50" s="384"/>
    </row>
    <row r="51" spans="8:16" x14ac:dyDescent="0.25">
      <c r="H51" s="384"/>
      <c r="J51" s="384"/>
      <c r="L51" s="384"/>
      <c r="N51" s="384"/>
      <c r="P51" s="384"/>
    </row>
    <row r="52" spans="8:16" x14ac:dyDescent="0.25">
      <c r="H52" s="384"/>
      <c r="J52" s="384"/>
      <c r="L52" s="384"/>
      <c r="N52" s="384"/>
      <c r="P52" s="384"/>
    </row>
    <row r="53" spans="8:16" x14ac:dyDescent="0.25">
      <c r="H53" s="384"/>
      <c r="J53" s="384"/>
      <c r="L53" s="384"/>
      <c r="N53" s="384"/>
      <c r="P53" s="384"/>
    </row>
    <row r="54" spans="8:16" x14ac:dyDescent="0.25">
      <c r="H54" s="384"/>
      <c r="J54" s="384"/>
      <c r="L54" s="384"/>
      <c r="N54" s="384"/>
      <c r="P54" s="384"/>
    </row>
    <row r="55" spans="8:16" x14ac:dyDescent="0.25">
      <c r="H55" s="384"/>
      <c r="J55" s="384"/>
      <c r="L55" s="384"/>
      <c r="N55" s="384"/>
      <c r="P55" s="384"/>
    </row>
    <row r="56" spans="8:16" x14ac:dyDescent="0.25">
      <c r="H56" s="384"/>
      <c r="J56" s="384"/>
      <c r="L56" s="384"/>
      <c r="N56" s="384"/>
      <c r="P56" s="384"/>
    </row>
    <row r="57" spans="8:16" x14ac:dyDescent="0.25">
      <c r="H57" s="384"/>
      <c r="J57" s="384"/>
      <c r="L57" s="384"/>
      <c r="N57" s="384"/>
      <c r="P57" s="384"/>
    </row>
    <row r="58" spans="8:16" x14ac:dyDescent="0.25">
      <c r="H58" s="384"/>
      <c r="J58" s="384"/>
      <c r="L58" s="384"/>
      <c r="N58" s="384"/>
      <c r="P58" s="384"/>
    </row>
    <row r="59" spans="8:16" x14ac:dyDescent="0.25">
      <c r="H59" s="384"/>
      <c r="J59" s="384"/>
      <c r="L59" s="384"/>
      <c r="N59" s="384"/>
      <c r="P59" s="384"/>
    </row>
    <row r="60" spans="8:16" x14ac:dyDescent="0.25">
      <c r="H60" s="384"/>
      <c r="J60" s="384"/>
      <c r="L60" s="384"/>
      <c r="N60" s="384"/>
      <c r="P60" s="384"/>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E1" zoomScale="63" zoomScaleNormal="63" workbookViewId="0">
      <pane ySplit="7" topLeftCell="A20" activePane="bottomLeft" state="frozen"/>
      <selection activeCell="Q6" sqref="Q6"/>
      <selection pane="bottomLeft" activeCell="P21" sqref="P21"/>
    </sheetView>
  </sheetViews>
  <sheetFormatPr baseColWidth="10" defaultColWidth="12.5703125" defaultRowHeight="15" x14ac:dyDescent="0.25"/>
  <cols>
    <col min="1" max="1" width="21.7109375" customWidth="1"/>
    <col min="2" max="2" width="35.28515625" customWidth="1"/>
    <col min="3" max="3" width="27.42578125" customWidth="1"/>
    <col min="4" max="4" width="29" customWidth="1"/>
    <col min="5"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s="269" customFormat="1" ht="18.75" x14ac:dyDescent="0.3">
      <c r="G1" s="272" t="s">
        <v>1899</v>
      </c>
      <c r="L1" s="272"/>
      <c r="M1" s="272"/>
      <c r="N1" s="272"/>
      <c r="O1" s="272"/>
      <c r="P1" s="272"/>
      <c r="Q1" s="272"/>
      <c r="R1" s="272"/>
      <c r="S1" s="272"/>
      <c r="T1" s="272"/>
      <c r="U1" s="272"/>
    </row>
    <row r="2" spans="1:21" s="269" customFormat="1" ht="18.75" x14ac:dyDescent="0.3">
      <c r="A2" s="316" t="s">
        <v>1900</v>
      </c>
      <c r="G2" s="272"/>
      <c r="L2" s="272"/>
      <c r="M2" s="272"/>
      <c r="N2" s="272"/>
      <c r="O2" s="272"/>
      <c r="P2" s="272"/>
      <c r="Q2" s="272"/>
      <c r="R2" s="272"/>
      <c r="S2" s="272"/>
      <c r="T2" s="272"/>
      <c r="U2" s="272"/>
    </row>
    <row r="3" spans="1:21" s="269" customFormat="1" ht="27.75" customHeight="1" x14ac:dyDescent="0.2">
      <c r="A3" s="644" t="s">
        <v>1901</v>
      </c>
      <c r="B3" s="644"/>
      <c r="C3" s="644"/>
      <c r="D3" s="644"/>
      <c r="E3" s="644"/>
      <c r="F3" s="644"/>
      <c r="G3" s="644"/>
      <c r="H3" s="644"/>
      <c r="I3" s="644"/>
      <c r="J3" s="644"/>
      <c r="K3" s="644"/>
      <c r="L3" s="644"/>
      <c r="M3" s="644"/>
      <c r="N3" s="644"/>
      <c r="O3" s="644"/>
      <c r="P3" s="644"/>
      <c r="Q3" s="644"/>
      <c r="R3" s="644"/>
      <c r="S3" s="644"/>
      <c r="T3" s="644"/>
      <c r="U3" s="644"/>
    </row>
    <row r="4" spans="1:21" s="315" customFormat="1" x14ac:dyDescent="0.25">
      <c r="A4" s="645" t="s">
        <v>1902</v>
      </c>
      <c r="B4" s="645"/>
      <c r="C4" s="645"/>
      <c r="D4" s="645"/>
      <c r="E4" s="645"/>
      <c r="F4" s="645"/>
      <c r="G4" s="645"/>
      <c r="H4" s="645"/>
      <c r="I4" s="645"/>
      <c r="J4" s="645"/>
      <c r="K4" s="645"/>
      <c r="L4" s="645"/>
      <c r="M4" s="645"/>
      <c r="N4" s="645"/>
      <c r="O4" s="645"/>
      <c r="P4" s="645"/>
      <c r="Q4" s="645"/>
      <c r="R4" s="645"/>
      <c r="S4" s="645"/>
      <c r="T4" s="645"/>
      <c r="U4" s="645"/>
    </row>
    <row r="5" spans="1:21" s="65" customFormat="1" ht="23.25" customHeight="1" x14ac:dyDescent="0.25">
      <c r="A5" s="614" t="s">
        <v>1452</v>
      </c>
      <c r="B5" s="614" t="s">
        <v>1453</v>
      </c>
      <c r="C5" s="594" t="s">
        <v>1454</v>
      </c>
      <c r="D5" s="594" t="s">
        <v>1455</v>
      </c>
      <c r="E5" s="585" t="s">
        <v>1293</v>
      </c>
      <c r="F5" s="594" t="s">
        <v>1456</v>
      </c>
      <c r="G5" s="614" t="s">
        <v>1457</v>
      </c>
      <c r="H5" s="614"/>
      <c r="I5" s="614"/>
      <c r="J5" s="614"/>
      <c r="K5" s="614"/>
      <c r="L5" s="614"/>
      <c r="M5" s="614"/>
      <c r="N5" s="614"/>
      <c r="O5" s="616" t="s">
        <v>1458</v>
      </c>
      <c r="P5" s="616"/>
      <c r="Q5" s="582" t="s">
        <v>1459</v>
      </c>
      <c r="R5" s="582" t="s">
        <v>1460</v>
      </c>
      <c r="S5" s="582" t="s">
        <v>1461</v>
      </c>
      <c r="T5" s="582" t="s">
        <v>1462</v>
      </c>
      <c r="U5" s="579" t="s">
        <v>1463</v>
      </c>
    </row>
    <row r="6" spans="1:21" s="65" customFormat="1" ht="15" customHeight="1" x14ac:dyDescent="0.25">
      <c r="A6" s="614"/>
      <c r="B6" s="614"/>
      <c r="C6" s="595"/>
      <c r="D6" s="595"/>
      <c r="E6" s="586"/>
      <c r="F6" s="595"/>
      <c r="G6" s="614" t="s">
        <v>1464</v>
      </c>
      <c r="H6" s="614"/>
      <c r="I6" s="614" t="s">
        <v>1465</v>
      </c>
      <c r="J6" s="614"/>
      <c r="K6" s="614" t="s">
        <v>1466</v>
      </c>
      <c r="L6" s="614"/>
      <c r="M6" s="614" t="s">
        <v>1467</v>
      </c>
      <c r="N6" s="614"/>
      <c r="O6" s="616"/>
      <c r="P6" s="616"/>
      <c r="Q6" s="583"/>
      <c r="R6" s="583"/>
      <c r="S6" s="583"/>
      <c r="T6" s="583"/>
      <c r="U6" s="580"/>
    </row>
    <row r="7" spans="1:21" s="66" customFormat="1" ht="24" customHeight="1" x14ac:dyDescent="0.25">
      <c r="A7" s="614"/>
      <c r="B7" s="614"/>
      <c r="C7" s="596"/>
      <c r="D7" s="596"/>
      <c r="E7" s="587"/>
      <c r="F7" s="596"/>
      <c r="G7" s="321" t="s">
        <v>1468</v>
      </c>
      <c r="H7" s="233" t="s">
        <v>35</v>
      </c>
      <c r="I7" s="321" t="s">
        <v>1468</v>
      </c>
      <c r="J7" s="233" t="s">
        <v>35</v>
      </c>
      <c r="K7" s="321" t="s">
        <v>1468</v>
      </c>
      <c r="L7" s="233" t="s">
        <v>35</v>
      </c>
      <c r="M7" s="321" t="s">
        <v>1468</v>
      </c>
      <c r="N7" s="233" t="s">
        <v>35</v>
      </c>
      <c r="O7" s="321" t="s">
        <v>1468</v>
      </c>
      <c r="P7" s="233" t="s">
        <v>35</v>
      </c>
      <c r="Q7" s="584"/>
      <c r="R7" s="584"/>
      <c r="S7" s="584"/>
      <c r="T7" s="584"/>
      <c r="U7" s="581"/>
    </row>
    <row r="8" spans="1:21" s="255" customFormat="1" ht="15.75" x14ac:dyDescent="0.25">
      <c r="A8" s="290"/>
      <c r="B8" s="291"/>
      <c r="C8" s="291"/>
      <c r="D8" s="291"/>
      <c r="E8" s="291"/>
      <c r="F8" s="291"/>
      <c r="G8" s="291"/>
      <c r="H8" s="290" t="s">
        <v>1899</v>
      </c>
      <c r="I8" s="291"/>
      <c r="J8" s="291"/>
      <c r="K8" s="291"/>
      <c r="L8" s="291"/>
      <c r="M8" s="291"/>
      <c r="N8" s="291"/>
      <c r="O8" s="291"/>
      <c r="P8" s="291"/>
      <c r="Q8" s="291"/>
      <c r="R8" s="291"/>
      <c r="S8" s="291"/>
      <c r="T8" s="291"/>
      <c r="U8" s="292"/>
    </row>
    <row r="9" spans="1:21" ht="113.25" customHeight="1" x14ac:dyDescent="0.25">
      <c r="A9" s="610" t="s">
        <v>1903</v>
      </c>
      <c r="B9" s="607" t="s">
        <v>1904</v>
      </c>
      <c r="C9" s="443" t="s">
        <v>1905</v>
      </c>
      <c r="D9" s="443" t="s">
        <v>1906</v>
      </c>
      <c r="E9" s="443" t="s">
        <v>1907</v>
      </c>
      <c r="F9" s="443" t="s">
        <v>1908</v>
      </c>
      <c r="G9" s="520"/>
      <c r="H9" s="519"/>
      <c r="I9" s="521"/>
      <c r="J9" s="519"/>
      <c r="K9" s="521"/>
      <c r="L9" s="519"/>
      <c r="M9" s="521"/>
      <c r="N9" s="519"/>
      <c r="O9" s="510"/>
      <c r="P9" s="505"/>
      <c r="Q9" s="521"/>
      <c r="R9" s="521"/>
      <c r="S9" s="521"/>
      <c r="T9" s="521"/>
      <c r="U9" s="521"/>
    </row>
    <row r="10" spans="1:21" ht="110.25" x14ac:dyDescent="0.25">
      <c r="A10" s="610"/>
      <c r="B10" s="608"/>
      <c r="C10" s="443" t="s">
        <v>1909</v>
      </c>
      <c r="D10" s="443" t="s">
        <v>1910</v>
      </c>
      <c r="E10" s="443" t="s">
        <v>1911</v>
      </c>
      <c r="F10" s="443" t="s">
        <v>1912</v>
      </c>
      <c r="G10" s="520"/>
      <c r="H10" s="519"/>
      <c r="I10" s="521"/>
      <c r="J10" s="519"/>
      <c r="K10" s="521"/>
      <c r="L10" s="519"/>
      <c r="M10" s="521"/>
      <c r="N10" s="519"/>
      <c r="O10" s="510"/>
      <c r="P10" s="505"/>
      <c r="Q10" s="521"/>
      <c r="R10" s="521"/>
      <c r="S10" s="521"/>
      <c r="T10" s="521"/>
      <c r="U10" s="521"/>
    </row>
    <row r="11" spans="1:21" s="384" customFormat="1" ht="120.75" customHeight="1" x14ac:dyDescent="0.25">
      <c r="A11" s="610"/>
      <c r="B11" s="608"/>
      <c r="C11" s="443" t="s">
        <v>1913</v>
      </c>
      <c r="D11" s="443" t="s">
        <v>1914</v>
      </c>
      <c r="E11" s="443">
        <v>11.3</v>
      </c>
      <c r="F11" s="443" t="s">
        <v>1915</v>
      </c>
      <c r="G11" s="520"/>
      <c r="H11" s="519"/>
      <c r="I11" s="521"/>
      <c r="J11" s="519"/>
      <c r="K11" s="521"/>
      <c r="L11" s="519"/>
      <c r="M11" s="521"/>
      <c r="N11" s="519"/>
      <c r="O11" s="510"/>
      <c r="P11" s="505">
        <f>'1. TALLERES SEMINARIOS'!D1164</f>
        <v>2096.6666666666665</v>
      </c>
      <c r="Q11" s="521"/>
      <c r="R11" s="521"/>
      <c r="S11" s="521"/>
      <c r="T11" s="521"/>
      <c r="U11" s="521"/>
    </row>
    <row r="12" spans="1:21" ht="15.75" x14ac:dyDescent="0.25">
      <c r="A12" s="610"/>
      <c r="B12" s="608"/>
      <c r="C12" s="443"/>
      <c r="D12" s="443"/>
      <c r="E12" s="443"/>
      <c r="F12" s="443"/>
      <c r="G12" s="518"/>
      <c r="H12" s="519"/>
      <c r="I12" s="443"/>
      <c r="J12" s="519"/>
      <c r="K12" s="443"/>
      <c r="L12" s="519"/>
      <c r="M12" s="443"/>
      <c r="N12" s="519"/>
      <c r="O12" s="400"/>
      <c r="P12" s="505"/>
      <c r="Q12" s="443"/>
      <c r="R12" s="443"/>
      <c r="S12" s="443"/>
      <c r="T12" s="443"/>
      <c r="U12" s="443"/>
    </row>
    <row r="13" spans="1:21" ht="15.75" hidden="1" x14ac:dyDescent="0.25">
      <c r="A13" s="610"/>
      <c r="B13" s="608"/>
      <c r="C13" s="443"/>
      <c r="D13" s="443"/>
      <c r="E13" s="443"/>
      <c r="F13" s="443"/>
      <c r="G13" s="518"/>
      <c r="H13" s="519"/>
      <c r="I13" s="443"/>
      <c r="J13" s="519"/>
      <c r="K13" s="443"/>
      <c r="L13" s="519"/>
      <c r="M13" s="443"/>
      <c r="N13" s="519"/>
      <c r="O13" s="400"/>
      <c r="P13" s="505"/>
      <c r="Q13" s="443"/>
      <c r="R13" s="443"/>
      <c r="S13" s="443"/>
      <c r="T13" s="443"/>
      <c r="U13" s="443"/>
    </row>
    <row r="14" spans="1:21" ht="12.75" hidden="1" customHeight="1" x14ac:dyDescent="0.25">
      <c r="A14" s="610"/>
      <c r="B14" s="609"/>
      <c r="C14" s="443"/>
      <c r="D14" s="443"/>
      <c r="E14" s="443"/>
      <c r="F14" s="443"/>
      <c r="G14" s="518"/>
      <c r="H14" s="519"/>
      <c r="I14" s="443"/>
      <c r="J14" s="519"/>
      <c r="K14" s="443"/>
      <c r="L14" s="519"/>
      <c r="M14" s="443"/>
      <c r="N14" s="519"/>
      <c r="O14" s="400"/>
      <c r="P14" s="505"/>
      <c r="Q14" s="443"/>
      <c r="R14" s="443"/>
      <c r="S14" s="443"/>
      <c r="T14" s="443"/>
      <c r="U14" s="443"/>
    </row>
    <row r="15" spans="1:21" ht="141.75" x14ac:dyDescent="0.25">
      <c r="A15" s="610"/>
      <c r="B15" s="607" t="s">
        <v>1916</v>
      </c>
      <c r="C15" s="443" t="s">
        <v>1917</v>
      </c>
      <c r="D15" s="443" t="s">
        <v>1918</v>
      </c>
      <c r="E15" s="443" t="s">
        <v>1919</v>
      </c>
      <c r="F15" s="443" t="s">
        <v>1920</v>
      </c>
      <c r="G15" s="520"/>
      <c r="H15" s="519"/>
      <c r="I15" s="521"/>
      <c r="J15" s="519"/>
      <c r="K15" s="521"/>
      <c r="L15" s="519"/>
      <c r="M15" s="521"/>
      <c r="N15" s="519"/>
      <c r="O15" s="510"/>
      <c r="P15" s="505"/>
      <c r="Q15" s="521"/>
      <c r="R15" s="521"/>
      <c r="S15" s="521"/>
      <c r="T15" s="521"/>
      <c r="U15" s="521"/>
    </row>
    <row r="16" spans="1:21" s="384" customFormat="1" ht="141.75" x14ac:dyDescent="0.25">
      <c r="A16" s="610"/>
      <c r="B16" s="608"/>
      <c r="C16" s="443" t="s">
        <v>1921</v>
      </c>
      <c r="D16" s="443" t="s">
        <v>1918</v>
      </c>
      <c r="E16" s="443" t="s">
        <v>1922</v>
      </c>
      <c r="F16" s="443" t="s">
        <v>1920</v>
      </c>
      <c r="G16" s="520"/>
      <c r="H16" s="519"/>
      <c r="I16" s="521"/>
      <c r="J16" s="519"/>
      <c r="K16" s="521"/>
      <c r="L16" s="519"/>
      <c r="M16" s="521"/>
      <c r="N16" s="519"/>
      <c r="O16" s="510"/>
      <c r="P16" s="463"/>
      <c r="Q16" s="521"/>
      <c r="R16" s="521"/>
      <c r="S16" s="521"/>
      <c r="T16" s="521"/>
      <c r="U16" s="521"/>
    </row>
    <row r="17" spans="1:21" s="384" customFormat="1" ht="15.75" hidden="1" x14ac:dyDescent="0.25">
      <c r="A17" s="610"/>
      <c r="B17" s="608"/>
      <c r="C17" s="443"/>
      <c r="D17" s="443"/>
      <c r="E17" s="443"/>
      <c r="F17" s="443"/>
      <c r="G17" s="518"/>
      <c r="H17" s="519"/>
      <c r="I17" s="443"/>
      <c r="J17" s="519"/>
      <c r="K17" s="443"/>
      <c r="L17" s="519"/>
      <c r="M17" s="443"/>
      <c r="N17" s="519"/>
      <c r="O17" s="400"/>
      <c r="P17" s="505"/>
      <c r="Q17" s="443"/>
      <c r="R17" s="443"/>
      <c r="S17" s="443"/>
      <c r="T17" s="443"/>
      <c r="U17" s="443"/>
    </row>
    <row r="18" spans="1:21" s="384" customFormat="1" ht="15.75" hidden="1" x14ac:dyDescent="0.25">
      <c r="A18" s="610"/>
      <c r="B18" s="608"/>
      <c r="C18" s="443"/>
      <c r="D18" s="443"/>
      <c r="E18" s="443"/>
      <c r="F18" s="443"/>
      <c r="G18" s="518"/>
      <c r="H18" s="519"/>
      <c r="I18" s="443"/>
      <c r="J18" s="519"/>
      <c r="K18" s="443"/>
      <c r="L18" s="519"/>
      <c r="M18" s="443"/>
      <c r="N18" s="519"/>
      <c r="O18" s="400"/>
      <c r="P18" s="505"/>
      <c r="Q18" s="443"/>
      <c r="R18" s="443"/>
      <c r="S18" s="443"/>
      <c r="T18" s="443"/>
      <c r="U18" s="443"/>
    </row>
    <row r="19" spans="1:21" ht="15.75" hidden="1" x14ac:dyDescent="0.25">
      <c r="A19" s="610"/>
      <c r="B19" s="608"/>
      <c r="C19" s="443"/>
      <c r="D19" s="443"/>
      <c r="E19" s="443"/>
      <c r="F19" s="443"/>
      <c r="G19" s="518"/>
      <c r="H19" s="519"/>
      <c r="I19" s="443"/>
      <c r="J19" s="519"/>
      <c r="K19" s="443"/>
      <c r="L19" s="519"/>
      <c r="M19" s="443"/>
      <c r="N19" s="519"/>
      <c r="O19" s="400"/>
      <c r="P19" s="505"/>
      <c r="Q19" s="443"/>
      <c r="R19" s="443"/>
      <c r="S19" s="443"/>
      <c r="T19" s="443"/>
      <c r="U19" s="443"/>
    </row>
    <row r="20" spans="1:21" ht="15.75" x14ac:dyDescent="0.25">
      <c r="A20" s="610"/>
      <c r="B20" s="609"/>
      <c r="C20" s="443"/>
      <c r="D20" s="443"/>
      <c r="E20" s="443"/>
      <c r="F20" s="443"/>
      <c r="G20" s="518"/>
      <c r="H20" s="519"/>
      <c r="I20" s="443"/>
      <c r="J20" s="519"/>
      <c r="K20" s="443"/>
      <c r="L20" s="519"/>
      <c r="M20" s="443"/>
      <c r="N20" s="519"/>
      <c r="O20" s="400"/>
      <c r="P20" s="505"/>
      <c r="Q20" s="443"/>
      <c r="R20" s="443"/>
      <c r="S20" s="443"/>
      <c r="T20" s="443"/>
      <c r="U20" s="443"/>
    </row>
    <row r="21" spans="1:21" s="384" customFormat="1" ht="78.75" x14ac:dyDescent="0.25">
      <c r="A21" s="610"/>
      <c r="B21" s="607" t="s">
        <v>1923</v>
      </c>
      <c r="C21" s="443" t="s">
        <v>1924</v>
      </c>
      <c r="D21" s="443" t="s">
        <v>1925</v>
      </c>
      <c r="E21" s="443">
        <v>11.6</v>
      </c>
      <c r="F21" s="443" t="s">
        <v>1926</v>
      </c>
      <c r="G21" s="520"/>
      <c r="H21" s="519"/>
      <c r="I21" s="521"/>
      <c r="J21" s="519"/>
      <c r="K21" s="521"/>
      <c r="L21" s="519"/>
      <c r="M21" s="521"/>
      <c r="N21" s="519"/>
      <c r="O21" s="510"/>
      <c r="P21" s="505">
        <f>'4. EQUIPO TECNOLÓGICOS'!D32+'1. TALLERES SEMINARIOS'!D1182</f>
        <v>330653.33333333331</v>
      </c>
      <c r="Q21" s="521"/>
      <c r="R21" s="521"/>
      <c r="S21" s="521"/>
      <c r="T21" s="521"/>
      <c r="U21" s="521"/>
    </row>
    <row r="22" spans="1:21" s="384" customFormat="1" ht="15.75" hidden="1" x14ac:dyDescent="0.25">
      <c r="A22" s="610"/>
      <c r="B22" s="608"/>
      <c r="C22" s="443"/>
      <c r="D22" s="443"/>
      <c r="E22" s="443"/>
      <c r="F22" s="443"/>
      <c r="G22" s="518"/>
      <c r="H22" s="519"/>
      <c r="I22" s="443"/>
      <c r="J22" s="519"/>
      <c r="K22" s="443"/>
      <c r="L22" s="519"/>
      <c r="M22" s="443"/>
      <c r="N22" s="519"/>
      <c r="O22" s="400"/>
      <c r="P22" s="505"/>
      <c r="Q22" s="443"/>
      <c r="R22" s="443"/>
      <c r="S22" s="443"/>
      <c r="T22" s="443"/>
      <c r="U22" s="443"/>
    </row>
    <row r="23" spans="1:21" s="384" customFormat="1" ht="15.75" hidden="1" x14ac:dyDescent="0.25">
      <c r="A23" s="610"/>
      <c r="B23" s="608"/>
      <c r="C23" s="443"/>
      <c r="D23" s="443"/>
      <c r="E23" s="443"/>
      <c r="F23" s="443"/>
      <c r="G23" s="518"/>
      <c r="H23" s="519"/>
      <c r="I23" s="443"/>
      <c r="J23" s="519"/>
      <c r="K23" s="443"/>
      <c r="L23" s="519"/>
      <c r="M23" s="443"/>
      <c r="N23" s="519"/>
      <c r="O23" s="400"/>
      <c r="P23" s="505"/>
      <c r="Q23" s="443"/>
      <c r="R23" s="443"/>
      <c r="S23" s="443"/>
      <c r="T23" s="443"/>
      <c r="U23" s="443"/>
    </row>
    <row r="24" spans="1:21" s="384" customFormat="1" ht="15.75" hidden="1" x14ac:dyDescent="0.25">
      <c r="A24" s="610"/>
      <c r="B24" s="608"/>
      <c r="C24" s="443"/>
      <c r="D24" s="443"/>
      <c r="E24" s="443"/>
      <c r="F24" s="443"/>
      <c r="G24" s="518"/>
      <c r="H24" s="519"/>
      <c r="I24" s="443"/>
      <c r="J24" s="519"/>
      <c r="K24" s="443"/>
      <c r="L24" s="519"/>
      <c r="M24" s="443"/>
      <c r="N24" s="519"/>
      <c r="O24" s="400"/>
      <c r="P24" s="505"/>
      <c r="Q24" s="443"/>
      <c r="R24" s="443"/>
      <c r="S24" s="443"/>
      <c r="T24" s="443"/>
      <c r="U24" s="443"/>
    </row>
    <row r="25" spans="1:21" s="384" customFormat="1" ht="15.75" hidden="1" x14ac:dyDescent="0.25">
      <c r="A25" s="610"/>
      <c r="B25" s="608"/>
      <c r="C25" s="443"/>
      <c r="D25" s="443"/>
      <c r="E25" s="443"/>
      <c r="F25" s="443"/>
      <c r="G25" s="518"/>
      <c r="H25" s="519"/>
      <c r="I25" s="443"/>
      <c r="J25" s="519"/>
      <c r="K25" s="443"/>
      <c r="L25" s="519"/>
      <c r="M25" s="443"/>
      <c r="N25" s="519"/>
      <c r="O25" s="400"/>
      <c r="P25" s="505"/>
      <c r="Q25" s="443"/>
      <c r="R25" s="443"/>
      <c r="S25" s="443"/>
      <c r="T25" s="443"/>
      <c r="U25" s="443"/>
    </row>
    <row r="26" spans="1:21" ht="38.25" customHeight="1" x14ac:dyDescent="0.25">
      <c r="A26" s="610"/>
      <c r="B26" s="609"/>
      <c r="C26" s="443"/>
      <c r="D26" s="443"/>
      <c r="E26" s="443"/>
      <c r="F26" s="443"/>
      <c r="G26" s="443"/>
      <c r="H26" s="519"/>
      <c r="I26" s="443"/>
      <c r="J26" s="519"/>
      <c r="K26" s="443"/>
      <c r="L26" s="519"/>
      <c r="M26" s="443"/>
      <c r="N26" s="519"/>
      <c r="O26" s="400"/>
      <c r="P26" s="505"/>
      <c r="Q26" s="443"/>
      <c r="R26" s="443"/>
      <c r="S26" s="443"/>
      <c r="T26" s="443"/>
      <c r="U26" s="443"/>
    </row>
    <row r="27" spans="1:21" ht="15.75" hidden="1" x14ac:dyDescent="0.25">
      <c r="A27" s="607" t="s">
        <v>1927</v>
      </c>
      <c r="B27" s="607" t="s">
        <v>1928</v>
      </c>
      <c r="C27" s="443"/>
      <c r="D27" s="443"/>
      <c r="E27" s="443"/>
      <c r="F27" s="443"/>
      <c r="G27" s="518"/>
      <c r="H27" s="519"/>
      <c r="I27" s="443"/>
      <c r="J27" s="519"/>
      <c r="K27" s="443"/>
      <c r="L27" s="519"/>
      <c r="M27" s="443"/>
      <c r="N27" s="519"/>
      <c r="O27" s="400"/>
      <c r="P27" s="505"/>
      <c r="Q27" s="443"/>
      <c r="R27" s="443"/>
      <c r="S27" s="443"/>
      <c r="T27" s="443"/>
      <c r="U27" s="443"/>
    </row>
    <row r="28" spans="1:21" s="384" customFormat="1" ht="15.75" hidden="1" x14ac:dyDescent="0.25">
      <c r="A28" s="608"/>
      <c r="B28" s="608"/>
      <c r="C28" s="443"/>
      <c r="D28" s="443"/>
      <c r="E28" s="443"/>
      <c r="F28" s="443"/>
      <c r="G28" s="518"/>
      <c r="H28" s="519"/>
      <c r="I28" s="443"/>
      <c r="J28" s="519"/>
      <c r="K28" s="443"/>
      <c r="L28" s="519"/>
      <c r="M28" s="443"/>
      <c r="N28" s="519"/>
      <c r="O28" s="400"/>
      <c r="P28" s="505"/>
      <c r="Q28" s="443"/>
      <c r="R28" s="443"/>
      <c r="S28" s="443"/>
      <c r="T28" s="443"/>
      <c r="U28" s="443"/>
    </row>
    <row r="29" spans="1:21" s="384" customFormat="1" ht="15.75" hidden="1" x14ac:dyDescent="0.25">
      <c r="A29" s="608"/>
      <c r="B29" s="608"/>
      <c r="C29" s="443"/>
      <c r="D29" s="443"/>
      <c r="E29" s="443"/>
      <c r="F29" s="443"/>
      <c r="G29" s="518"/>
      <c r="H29" s="519"/>
      <c r="I29" s="443"/>
      <c r="J29" s="519"/>
      <c r="K29" s="443"/>
      <c r="L29" s="519"/>
      <c r="M29" s="443"/>
      <c r="N29" s="519"/>
      <c r="O29" s="400"/>
      <c r="P29" s="505"/>
      <c r="Q29" s="443"/>
      <c r="R29" s="443"/>
      <c r="S29" s="443"/>
      <c r="T29" s="443"/>
      <c r="U29" s="443"/>
    </row>
    <row r="30" spans="1:21" s="384" customFormat="1" ht="15.75" hidden="1" x14ac:dyDescent="0.25">
      <c r="A30" s="608"/>
      <c r="B30" s="608"/>
      <c r="C30" s="443"/>
      <c r="D30" s="443"/>
      <c r="E30" s="443"/>
      <c r="F30" s="443"/>
      <c r="G30" s="518"/>
      <c r="H30" s="519"/>
      <c r="I30" s="443"/>
      <c r="J30" s="519"/>
      <c r="K30" s="443"/>
      <c r="L30" s="519"/>
      <c r="M30" s="443"/>
      <c r="N30" s="519"/>
      <c r="O30" s="400"/>
      <c r="P30" s="505"/>
      <c r="Q30" s="443"/>
      <c r="R30" s="443"/>
      <c r="S30" s="443"/>
      <c r="T30" s="443"/>
      <c r="U30" s="443"/>
    </row>
    <row r="31" spans="1:21" s="384" customFormat="1" ht="15.75" hidden="1" x14ac:dyDescent="0.25">
      <c r="A31" s="608"/>
      <c r="B31" s="608"/>
      <c r="C31" s="443"/>
      <c r="D31" s="443"/>
      <c r="E31" s="443"/>
      <c r="F31" s="443"/>
      <c r="G31" s="518"/>
      <c r="H31" s="519"/>
      <c r="I31" s="443"/>
      <c r="J31" s="519"/>
      <c r="K31" s="443"/>
      <c r="L31" s="519"/>
      <c r="M31" s="443"/>
      <c r="N31" s="519"/>
      <c r="O31" s="400"/>
      <c r="P31" s="505"/>
      <c r="Q31" s="443"/>
      <c r="R31" s="443"/>
      <c r="S31" s="443"/>
      <c r="T31" s="443"/>
      <c r="U31" s="443"/>
    </row>
    <row r="32" spans="1:21" s="384" customFormat="1" ht="15.75" hidden="1" x14ac:dyDescent="0.25">
      <c r="A32" s="608"/>
      <c r="B32" s="609"/>
      <c r="C32" s="443"/>
      <c r="D32" s="443"/>
      <c r="E32" s="443"/>
      <c r="F32" s="443"/>
      <c r="G32" s="518"/>
      <c r="H32" s="519"/>
      <c r="I32" s="443"/>
      <c r="J32" s="519"/>
      <c r="K32" s="443"/>
      <c r="L32" s="519"/>
      <c r="M32" s="443"/>
      <c r="N32" s="519"/>
      <c r="O32" s="400"/>
      <c r="P32" s="505"/>
      <c r="Q32" s="443"/>
      <c r="R32" s="443"/>
      <c r="S32" s="443"/>
      <c r="T32" s="443"/>
      <c r="U32" s="443"/>
    </row>
    <row r="33" spans="1:21" ht="141.75" x14ac:dyDescent="0.25">
      <c r="A33" s="608"/>
      <c r="B33" s="607" t="s">
        <v>1929</v>
      </c>
      <c r="C33" s="443" t="s">
        <v>1930</v>
      </c>
      <c r="D33" s="443" t="s">
        <v>1931</v>
      </c>
      <c r="E33" s="443">
        <v>11.7</v>
      </c>
      <c r="F33" s="443" t="s">
        <v>1932</v>
      </c>
      <c r="G33" s="521"/>
      <c r="H33" s="519"/>
      <c r="I33" s="521"/>
      <c r="J33" s="519"/>
      <c r="K33" s="521"/>
      <c r="L33" s="519"/>
      <c r="M33" s="521"/>
      <c r="N33" s="519"/>
      <c r="O33" s="510"/>
      <c r="P33" s="505">
        <f>'1. TALLERES SEMINARIOS'!D1200</f>
        <v>8556.6666666666661</v>
      </c>
      <c r="Q33" s="521"/>
      <c r="R33" s="521"/>
      <c r="S33" s="521"/>
      <c r="T33" s="521"/>
      <c r="U33" s="521"/>
    </row>
    <row r="34" spans="1:21" s="384" customFormat="1" ht="15.75" x14ac:dyDescent="0.25">
      <c r="A34" s="608"/>
      <c r="B34" s="608"/>
      <c r="C34" s="443"/>
      <c r="D34" s="443"/>
      <c r="E34" s="443"/>
      <c r="F34" s="443"/>
      <c r="G34" s="443"/>
      <c r="H34" s="519"/>
      <c r="I34" s="443"/>
      <c r="J34" s="519"/>
      <c r="K34" s="443"/>
      <c r="L34" s="519"/>
      <c r="M34" s="443"/>
      <c r="N34" s="519"/>
      <c r="O34" s="400"/>
      <c r="P34" s="505"/>
      <c r="Q34" s="443"/>
      <c r="R34" s="443"/>
      <c r="S34" s="443"/>
      <c r="T34" s="443"/>
      <c r="U34" s="443"/>
    </row>
    <row r="35" spans="1:21" s="384" customFormat="1" ht="15.75" x14ac:dyDescent="0.25">
      <c r="A35" s="608"/>
      <c r="B35" s="608"/>
      <c r="C35" s="443"/>
      <c r="D35" s="443"/>
      <c r="E35" s="443"/>
      <c r="F35" s="443"/>
      <c r="G35" s="443"/>
      <c r="H35" s="519"/>
      <c r="I35" s="443"/>
      <c r="J35" s="519"/>
      <c r="K35" s="443"/>
      <c r="L35" s="519"/>
      <c r="M35" s="443"/>
      <c r="N35" s="519"/>
      <c r="O35" s="400"/>
      <c r="P35" s="505"/>
      <c r="Q35" s="443"/>
      <c r="R35" s="443"/>
      <c r="S35" s="443"/>
      <c r="T35" s="443"/>
      <c r="U35" s="443"/>
    </row>
    <row r="36" spans="1:21" s="384" customFormat="1" ht="15.75" x14ac:dyDescent="0.25">
      <c r="A36" s="608"/>
      <c r="B36" s="608"/>
      <c r="C36" s="443"/>
      <c r="D36" s="443"/>
      <c r="E36" s="443"/>
      <c r="F36" s="443"/>
      <c r="G36" s="443"/>
      <c r="H36" s="519"/>
      <c r="I36" s="443"/>
      <c r="J36" s="519"/>
      <c r="K36" s="443"/>
      <c r="L36" s="519"/>
      <c r="M36" s="443"/>
      <c r="N36" s="519"/>
      <c r="O36" s="400"/>
      <c r="P36" s="505"/>
      <c r="Q36" s="443"/>
      <c r="R36" s="443"/>
      <c r="S36" s="443"/>
      <c r="T36" s="443"/>
      <c r="U36" s="443"/>
    </row>
    <row r="37" spans="1:21" ht="15.75" x14ac:dyDescent="0.25">
      <c r="A37" s="608"/>
      <c r="B37" s="608"/>
      <c r="C37" s="443"/>
      <c r="D37" s="443"/>
      <c r="E37" s="443"/>
      <c r="F37" s="443"/>
      <c r="G37" s="443"/>
      <c r="H37" s="519"/>
      <c r="I37" s="443"/>
      <c r="J37" s="519"/>
      <c r="K37" s="443"/>
      <c r="L37" s="519"/>
      <c r="M37" s="443"/>
      <c r="N37" s="519"/>
      <c r="O37" s="400"/>
      <c r="P37" s="505"/>
      <c r="Q37" s="443"/>
      <c r="R37" s="443"/>
      <c r="S37" s="443"/>
      <c r="T37" s="443"/>
      <c r="U37" s="443"/>
    </row>
    <row r="38" spans="1:21" ht="15.75" x14ac:dyDescent="0.25">
      <c r="A38" s="609"/>
      <c r="B38" s="609"/>
      <c r="C38" s="443"/>
      <c r="D38" s="443"/>
      <c r="E38" s="443"/>
      <c r="F38" s="443"/>
      <c r="G38" s="443"/>
      <c r="H38" s="519"/>
      <c r="I38" s="443"/>
      <c r="J38" s="519"/>
      <c r="K38" s="443"/>
      <c r="L38" s="519"/>
      <c r="M38" s="443"/>
      <c r="N38" s="519"/>
      <c r="O38" s="400"/>
      <c r="P38" s="505"/>
      <c r="Q38" s="443"/>
      <c r="R38" s="443"/>
      <c r="S38" s="443"/>
      <c r="T38" s="443"/>
      <c r="U38" s="402"/>
    </row>
    <row r="39" spans="1:21" ht="15.75" x14ac:dyDescent="0.25">
      <c r="A39" s="293"/>
      <c r="B39" s="294"/>
      <c r="C39" s="293" t="s">
        <v>1933</v>
      </c>
      <c r="D39" s="294"/>
      <c r="E39" s="294"/>
      <c r="F39" s="295"/>
      <c r="G39" s="259">
        <f t="shared" ref="G39:P39" si="0">SUM(G9:G38)</f>
        <v>0</v>
      </c>
      <c r="H39" s="234">
        <f t="shared" si="0"/>
        <v>0</v>
      </c>
      <c r="I39" s="259">
        <f t="shared" si="0"/>
        <v>0</v>
      </c>
      <c r="J39" s="234">
        <f t="shared" si="0"/>
        <v>0</v>
      </c>
      <c r="K39" s="259">
        <f t="shared" si="0"/>
        <v>0</v>
      </c>
      <c r="L39" s="234">
        <f t="shared" si="0"/>
        <v>0</v>
      </c>
      <c r="M39" s="259">
        <f t="shared" si="0"/>
        <v>0</v>
      </c>
      <c r="N39" s="234">
        <f t="shared" si="0"/>
        <v>0</v>
      </c>
      <c r="O39" s="234">
        <f t="shared" si="0"/>
        <v>0</v>
      </c>
      <c r="P39" s="234">
        <f t="shared" si="0"/>
        <v>341306.66666666669</v>
      </c>
      <c r="Q39" s="259"/>
      <c r="R39" s="259"/>
      <c r="S39" s="259"/>
      <c r="T39" s="259"/>
      <c r="U39" s="271"/>
    </row>
    <row r="59" s="255" customFormat="1" ht="12" x14ac:dyDescent="0.25"/>
    <row r="60" s="255" customFormat="1" ht="12" x14ac:dyDescent="0.25"/>
    <row r="73" s="255" customFormat="1" ht="12" x14ac:dyDescent="0.25"/>
    <row r="74" s="255"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E1" zoomScale="69" zoomScaleNormal="69" workbookViewId="0">
      <pane ySplit="6" topLeftCell="A7" activePane="bottomLeft" state="frozen"/>
      <selection activeCell="R5" sqref="R5"/>
      <selection pane="bottomLeft" activeCell="P15" sqref="P15"/>
    </sheetView>
  </sheetViews>
  <sheetFormatPr baseColWidth="10" defaultColWidth="11.42578125" defaultRowHeight="15" x14ac:dyDescent="0.25"/>
  <cols>
    <col min="1" max="2" width="21.7109375" customWidth="1"/>
    <col min="3" max="6" width="27.42578125" customWidth="1"/>
    <col min="7" max="7" width="17.7109375" customWidth="1"/>
    <col min="8" max="8" width="13.42578125" style="235" bestFit="1" customWidth="1"/>
    <col min="9" max="9" width="17" customWidth="1"/>
    <col min="10" max="10" width="18.85546875" style="235" customWidth="1"/>
    <col min="11" max="11" width="16.85546875" customWidth="1"/>
    <col min="12" max="12" width="15.7109375" style="235" customWidth="1"/>
    <col min="13" max="13" width="17.7109375" customWidth="1"/>
    <col min="14" max="14" width="17.5703125" style="235" customWidth="1"/>
    <col min="15" max="15" width="18" customWidth="1"/>
    <col min="16" max="16" width="18.28515625" style="235" customWidth="1"/>
    <col min="17" max="17" width="18.42578125" customWidth="1"/>
    <col min="18" max="18" width="19.5703125" customWidth="1"/>
    <col min="19" max="19" width="18.140625" customWidth="1"/>
    <col min="20" max="20" width="16.140625" customWidth="1"/>
    <col min="21" max="21" width="19.42578125" customWidth="1"/>
  </cols>
  <sheetData>
    <row r="1" spans="1:21" ht="18.75" x14ac:dyDescent="0.25">
      <c r="A1" s="384"/>
      <c r="B1" s="276"/>
      <c r="C1" s="276"/>
      <c r="D1" s="276"/>
      <c r="E1" s="276"/>
      <c r="F1" s="384"/>
      <c r="G1" s="276" t="s">
        <v>1934</v>
      </c>
      <c r="I1" s="276"/>
      <c r="J1" s="276"/>
      <c r="K1" s="276"/>
      <c r="L1" s="276"/>
      <c r="M1" s="276"/>
      <c r="N1" s="276"/>
      <c r="O1" s="276"/>
      <c r="P1" s="276"/>
      <c r="Q1" s="276"/>
      <c r="R1" s="276"/>
      <c r="S1" s="276"/>
      <c r="T1" s="276"/>
      <c r="U1" s="276"/>
    </row>
    <row r="2" spans="1:21" s="384" customFormat="1" ht="18.75" x14ac:dyDescent="0.25">
      <c r="A2" s="384" t="s">
        <v>1540</v>
      </c>
      <c r="B2" s="276"/>
      <c r="C2" s="276"/>
      <c r="D2" s="276"/>
      <c r="E2" s="276"/>
      <c r="G2" s="276"/>
      <c r="H2" s="235"/>
      <c r="I2" s="276"/>
      <c r="J2" s="276"/>
      <c r="K2" s="276"/>
      <c r="L2" s="276"/>
      <c r="M2" s="276"/>
      <c r="N2" s="276"/>
      <c r="O2" s="276"/>
      <c r="P2" s="276"/>
      <c r="Q2" s="276"/>
      <c r="R2" s="276"/>
      <c r="S2" s="276"/>
      <c r="T2" s="276"/>
      <c r="U2" s="276"/>
    </row>
    <row r="3" spans="1:21" x14ac:dyDescent="0.25">
      <c r="A3" s="264" t="s">
        <v>1935</v>
      </c>
      <c r="B3" s="264"/>
      <c r="C3" s="264"/>
      <c r="D3" s="264"/>
      <c r="E3" s="264"/>
      <c r="F3" s="264"/>
      <c r="G3" s="264"/>
      <c r="H3" s="264"/>
      <c r="I3" s="264"/>
      <c r="J3" s="264"/>
      <c r="K3" s="264"/>
      <c r="L3" s="264"/>
      <c r="M3" s="264"/>
      <c r="N3" s="264"/>
      <c r="O3" s="264"/>
      <c r="P3" s="264"/>
      <c r="Q3" s="264"/>
      <c r="R3" s="264"/>
      <c r="S3" s="264"/>
      <c r="T3" s="264"/>
      <c r="U3" s="264"/>
    </row>
    <row r="4" spans="1:21" ht="15" customHeight="1" x14ac:dyDescent="0.25">
      <c r="A4" s="652" t="s">
        <v>1452</v>
      </c>
      <c r="B4" s="653" t="s">
        <v>1453</v>
      </c>
      <c r="C4" s="646" t="s">
        <v>1454</v>
      </c>
      <c r="D4" s="646" t="s">
        <v>1455</v>
      </c>
      <c r="E4" s="649" t="s">
        <v>1293</v>
      </c>
      <c r="F4" s="594" t="s">
        <v>1456</v>
      </c>
      <c r="G4" s="614" t="s">
        <v>1457</v>
      </c>
      <c r="H4" s="614"/>
      <c r="I4" s="614"/>
      <c r="J4" s="614"/>
      <c r="K4" s="614"/>
      <c r="L4" s="614"/>
      <c r="M4" s="614"/>
      <c r="N4" s="614"/>
      <c r="O4" s="616" t="s">
        <v>1458</v>
      </c>
      <c r="P4" s="616"/>
      <c r="Q4" s="582" t="s">
        <v>1459</v>
      </c>
      <c r="R4" s="582" t="s">
        <v>1460</v>
      </c>
      <c r="S4" s="582" t="s">
        <v>1461</v>
      </c>
      <c r="T4" s="582" t="s">
        <v>1462</v>
      </c>
      <c r="U4" s="579" t="s">
        <v>1463</v>
      </c>
    </row>
    <row r="5" spans="1:21" ht="15" customHeight="1" x14ac:dyDescent="0.25">
      <c r="A5" s="652"/>
      <c r="B5" s="654"/>
      <c r="C5" s="647"/>
      <c r="D5" s="647"/>
      <c r="E5" s="650"/>
      <c r="F5" s="595"/>
      <c r="G5" s="614" t="s">
        <v>1464</v>
      </c>
      <c r="H5" s="614"/>
      <c r="I5" s="614" t="s">
        <v>1465</v>
      </c>
      <c r="J5" s="614"/>
      <c r="K5" s="614" t="s">
        <v>1466</v>
      </c>
      <c r="L5" s="614"/>
      <c r="M5" s="614" t="s">
        <v>1467</v>
      </c>
      <c r="N5" s="614"/>
      <c r="O5" s="616"/>
      <c r="P5" s="616"/>
      <c r="Q5" s="583"/>
      <c r="R5" s="583"/>
      <c r="S5" s="583"/>
      <c r="T5" s="583"/>
      <c r="U5" s="580"/>
    </row>
    <row r="6" spans="1:21" ht="25.5" x14ac:dyDescent="0.25">
      <c r="A6" s="652"/>
      <c r="B6" s="655"/>
      <c r="C6" s="648"/>
      <c r="D6" s="648"/>
      <c r="E6" s="651"/>
      <c r="F6" s="596"/>
      <c r="G6" s="321" t="s">
        <v>1468</v>
      </c>
      <c r="H6" s="233" t="s">
        <v>35</v>
      </c>
      <c r="I6" s="321" t="s">
        <v>1468</v>
      </c>
      <c r="J6" s="233" t="s">
        <v>35</v>
      </c>
      <c r="K6" s="321" t="s">
        <v>1468</v>
      </c>
      <c r="L6" s="233" t="s">
        <v>35</v>
      </c>
      <c r="M6" s="321" t="s">
        <v>1468</v>
      </c>
      <c r="N6" s="233" t="s">
        <v>35</v>
      </c>
      <c r="O6" s="321" t="s">
        <v>1468</v>
      </c>
      <c r="P6" s="233" t="s">
        <v>35</v>
      </c>
      <c r="Q6" s="584"/>
      <c r="R6" s="584"/>
      <c r="S6" s="584"/>
      <c r="T6" s="584"/>
      <c r="U6" s="581"/>
    </row>
    <row r="7" spans="1:21" ht="109.5" customHeight="1" x14ac:dyDescent="0.25">
      <c r="A7" s="610" t="s">
        <v>1936</v>
      </c>
      <c r="B7" s="607" t="s">
        <v>1937</v>
      </c>
      <c r="C7" s="493" t="s">
        <v>1938</v>
      </c>
      <c r="D7" s="493" t="s">
        <v>1939</v>
      </c>
      <c r="E7" s="526" t="s">
        <v>2008</v>
      </c>
      <c r="F7" s="525" t="s">
        <v>1940</v>
      </c>
      <c r="G7" s="523"/>
      <c r="H7" s="380"/>
      <c r="I7" s="523"/>
      <c r="J7" s="380"/>
      <c r="K7" s="523"/>
      <c r="L7" s="380"/>
      <c r="M7" s="523"/>
      <c r="N7" s="380"/>
      <c r="O7" s="524"/>
      <c r="P7" s="381"/>
      <c r="Q7" s="522"/>
      <c r="R7" s="522"/>
      <c r="S7" s="522"/>
      <c r="T7" s="522"/>
      <c r="U7" s="522"/>
    </row>
    <row r="8" spans="1:21" ht="57.75" customHeight="1" x14ac:dyDescent="0.25">
      <c r="A8" s="610"/>
      <c r="B8" s="608"/>
      <c r="C8" s="473" t="s">
        <v>1941</v>
      </c>
      <c r="D8" s="473" t="s">
        <v>1942</v>
      </c>
      <c r="E8" s="526">
        <v>12.1</v>
      </c>
      <c r="F8" s="473" t="s">
        <v>2009</v>
      </c>
      <c r="G8" s="523">
        <v>0.25</v>
      </c>
      <c r="H8" s="380">
        <f>$P$8*G8</f>
        <v>120000</v>
      </c>
      <c r="I8" s="523">
        <v>0.25</v>
      </c>
      <c r="J8" s="380">
        <f>$P$8*I8</f>
        <v>120000</v>
      </c>
      <c r="K8" s="523">
        <v>0.25</v>
      </c>
      <c r="L8" s="380">
        <f>$P$8*K8</f>
        <v>120000</v>
      </c>
      <c r="M8" s="523">
        <v>0.25</v>
      </c>
      <c r="N8" s="380">
        <f>$P$8*M8</f>
        <v>120000</v>
      </c>
      <c r="O8" s="524"/>
      <c r="P8" s="381">
        <f>'2. CONTRATACION DE PERSONAL'!D482+'5. ACTIVIDADES ESPECIALES'!D397</f>
        <v>480000</v>
      </c>
      <c r="Q8" s="522"/>
      <c r="R8" s="522"/>
      <c r="S8" s="522"/>
      <c r="T8" s="522"/>
      <c r="U8" s="522"/>
    </row>
    <row r="9" spans="1:21" ht="63" x14ac:dyDescent="0.25">
      <c r="A9" s="610"/>
      <c r="B9" s="608"/>
      <c r="C9" s="548" t="s">
        <v>2010</v>
      </c>
      <c r="D9" s="548"/>
      <c r="E9" s="548">
        <v>12.2</v>
      </c>
      <c r="F9" s="548" t="s">
        <v>2011</v>
      </c>
      <c r="G9" s="379">
        <v>0.25</v>
      </c>
      <c r="H9" s="380">
        <f>$P$9*G9</f>
        <v>95351.714999999997</v>
      </c>
      <c r="I9" s="379">
        <v>0.25</v>
      </c>
      <c r="J9" s="380">
        <f>$P$9*I9</f>
        <v>95351.714999999997</v>
      </c>
      <c r="K9" s="379">
        <v>0.25</v>
      </c>
      <c r="L9" s="380">
        <f>$P$9*K9</f>
        <v>95351.714999999997</v>
      </c>
      <c r="M9" s="379">
        <v>0.25</v>
      </c>
      <c r="N9" s="380">
        <f>$P$9*M9</f>
        <v>95351.714999999997</v>
      </c>
      <c r="O9" s="385"/>
      <c r="P9" s="381">
        <f>'2. CONTRATACION DE PERSONAL'!D541</f>
        <v>381406.86</v>
      </c>
      <c r="Q9" s="322"/>
      <c r="R9" s="322"/>
      <c r="S9" s="322"/>
      <c r="T9" s="322"/>
      <c r="U9" s="322"/>
    </row>
    <row r="10" spans="1:21" ht="47.25" x14ac:dyDescent="0.25">
      <c r="A10" s="610"/>
      <c r="B10" s="608"/>
      <c r="C10" s="548" t="s">
        <v>2012</v>
      </c>
      <c r="D10" s="548"/>
      <c r="E10" s="548">
        <v>12.3</v>
      </c>
      <c r="F10" s="548" t="s">
        <v>2013</v>
      </c>
      <c r="G10" s="379">
        <v>0.25</v>
      </c>
      <c r="H10" s="380">
        <f>$P$10*G10</f>
        <v>47250</v>
      </c>
      <c r="I10" s="379">
        <v>0.25</v>
      </c>
      <c r="J10" s="380">
        <f>$P$10*I10</f>
        <v>47250</v>
      </c>
      <c r="K10" s="379">
        <v>0.25</v>
      </c>
      <c r="L10" s="380">
        <f>$P$10*K10</f>
        <v>47250</v>
      </c>
      <c r="M10" s="379">
        <v>0.25</v>
      </c>
      <c r="N10" s="380">
        <f>$P$10*M10</f>
        <v>47250</v>
      </c>
      <c r="O10" s="385"/>
      <c r="P10" s="381">
        <f>'2. CONTRATACION DE PERSONAL'!D552</f>
        <v>189000</v>
      </c>
      <c r="Q10" s="322"/>
      <c r="R10" s="322"/>
      <c r="S10" s="322"/>
      <c r="T10" s="322"/>
      <c r="U10" s="322"/>
    </row>
    <row r="11" spans="1:21" ht="15.75" x14ac:dyDescent="0.25">
      <c r="A11" s="610"/>
      <c r="B11" s="608"/>
      <c r="C11" s="526"/>
      <c r="D11" s="526"/>
      <c r="E11" s="526"/>
      <c r="F11" s="372"/>
      <c r="G11" s="379"/>
      <c r="H11" s="380"/>
      <c r="I11" s="379"/>
      <c r="J11" s="380"/>
      <c r="K11" s="379"/>
      <c r="L11" s="380"/>
      <c r="M11" s="379"/>
      <c r="N11" s="380"/>
      <c r="O11" s="385"/>
      <c r="P11" s="381"/>
      <c r="Q11" s="322"/>
      <c r="R11" s="322"/>
      <c r="S11" s="322"/>
      <c r="T11" s="322"/>
      <c r="U11" s="322"/>
    </row>
    <row r="12" spans="1:21" ht="15.75" x14ac:dyDescent="0.25">
      <c r="A12" s="610"/>
      <c r="B12" s="608"/>
      <c r="C12" s="526"/>
      <c r="D12" s="526"/>
      <c r="E12" s="526"/>
      <c r="F12" s="372"/>
      <c r="G12" s="379"/>
      <c r="H12" s="380"/>
      <c r="I12" s="379"/>
      <c r="J12" s="380"/>
      <c r="K12" s="379"/>
      <c r="L12" s="380"/>
      <c r="M12" s="379"/>
      <c r="N12" s="380"/>
      <c r="O12" s="385"/>
      <c r="P12" s="381"/>
      <c r="Q12" s="322"/>
      <c r="R12" s="322"/>
      <c r="S12" s="322"/>
      <c r="T12" s="322"/>
      <c r="U12" s="322"/>
    </row>
    <row r="13" spans="1:21" ht="15.75" x14ac:dyDescent="0.25">
      <c r="A13" s="610"/>
      <c r="B13" s="608"/>
      <c r="C13" s="526"/>
      <c r="D13" s="526"/>
      <c r="E13" s="526"/>
      <c r="F13" s="372"/>
      <c r="G13" s="379"/>
      <c r="H13" s="380"/>
      <c r="I13" s="379"/>
      <c r="J13" s="380"/>
      <c r="K13" s="379"/>
      <c r="L13" s="380"/>
      <c r="M13" s="379"/>
      <c r="N13" s="380"/>
      <c r="O13" s="385"/>
      <c r="P13" s="381"/>
      <c r="Q13" s="322"/>
      <c r="R13" s="322"/>
      <c r="S13" s="322"/>
      <c r="T13" s="322"/>
      <c r="U13" s="322"/>
    </row>
    <row r="14" spans="1:21" ht="15.75" x14ac:dyDescent="0.25">
      <c r="A14" s="610"/>
      <c r="B14" s="609"/>
      <c r="C14" s="473"/>
      <c r="D14" s="473"/>
      <c r="E14" s="473"/>
      <c r="F14" s="322"/>
      <c r="G14" s="379"/>
      <c r="H14" s="380"/>
      <c r="I14" s="379"/>
      <c r="J14" s="380"/>
      <c r="K14" s="379"/>
      <c r="L14" s="380"/>
      <c r="M14" s="379"/>
      <c r="N14" s="380"/>
      <c r="O14" s="273"/>
      <c r="P14" s="381"/>
      <c r="Q14" s="322"/>
      <c r="R14" s="322"/>
      <c r="S14" s="322"/>
      <c r="T14" s="322"/>
      <c r="U14" s="322"/>
    </row>
    <row r="15" spans="1:21" ht="15.6" customHeight="1" x14ac:dyDescent="0.25">
      <c r="A15" s="284"/>
      <c r="B15" s="285"/>
      <c r="C15" s="284" t="s">
        <v>1943</v>
      </c>
      <c r="D15" s="285"/>
      <c r="E15" s="285"/>
      <c r="F15" s="286"/>
      <c r="G15" s="279">
        <f t="shared" ref="G15:P15" si="0">SUM(G7:G14)</f>
        <v>0.75</v>
      </c>
      <c r="H15" s="237">
        <f t="shared" si="0"/>
        <v>262601.71499999997</v>
      </c>
      <c r="I15" s="279">
        <f t="shared" si="0"/>
        <v>0.75</v>
      </c>
      <c r="J15" s="237">
        <f t="shared" si="0"/>
        <v>262601.71499999997</v>
      </c>
      <c r="K15" s="279">
        <f t="shared" si="0"/>
        <v>0.75</v>
      </c>
      <c r="L15" s="237">
        <f t="shared" si="0"/>
        <v>262601.71499999997</v>
      </c>
      <c r="M15" s="279">
        <f t="shared" si="0"/>
        <v>0.75</v>
      </c>
      <c r="N15" s="237">
        <f t="shared" si="0"/>
        <v>262601.71499999997</v>
      </c>
      <c r="O15" s="237">
        <f t="shared" si="0"/>
        <v>0</v>
      </c>
      <c r="P15" s="237">
        <f t="shared" si="0"/>
        <v>1050406.8599999999</v>
      </c>
      <c r="Q15" s="259"/>
      <c r="R15" s="259"/>
      <c r="S15" s="259"/>
      <c r="T15" s="259"/>
      <c r="U15" s="259"/>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D1" zoomScale="69" zoomScaleNormal="69" workbookViewId="0">
      <pane ySplit="7" topLeftCell="A11" activePane="bottomLeft" state="frozen"/>
      <selection activeCell="A7" sqref="A7"/>
      <selection pane="bottomLeft" activeCell="P21" sqref="P21"/>
    </sheetView>
  </sheetViews>
  <sheetFormatPr baseColWidth="10" defaultColWidth="11.42578125" defaultRowHeight="15" x14ac:dyDescent="0.25"/>
  <cols>
    <col min="1" max="1" width="21.7109375" customWidth="1"/>
    <col min="2" max="2" width="26.28515625" customWidth="1"/>
    <col min="3" max="5" width="27.42578125" customWidth="1"/>
    <col min="6" max="6" width="30.85546875" customWidth="1"/>
    <col min="7" max="7" width="19.85546875" customWidth="1"/>
    <col min="8" max="8" width="14.85546875" style="235" bestFit="1" customWidth="1"/>
    <col min="9" max="9" width="19.140625" customWidth="1"/>
    <col min="10" max="10" width="18.85546875" style="235" customWidth="1"/>
    <col min="11" max="11" width="18.140625" customWidth="1"/>
    <col min="12" max="12" width="14.85546875" style="235" bestFit="1" customWidth="1"/>
    <col min="13" max="13" width="16.85546875" customWidth="1"/>
    <col min="14" max="14" width="14.85546875" style="235" bestFit="1" customWidth="1"/>
    <col min="15" max="15" width="17.140625" customWidth="1"/>
    <col min="16" max="16" width="18.28515625" style="235" customWidth="1"/>
    <col min="17" max="17" width="20.140625" customWidth="1"/>
    <col min="18" max="18" width="22" customWidth="1"/>
    <col min="19" max="19" width="23.140625" customWidth="1"/>
    <col min="20" max="20" width="18.140625" customWidth="1"/>
    <col min="21" max="21" width="22" customWidth="1"/>
  </cols>
  <sheetData>
    <row r="1" spans="1:21" ht="18" customHeight="1" x14ac:dyDescent="0.25">
      <c r="A1" s="384"/>
      <c r="B1" s="241"/>
      <c r="C1" s="241"/>
      <c r="D1" s="241"/>
      <c r="E1" s="241"/>
      <c r="F1" s="241"/>
      <c r="G1" s="283" t="s">
        <v>1944</v>
      </c>
      <c r="I1" s="384"/>
      <c r="J1" s="241"/>
      <c r="K1" s="241"/>
      <c r="L1" s="241"/>
      <c r="M1" s="241"/>
      <c r="N1" s="241"/>
      <c r="O1" s="241"/>
      <c r="P1" s="241"/>
      <c r="Q1" s="241"/>
      <c r="R1" s="241"/>
      <c r="S1" s="241"/>
      <c r="T1" s="241"/>
      <c r="U1" s="241"/>
    </row>
    <row r="2" spans="1:21" ht="18" customHeight="1" x14ac:dyDescent="0.25">
      <c r="A2" s="384"/>
      <c r="B2" s="241"/>
      <c r="C2" s="241"/>
      <c r="D2" s="241"/>
      <c r="E2" s="241"/>
      <c r="F2" s="241"/>
      <c r="G2" s="283"/>
      <c r="I2" s="384"/>
      <c r="J2" s="241"/>
      <c r="K2" s="241"/>
      <c r="L2" s="241"/>
      <c r="M2" s="241"/>
      <c r="N2" s="241"/>
      <c r="O2" s="241"/>
      <c r="P2" s="241"/>
      <c r="Q2" s="241"/>
      <c r="R2" s="241"/>
      <c r="S2" s="241"/>
      <c r="T2" s="241"/>
      <c r="U2" s="241"/>
    </row>
    <row r="3" spans="1:21" ht="18" customHeight="1" x14ac:dyDescent="0.25">
      <c r="A3" s="311" t="s">
        <v>1576</v>
      </c>
      <c r="B3" s="241"/>
      <c r="C3" s="241"/>
      <c r="D3" s="241"/>
      <c r="E3" s="241"/>
      <c r="F3" s="241"/>
      <c r="G3" s="283"/>
      <c r="I3" s="384"/>
      <c r="J3" s="241"/>
      <c r="K3" s="241"/>
      <c r="L3" s="241"/>
      <c r="M3" s="241"/>
      <c r="N3" s="241"/>
      <c r="O3" s="241"/>
      <c r="P3" s="241"/>
      <c r="Q3" s="241"/>
      <c r="R3" s="241"/>
      <c r="S3" s="241"/>
      <c r="T3" s="241"/>
      <c r="U3" s="241"/>
    </row>
    <row r="4" spans="1:21" ht="33" customHeight="1" x14ac:dyDescent="0.25">
      <c r="A4" s="659" t="s">
        <v>1945</v>
      </c>
      <c r="B4" s="659"/>
      <c r="C4" s="659"/>
      <c r="D4" s="659"/>
      <c r="E4" s="659"/>
      <c r="F4" s="659"/>
      <c r="G4" s="659"/>
      <c r="H4" s="659"/>
      <c r="I4" s="659"/>
      <c r="J4" s="659"/>
      <c r="K4" s="659"/>
      <c r="L4" s="659"/>
      <c r="M4" s="659"/>
      <c r="N4" s="659"/>
      <c r="O4" s="659"/>
      <c r="P4" s="659"/>
      <c r="Q4" s="659"/>
      <c r="R4" s="659"/>
      <c r="S4" s="659"/>
      <c r="T4" s="659"/>
      <c r="U4" s="659"/>
    </row>
    <row r="5" spans="1:21" ht="14.45" customHeight="1" x14ac:dyDescent="0.25">
      <c r="A5" s="582" t="s">
        <v>1452</v>
      </c>
      <c r="B5" s="582" t="s">
        <v>1453</v>
      </c>
      <c r="C5" s="594" t="s">
        <v>1454</v>
      </c>
      <c r="D5" s="594" t="s">
        <v>1455</v>
      </c>
      <c r="E5" s="585" t="s">
        <v>1293</v>
      </c>
      <c r="F5" s="594" t="s">
        <v>1456</v>
      </c>
      <c r="G5" s="588" t="s">
        <v>1457</v>
      </c>
      <c r="H5" s="597"/>
      <c r="I5" s="597"/>
      <c r="J5" s="597"/>
      <c r="K5" s="597"/>
      <c r="L5" s="597"/>
      <c r="M5" s="597"/>
      <c r="N5" s="589"/>
      <c r="O5" s="616" t="s">
        <v>1458</v>
      </c>
      <c r="P5" s="616"/>
      <c r="Q5" s="582" t="s">
        <v>1459</v>
      </c>
      <c r="R5" s="582" t="s">
        <v>1460</v>
      </c>
      <c r="S5" s="582" t="s">
        <v>1461</v>
      </c>
      <c r="T5" s="582" t="s">
        <v>1462</v>
      </c>
      <c r="U5" s="579" t="s">
        <v>1463</v>
      </c>
    </row>
    <row r="6" spans="1:21" ht="14.45" customHeight="1" x14ac:dyDescent="0.25">
      <c r="A6" s="583"/>
      <c r="B6" s="583"/>
      <c r="C6" s="595"/>
      <c r="D6" s="595"/>
      <c r="E6" s="586"/>
      <c r="F6" s="595"/>
      <c r="G6" s="409" t="s">
        <v>1464</v>
      </c>
      <c r="H6" s="409"/>
      <c r="I6" s="409" t="s">
        <v>1465</v>
      </c>
      <c r="J6" s="409"/>
      <c r="K6" s="409" t="s">
        <v>1466</v>
      </c>
      <c r="L6" s="409"/>
      <c r="M6" s="409" t="s">
        <v>1467</v>
      </c>
      <c r="N6" s="409"/>
      <c r="O6" s="616"/>
      <c r="P6" s="616"/>
      <c r="Q6" s="583"/>
      <c r="R6" s="583"/>
      <c r="S6" s="583"/>
      <c r="T6" s="583"/>
      <c r="U6" s="580"/>
    </row>
    <row r="7" spans="1:21" ht="25.5" x14ac:dyDescent="0.25">
      <c r="A7" s="584"/>
      <c r="B7" s="584"/>
      <c r="C7" s="596"/>
      <c r="D7" s="596"/>
      <c r="E7" s="587"/>
      <c r="F7" s="596"/>
      <c r="G7" s="321" t="s">
        <v>1468</v>
      </c>
      <c r="H7" s="233" t="s">
        <v>35</v>
      </c>
      <c r="I7" s="321" t="s">
        <v>1468</v>
      </c>
      <c r="J7" s="233" t="s">
        <v>35</v>
      </c>
      <c r="K7" s="321" t="s">
        <v>1468</v>
      </c>
      <c r="L7" s="233" t="s">
        <v>35</v>
      </c>
      <c r="M7" s="321" t="s">
        <v>1468</v>
      </c>
      <c r="N7" s="233" t="s">
        <v>35</v>
      </c>
      <c r="O7" s="408" t="s">
        <v>1468</v>
      </c>
      <c r="P7" s="233" t="s">
        <v>35</v>
      </c>
      <c r="Q7" s="584"/>
      <c r="R7" s="584"/>
      <c r="S7" s="584"/>
      <c r="T7" s="584"/>
      <c r="U7" s="581"/>
    </row>
    <row r="8" spans="1:21" ht="15.6" customHeight="1" x14ac:dyDescent="0.25">
      <c r="A8" s="318"/>
      <c r="B8" s="240"/>
      <c r="C8" s="240"/>
      <c r="D8" s="240"/>
      <c r="E8" s="240"/>
      <c r="F8" s="240"/>
      <c r="G8" s="240"/>
      <c r="H8" s="296" t="s">
        <v>1946</v>
      </c>
      <c r="I8" s="240"/>
      <c r="J8" s="240"/>
      <c r="K8" s="240"/>
      <c r="L8" s="240"/>
      <c r="M8" s="240"/>
      <c r="N8" s="240"/>
      <c r="O8" s="240"/>
      <c r="P8" s="240"/>
      <c r="Q8" s="240"/>
      <c r="R8" s="240"/>
      <c r="S8" s="240"/>
      <c r="T8" s="240"/>
      <c r="U8" s="240"/>
    </row>
    <row r="9" spans="1:21" ht="398.25" customHeight="1" x14ac:dyDescent="0.25">
      <c r="A9" s="660" t="s">
        <v>1947</v>
      </c>
      <c r="B9" s="656" t="s">
        <v>1948</v>
      </c>
      <c r="C9" s="473" t="s">
        <v>1949</v>
      </c>
      <c r="D9" s="473" t="s">
        <v>1950</v>
      </c>
      <c r="E9" s="473">
        <v>13.1</v>
      </c>
      <c r="F9" s="473" t="s">
        <v>1951</v>
      </c>
      <c r="G9" s="534"/>
      <c r="H9" s="476"/>
      <c r="I9" s="534"/>
      <c r="J9" s="476"/>
      <c r="K9" s="534"/>
      <c r="L9" s="476"/>
      <c r="M9" s="534"/>
      <c r="N9" s="476"/>
      <c r="O9" s="535"/>
      <c r="P9" s="505">
        <f>'5. ACTIVIDADES ESPECIALES'!D440+'1. TALLERES SEMINARIOS'!D1218</f>
        <v>1078943.3333333333</v>
      </c>
      <c r="Q9" s="533"/>
      <c r="R9" s="533"/>
      <c r="S9" s="533"/>
      <c r="T9" s="533"/>
      <c r="U9" s="533"/>
    </row>
    <row r="10" spans="1:21" ht="252.75" customHeight="1" x14ac:dyDescent="0.25">
      <c r="A10" s="661"/>
      <c r="B10" s="657"/>
      <c r="C10" s="473" t="s">
        <v>1952</v>
      </c>
      <c r="D10" s="473" t="s">
        <v>1953</v>
      </c>
      <c r="E10" s="473">
        <v>13.2</v>
      </c>
      <c r="F10" s="473" t="s">
        <v>1954</v>
      </c>
      <c r="G10" s="534"/>
      <c r="H10" s="476"/>
      <c r="I10" s="534"/>
      <c r="J10" s="476"/>
      <c r="K10" s="534"/>
      <c r="L10" s="476"/>
      <c r="M10" s="534"/>
      <c r="N10" s="476"/>
      <c r="O10" s="535"/>
      <c r="P10" s="505">
        <f>'5. ACTIVIDADES ESPECIALES'!D483</f>
        <v>90000</v>
      </c>
      <c r="Q10" s="533"/>
      <c r="R10" s="533"/>
      <c r="S10" s="533"/>
      <c r="T10" s="533"/>
      <c r="U10" s="533"/>
    </row>
    <row r="11" spans="1:21" ht="375" customHeight="1" x14ac:dyDescent="0.25">
      <c r="A11" s="661"/>
      <c r="B11" s="657"/>
      <c r="C11" s="473" t="s">
        <v>1955</v>
      </c>
      <c r="D11" s="473" t="s">
        <v>1956</v>
      </c>
      <c r="E11" s="473">
        <v>13.3</v>
      </c>
      <c r="F11" s="473" t="s">
        <v>1957</v>
      </c>
      <c r="G11" s="534"/>
      <c r="H11" s="476"/>
      <c r="I11" s="534"/>
      <c r="J11" s="476"/>
      <c r="K11" s="534"/>
      <c r="L11" s="476"/>
      <c r="M11" s="534"/>
      <c r="N11" s="476"/>
      <c r="O11" s="535"/>
      <c r="P11" s="505">
        <f>'1. TALLERES SEMINARIOS'!D1236+'1. TALLERES SEMINARIOS'!D1254</f>
        <v>32130</v>
      </c>
      <c r="Q11" s="533"/>
      <c r="R11" s="533"/>
      <c r="S11" s="533"/>
      <c r="T11" s="533"/>
      <c r="U11" s="533"/>
    </row>
    <row r="12" spans="1:21" ht="15.75" hidden="1" x14ac:dyDescent="0.25">
      <c r="A12" s="661"/>
      <c r="B12" s="657"/>
      <c r="C12" s="473"/>
      <c r="D12" s="473"/>
      <c r="E12" s="473"/>
      <c r="F12" s="473"/>
      <c r="G12" s="526"/>
      <c r="H12" s="476"/>
      <c r="I12" s="526"/>
      <c r="J12" s="476"/>
      <c r="K12" s="526"/>
      <c r="L12" s="476"/>
      <c r="M12" s="526"/>
      <c r="N12" s="476"/>
      <c r="O12" s="527"/>
      <c r="P12" s="505"/>
      <c r="Q12" s="473"/>
      <c r="R12" s="473"/>
      <c r="S12" s="473"/>
      <c r="T12" s="473"/>
      <c r="U12" s="528"/>
    </row>
    <row r="13" spans="1:21" ht="15.75" hidden="1" x14ac:dyDescent="0.25">
      <c r="A13" s="661"/>
      <c r="B13" s="657"/>
      <c r="C13" s="473"/>
      <c r="D13" s="473"/>
      <c r="E13" s="473"/>
      <c r="F13" s="443"/>
      <c r="G13" s="529"/>
      <c r="H13" s="476"/>
      <c r="I13" s="529"/>
      <c r="J13" s="476"/>
      <c r="K13" s="529"/>
      <c r="L13" s="476"/>
      <c r="M13" s="529"/>
      <c r="N13" s="476"/>
      <c r="O13" s="527"/>
      <c r="P13" s="505"/>
      <c r="Q13" s="473"/>
      <c r="R13" s="473"/>
      <c r="S13" s="473"/>
      <c r="T13" s="473"/>
      <c r="U13" s="443"/>
    </row>
    <row r="14" spans="1:21" ht="15.75" hidden="1" x14ac:dyDescent="0.25">
      <c r="A14" s="661"/>
      <c r="B14" s="657"/>
      <c r="C14" s="473"/>
      <c r="D14" s="473"/>
      <c r="E14" s="473"/>
      <c r="F14" s="473"/>
      <c r="G14" s="526"/>
      <c r="H14" s="476"/>
      <c r="I14" s="526"/>
      <c r="J14" s="476"/>
      <c r="K14" s="526"/>
      <c r="L14" s="476"/>
      <c r="M14" s="526"/>
      <c r="N14" s="476"/>
      <c r="O14" s="527"/>
      <c r="P14" s="505"/>
      <c r="Q14" s="473"/>
      <c r="R14" s="473"/>
      <c r="S14" s="473"/>
      <c r="T14" s="473"/>
      <c r="U14" s="473"/>
    </row>
    <row r="15" spans="1:21" ht="15.75" hidden="1" x14ac:dyDescent="0.25">
      <c r="A15" s="661"/>
      <c r="B15" s="657"/>
      <c r="C15" s="473"/>
      <c r="D15" s="473"/>
      <c r="E15" s="473"/>
      <c r="F15" s="481"/>
      <c r="G15" s="526"/>
      <c r="H15" s="476"/>
      <c r="I15" s="526"/>
      <c r="J15" s="476"/>
      <c r="K15" s="526"/>
      <c r="L15" s="476"/>
      <c r="M15" s="526"/>
      <c r="N15" s="476"/>
      <c r="O15" s="527"/>
      <c r="P15" s="505"/>
      <c r="Q15" s="473"/>
      <c r="R15" s="473"/>
      <c r="S15" s="473"/>
      <c r="T15" s="473"/>
      <c r="U15" s="473"/>
    </row>
    <row r="16" spans="1:21" ht="15.75" hidden="1" x14ac:dyDescent="0.25">
      <c r="A16" s="661"/>
      <c r="B16" s="657"/>
      <c r="C16" s="473"/>
      <c r="D16" s="473"/>
      <c r="E16" s="473"/>
      <c r="F16" s="473"/>
      <c r="G16" s="526"/>
      <c r="H16" s="476"/>
      <c r="I16" s="526"/>
      <c r="J16" s="476"/>
      <c r="K16" s="526"/>
      <c r="L16" s="476"/>
      <c r="M16" s="526"/>
      <c r="N16" s="476"/>
      <c r="O16" s="527"/>
      <c r="P16" s="505"/>
      <c r="Q16" s="473"/>
      <c r="R16" s="473"/>
      <c r="S16" s="473"/>
      <c r="T16" s="473"/>
      <c r="U16" s="473"/>
    </row>
    <row r="17" spans="1:21" ht="15.75" hidden="1" x14ac:dyDescent="0.25">
      <c r="A17" s="661"/>
      <c r="B17" s="657"/>
      <c r="C17" s="473"/>
      <c r="D17" s="473"/>
      <c r="E17" s="473"/>
      <c r="F17" s="473"/>
      <c r="G17" s="529"/>
      <c r="H17" s="476"/>
      <c r="I17" s="529"/>
      <c r="J17" s="476"/>
      <c r="K17" s="529"/>
      <c r="L17" s="476"/>
      <c r="M17" s="529"/>
      <c r="N17" s="476"/>
      <c r="O17" s="527"/>
      <c r="P17" s="505"/>
      <c r="Q17" s="526"/>
      <c r="R17" s="526"/>
      <c r="S17" s="526"/>
      <c r="T17" s="526"/>
      <c r="U17" s="473"/>
    </row>
    <row r="18" spans="1:21" ht="15.75" hidden="1" x14ac:dyDescent="0.25">
      <c r="A18" s="661"/>
      <c r="B18" s="657"/>
      <c r="C18" s="473"/>
      <c r="D18" s="473"/>
      <c r="E18" s="473"/>
      <c r="F18" s="473"/>
      <c r="G18" s="526"/>
      <c r="H18" s="476"/>
      <c r="I18" s="526"/>
      <c r="J18" s="476"/>
      <c r="K18" s="526"/>
      <c r="L18" s="476"/>
      <c r="M18" s="526"/>
      <c r="N18" s="476"/>
      <c r="O18" s="530"/>
      <c r="P18" s="531"/>
      <c r="Q18" s="473"/>
      <c r="R18" s="473"/>
      <c r="S18" s="473"/>
      <c r="T18" s="473"/>
      <c r="U18" s="473"/>
    </row>
    <row r="19" spans="1:21" ht="15.75" hidden="1" x14ac:dyDescent="0.25">
      <c r="A19" s="661"/>
      <c r="B19" s="657"/>
      <c r="C19" s="473"/>
      <c r="D19" s="473"/>
      <c r="E19" s="473"/>
      <c r="F19" s="473"/>
      <c r="G19" s="526"/>
      <c r="H19" s="476"/>
      <c r="I19" s="526"/>
      <c r="J19" s="476"/>
      <c r="K19" s="526"/>
      <c r="L19" s="476"/>
      <c r="M19" s="526"/>
      <c r="N19" s="476"/>
      <c r="O19" s="530"/>
      <c r="P19" s="531"/>
      <c r="Q19" s="473"/>
      <c r="R19" s="473"/>
      <c r="S19" s="473"/>
      <c r="T19" s="473"/>
      <c r="U19" s="532"/>
    </row>
    <row r="20" spans="1:21" ht="15.75" hidden="1" x14ac:dyDescent="0.25">
      <c r="A20" s="662"/>
      <c r="B20" s="658"/>
      <c r="C20" s="473"/>
      <c r="D20" s="473"/>
      <c r="E20" s="473"/>
      <c r="F20" s="473"/>
      <c r="G20" s="526"/>
      <c r="H20" s="476"/>
      <c r="I20" s="526"/>
      <c r="J20" s="476"/>
      <c r="K20" s="526"/>
      <c r="L20" s="476"/>
      <c r="M20" s="526"/>
      <c r="N20" s="476"/>
      <c r="O20" s="527"/>
      <c r="P20" s="505"/>
      <c r="Q20" s="526"/>
      <c r="R20" s="526"/>
      <c r="S20" s="526"/>
      <c r="T20" s="526"/>
      <c r="U20" s="473"/>
    </row>
    <row r="21" spans="1:21" ht="15.6" customHeight="1" x14ac:dyDescent="0.25">
      <c r="A21" s="297" t="s">
        <v>1958</v>
      </c>
      <c r="B21" s="239"/>
      <c r="C21" s="239"/>
      <c r="D21" s="239"/>
      <c r="E21" s="239"/>
      <c r="F21" s="239"/>
      <c r="G21" s="79">
        <f t="shared" ref="G21:P21" si="0">SUM(G9:G20)</f>
        <v>0</v>
      </c>
      <c r="H21" s="236">
        <f t="shared" si="0"/>
        <v>0</v>
      </c>
      <c r="I21" s="79">
        <f t="shared" si="0"/>
        <v>0</v>
      </c>
      <c r="J21" s="236">
        <f t="shared" si="0"/>
        <v>0</v>
      </c>
      <c r="K21" s="79">
        <f t="shared" si="0"/>
        <v>0</v>
      </c>
      <c r="L21" s="236">
        <f t="shared" si="0"/>
        <v>0</v>
      </c>
      <c r="M21" s="79">
        <f t="shared" si="0"/>
        <v>0</v>
      </c>
      <c r="N21" s="236">
        <f t="shared" si="0"/>
        <v>0</v>
      </c>
      <c r="O21" s="236">
        <f t="shared" si="0"/>
        <v>0</v>
      </c>
      <c r="P21" s="236">
        <f t="shared" si="0"/>
        <v>1201073.3333333333</v>
      </c>
      <c r="Q21" s="67"/>
      <c r="R21" s="67"/>
      <c r="S21" s="67"/>
      <c r="T21" s="67"/>
      <c r="U21" s="67"/>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D1" zoomScale="75" zoomScaleNormal="75" workbookViewId="0">
      <pane ySplit="6" topLeftCell="A7" activePane="bottomLeft" state="frozen"/>
      <selection activeCell="R7" sqref="R7"/>
      <selection pane="bottomLeft" activeCell="P51" sqref="P51"/>
    </sheetView>
  </sheetViews>
  <sheetFormatPr baseColWidth="10" defaultColWidth="11.42578125" defaultRowHeight="15" x14ac:dyDescent="0.25"/>
  <cols>
    <col min="1" max="1" width="34" customWidth="1"/>
    <col min="2" max="2" width="35.7109375" customWidth="1"/>
    <col min="3" max="6" width="27.42578125" customWidth="1"/>
    <col min="7" max="7" width="17.140625" customWidth="1"/>
    <col min="8" max="8" width="15.5703125" bestFit="1" customWidth="1"/>
    <col min="9" max="9" width="17" customWidth="1"/>
    <col min="10" max="10" width="15.85546875" customWidth="1"/>
    <col min="11" max="11" width="16" customWidth="1"/>
    <col min="12" max="12" width="15" customWidth="1"/>
    <col min="13" max="13" width="17" customWidth="1"/>
    <col min="14" max="14" width="14.85546875" bestFit="1" customWidth="1"/>
    <col min="15" max="15" width="16.42578125" customWidth="1"/>
    <col min="16" max="16" width="19.85546875" customWidth="1"/>
    <col min="17" max="20" width="14.28515625" customWidth="1"/>
    <col min="21" max="21" width="18.140625" customWidth="1"/>
  </cols>
  <sheetData>
    <row r="1" spans="1:21" ht="18.75" x14ac:dyDescent="0.3">
      <c r="A1" s="666" t="s">
        <v>1959</v>
      </c>
      <c r="B1" s="666"/>
      <c r="C1" s="666"/>
      <c r="D1" s="666"/>
      <c r="E1" s="666"/>
      <c r="F1" s="666"/>
      <c r="G1" s="666"/>
      <c r="H1" s="666"/>
      <c r="I1" s="666"/>
      <c r="J1" s="666"/>
      <c r="K1" s="666"/>
      <c r="L1" s="666"/>
      <c r="M1" s="666"/>
      <c r="N1" s="666"/>
      <c r="O1" s="666"/>
      <c r="P1" s="666"/>
      <c r="Q1" s="666"/>
      <c r="R1" s="666"/>
      <c r="S1" s="666"/>
      <c r="T1" s="666"/>
      <c r="U1" s="666"/>
    </row>
    <row r="2" spans="1:21" x14ac:dyDescent="0.25">
      <c r="A2" s="667" t="s">
        <v>1960</v>
      </c>
      <c r="B2" s="667"/>
      <c r="C2" s="667"/>
      <c r="D2" s="667"/>
      <c r="E2" s="667"/>
      <c r="F2" s="667"/>
      <c r="G2" s="667"/>
      <c r="H2" s="667"/>
      <c r="I2" s="667"/>
      <c r="J2" s="667"/>
      <c r="K2" s="667"/>
      <c r="L2" s="667"/>
      <c r="M2" s="667"/>
      <c r="N2" s="667"/>
      <c r="O2" s="667"/>
      <c r="P2" s="667"/>
      <c r="Q2" s="667"/>
      <c r="R2" s="667"/>
      <c r="S2" s="667"/>
      <c r="T2" s="667"/>
      <c r="U2" s="667"/>
    </row>
    <row r="3" spans="1:21" ht="13.5" customHeight="1" x14ac:dyDescent="0.25">
      <c r="A3" s="410" t="s">
        <v>1961</v>
      </c>
      <c r="B3" s="309"/>
      <c r="C3" s="309"/>
      <c r="D3" s="309"/>
      <c r="E3" s="309"/>
      <c r="F3" s="309"/>
      <c r="G3" s="309"/>
      <c r="H3" s="309"/>
      <c r="I3" s="309"/>
      <c r="J3" s="309"/>
      <c r="K3" s="309"/>
      <c r="L3" s="309"/>
      <c r="M3" s="309"/>
      <c r="N3" s="309"/>
      <c r="O3" s="309"/>
      <c r="P3" s="309"/>
      <c r="Q3" s="309"/>
      <c r="R3" s="309"/>
      <c r="S3" s="309"/>
      <c r="T3" s="309"/>
      <c r="U3" s="309"/>
    </row>
    <row r="4" spans="1:21" ht="15" customHeight="1" x14ac:dyDescent="0.25">
      <c r="A4" s="614" t="s">
        <v>1452</v>
      </c>
      <c r="B4" s="614" t="s">
        <v>1453</v>
      </c>
      <c r="C4" s="594" t="s">
        <v>1454</v>
      </c>
      <c r="D4" s="594" t="s">
        <v>1455</v>
      </c>
      <c r="E4" s="585" t="s">
        <v>1293</v>
      </c>
      <c r="F4" s="594" t="s">
        <v>1456</v>
      </c>
      <c r="G4" s="614" t="s">
        <v>1457</v>
      </c>
      <c r="H4" s="614"/>
      <c r="I4" s="614"/>
      <c r="J4" s="614"/>
      <c r="K4" s="614"/>
      <c r="L4" s="614"/>
      <c r="M4" s="614"/>
      <c r="N4" s="614"/>
      <c r="O4" s="616" t="s">
        <v>1458</v>
      </c>
      <c r="P4" s="616"/>
      <c r="Q4" s="582" t="s">
        <v>1459</v>
      </c>
      <c r="R4" s="582" t="s">
        <v>1460</v>
      </c>
      <c r="S4" s="582" t="s">
        <v>1461</v>
      </c>
      <c r="T4" s="582" t="s">
        <v>1462</v>
      </c>
      <c r="U4" s="672" t="s">
        <v>1463</v>
      </c>
    </row>
    <row r="5" spans="1:21" ht="15" customHeight="1" x14ac:dyDescent="0.25">
      <c r="A5" s="614"/>
      <c r="B5" s="614"/>
      <c r="C5" s="595"/>
      <c r="D5" s="595"/>
      <c r="E5" s="586"/>
      <c r="F5" s="595"/>
      <c r="G5" s="614" t="s">
        <v>1464</v>
      </c>
      <c r="H5" s="614"/>
      <c r="I5" s="614" t="s">
        <v>1465</v>
      </c>
      <c r="J5" s="614"/>
      <c r="K5" s="614" t="s">
        <v>1466</v>
      </c>
      <c r="L5" s="614"/>
      <c r="M5" s="614" t="s">
        <v>1467</v>
      </c>
      <c r="N5" s="614"/>
      <c r="O5" s="616"/>
      <c r="P5" s="616"/>
      <c r="Q5" s="583"/>
      <c r="R5" s="583"/>
      <c r="S5" s="583"/>
      <c r="T5" s="583"/>
      <c r="U5" s="673"/>
    </row>
    <row r="6" spans="1:21" ht="25.5" x14ac:dyDescent="0.25">
      <c r="A6" s="614"/>
      <c r="B6" s="614"/>
      <c r="C6" s="596"/>
      <c r="D6" s="596"/>
      <c r="E6" s="587"/>
      <c r="F6" s="596"/>
      <c r="G6" s="321" t="s">
        <v>1468</v>
      </c>
      <c r="H6" s="233" t="s">
        <v>35</v>
      </c>
      <c r="I6" s="321" t="s">
        <v>1468</v>
      </c>
      <c r="J6" s="233" t="s">
        <v>35</v>
      </c>
      <c r="K6" s="321" t="s">
        <v>1468</v>
      </c>
      <c r="L6" s="233" t="s">
        <v>35</v>
      </c>
      <c r="M6" s="321" t="s">
        <v>1468</v>
      </c>
      <c r="N6" s="233" t="s">
        <v>35</v>
      </c>
      <c r="O6" s="321" t="s">
        <v>1468</v>
      </c>
      <c r="P6" s="233" t="s">
        <v>35</v>
      </c>
      <c r="Q6" s="584"/>
      <c r="R6" s="584"/>
      <c r="S6" s="584"/>
      <c r="T6" s="584"/>
      <c r="U6" s="674"/>
    </row>
    <row r="7" spans="1:21" ht="15.75" x14ac:dyDescent="0.25">
      <c r="A7" s="668" t="s">
        <v>1959</v>
      </c>
      <c r="B7" s="669"/>
      <c r="C7" s="669"/>
      <c r="D7" s="669"/>
      <c r="E7" s="669"/>
      <c r="F7" s="669"/>
      <c r="G7" s="669"/>
      <c r="H7" s="669"/>
      <c r="I7" s="669"/>
      <c r="J7" s="669"/>
      <c r="K7" s="669"/>
      <c r="L7" s="669"/>
      <c r="M7" s="669"/>
      <c r="N7" s="669"/>
      <c r="O7" s="669"/>
      <c r="P7" s="669"/>
      <c r="Q7" s="669"/>
      <c r="R7" s="669"/>
      <c r="S7" s="669"/>
      <c r="T7" s="669"/>
      <c r="U7" s="670"/>
    </row>
    <row r="8" spans="1:21" ht="15.75" hidden="1" x14ac:dyDescent="0.25">
      <c r="A8" s="671" t="s">
        <v>1962</v>
      </c>
      <c r="B8" s="680" t="s">
        <v>1963</v>
      </c>
      <c r="C8" s="411"/>
      <c r="D8" s="270"/>
      <c r="E8" s="270"/>
      <c r="F8" s="270"/>
      <c r="G8" s="382"/>
      <c r="H8" s="383"/>
      <c r="I8" s="270"/>
      <c r="J8" s="383"/>
      <c r="K8" s="270"/>
      <c r="L8" s="383"/>
      <c r="M8" s="270"/>
      <c r="N8" s="383"/>
      <c r="O8" s="273"/>
      <c r="P8" s="381"/>
      <c r="Q8" s="270"/>
      <c r="R8" s="270"/>
      <c r="S8" s="270"/>
      <c r="T8" s="270"/>
      <c r="U8" s="270"/>
    </row>
    <row r="9" spans="1:21" s="384" customFormat="1" ht="15.75" hidden="1" x14ac:dyDescent="0.25">
      <c r="A9" s="671"/>
      <c r="B9" s="680"/>
      <c r="C9" s="411"/>
      <c r="D9" s="270"/>
      <c r="E9" s="270"/>
      <c r="F9" s="270"/>
      <c r="G9" s="382"/>
      <c r="H9" s="383"/>
      <c r="I9" s="270"/>
      <c r="J9" s="383"/>
      <c r="K9" s="270"/>
      <c r="L9" s="383"/>
      <c r="M9" s="270"/>
      <c r="N9" s="383"/>
      <c r="O9" s="273"/>
      <c r="P9" s="381"/>
      <c r="Q9" s="270"/>
      <c r="R9" s="270"/>
      <c r="S9" s="270"/>
      <c r="T9" s="270"/>
      <c r="U9" s="270"/>
    </row>
    <row r="10" spans="1:21" s="384" customFormat="1" ht="15.75" hidden="1" x14ac:dyDescent="0.25">
      <c r="A10" s="671"/>
      <c r="B10" s="680"/>
      <c r="C10" s="411"/>
      <c r="D10" s="270"/>
      <c r="E10" s="270"/>
      <c r="F10" s="270"/>
      <c r="G10" s="382"/>
      <c r="H10" s="383"/>
      <c r="I10" s="270"/>
      <c r="J10" s="383"/>
      <c r="K10" s="270"/>
      <c r="L10" s="383"/>
      <c r="M10" s="270"/>
      <c r="N10" s="383"/>
      <c r="O10" s="273"/>
      <c r="P10" s="381"/>
      <c r="Q10" s="270"/>
      <c r="R10" s="270"/>
      <c r="S10" s="270"/>
      <c r="T10" s="270"/>
      <c r="U10" s="270"/>
    </row>
    <row r="11" spans="1:21" s="384" customFormat="1" ht="15.75" hidden="1" x14ac:dyDescent="0.25">
      <c r="A11" s="671"/>
      <c r="B11" s="680"/>
      <c r="C11" s="411"/>
      <c r="D11" s="270"/>
      <c r="E11" s="270"/>
      <c r="F11" s="270"/>
      <c r="G11" s="382"/>
      <c r="H11" s="383"/>
      <c r="I11" s="270"/>
      <c r="J11" s="383"/>
      <c r="K11" s="270"/>
      <c r="L11" s="383"/>
      <c r="M11" s="270"/>
      <c r="N11" s="383"/>
      <c r="O11" s="273"/>
      <c r="P11" s="381"/>
      <c r="Q11" s="270"/>
      <c r="R11" s="270"/>
      <c r="S11" s="270"/>
      <c r="T11" s="270"/>
      <c r="U11" s="270"/>
    </row>
    <row r="12" spans="1:21" s="384" customFormat="1" ht="15.75" hidden="1" x14ac:dyDescent="0.25">
      <c r="A12" s="671"/>
      <c r="B12" s="680"/>
      <c r="C12" s="411"/>
      <c r="D12" s="270"/>
      <c r="E12" s="270"/>
      <c r="F12" s="270"/>
      <c r="G12" s="382"/>
      <c r="H12" s="383"/>
      <c r="I12" s="270"/>
      <c r="J12" s="383"/>
      <c r="K12" s="270"/>
      <c r="L12" s="383"/>
      <c r="M12" s="270"/>
      <c r="N12" s="383"/>
      <c r="O12" s="273"/>
      <c r="P12" s="381"/>
      <c r="Q12" s="270"/>
      <c r="R12" s="270"/>
      <c r="S12" s="270"/>
      <c r="T12" s="270"/>
      <c r="U12" s="270"/>
    </row>
    <row r="13" spans="1:21" s="384" customFormat="1" ht="15.75" hidden="1" x14ac:dyDescent="0.25">
      <c r="A13" s="671"/>
      <c r="B13" s="680"/>
      <c r="C13" s="411"/>
      <c r="D13" s="270"/>
      <c r="E13" s="270"/>
      <c r="F13" s="270"/>
      <c r="G13" s="382"/>
      <c r="H13" s="383"/>
      <c r="I13" s="270"/>
      <c r="J13" s="383"/>
      <c r="K13" s="270"/>
      <c r="L13" s="383"/>
      <c r="M13" s="270"/>
      <c r="N13" s="383"/>
      <c r="O13" s="273"/>
      <c r="P13" s="381"/>
      <c r="Q13" s="270"/>
      <c r="R13" s="270"/>
      <c r="S13" s="270"/>
      <c r="T13" s="270"/>
      <c r="U13" s="270"/>
    </row>
    <row r="14" spans="1:21" s="384" customFormat="1" ht="15.75" hidden="1" x14ac:dyDescent="0.25">
      <c r="A14" s="671"/>
      <c r="B14" s="680" t="s">
        <v>1964</v>
      </c>
      <c r="C14" s="411"/>
      <c r="D14" s="270"/>
      <c r="E14" s="270"/>
      <c r="F14" s="270"/>
      <c r="G14" s="382"/>
      <c r="H14" s="383"/>
      <c r="I14" s="270"/>
      <c r="J14" s="383"/>
      <c r="K14" s="270"/>
      <c r="L14" s="383"/>
      <c r="M14" s="270"/>
      <c r="N14" s="383"/>
      <c r="O14" s="273"/>
      <c r="P14" s="381"/>
      <c r="Q14" s="270"/>
      <c r="R14" s="270"/>
      <c r="S14" s="270"/>
      <c r="T14" s="270"/>
      <c r="U14" s="270"/>
    </row>
    <row r="15" spans="1:21" s="384" customFormat="1" ht="15.75" hidden="1" x14ac:dyDescent="0.25">
      <c r="A15" s="671"/>
      <c r="B15" s="680"/>
      <c r="C15" s="411"/>
      <c r="D15" s="270"/>
      <c r="E15" s="270"/>
      <c r="F15" s="270"/>
      <c r="G15" s="382"/>
      <c r="H15" s="383"/>
      <c r="I15" s="270"/>
      <c r="J15" s="383"/>
      <c r="K15" s="270"/>
      <c r="L15" s="383"/>
      <c r="M15" s="270"/>
      <c r="N15" s="383"/>
      <c r="O15" s="273"/>
      <c r="P15" s="381"/>
      <c r="Q15" s="270"/>
      <c r="R15" s="270"/>
      <c r="S15" s="270"/>
      <c r="T15" s="270"/>
      <c r="U15" s="270"/>
    </row>
    <row r="16" spans="1:21" s="384" customFormat="1" ht="15.75" hidden="1" x14ac:dyDescent="0.25">
      <c r="A16" s="671"/>
      <c r="B16" s="680"/>
      <c r="C16" s="411"/>
      <c r="D16" s="270"/>
      <c r="E16" s="270"/>
      <c r="F16" s="270"/>
      <c r="G16" s="382"/>
      <c r="H16" s="383"/>
      <c r="I16" s="270"/>
      <c r="J16" s="383"/>
      <c r="K16" s="270"/>
      <c r="L16" s="383"/>
      <c r="M16" s="270"/>
      <c r="N16" s="383"/>
      <c r="O16" s="273"/>
      <c r="P16" s="381"/>
      <c r="Q16" s="270"/>
      <c r="R16" s="270"/>
      <c r="S16" s="270"/>
      <c r="T16" s="270"/>
      <c r="U16" s="270"/>
    </row>
    <row r="17" spans="1:21" s="384" customFormat="1" ht="15.75" hidden="1" x14ac:dyDescent="0.25">
      <c r="A17" s="671"/>
      <c r="B17" s="680"/>
      <c r="C17" s="411"/>
      <c r="D17" s="270"/>
      <c r="E17" s="270"/>
      <c r="F17" s="270"/>
      <c r="G17" s="382"/>
      <c r="H17" s="383"/>
      <c r="I17" s="270"/>
      <c r="J17" s="383"/>
      <c r="K17" s="270"/>
      <c r="L17" s="383"/>
      <c r="M17" s="270"/>
      <c r="N17" s="383"/>
      <c r="O17" s="273"/>
      <c r="P17" s="381"/>
      <c r="Q17" s="270"/>
      <c r="R17" s="270"/>
      <c r="S17" s="270"/>
      <c r="T17" s="270"/>
      <c r="U17" s="270"/>
    </row>
    <row r="18" spans="1:21" s="384" customFormat="1" ht="15.75" hidden="1" x14ac:dyDescent="0.25">
      <c r="A18" s="671"/>
      <c r="B18" s="680"/>
      <c r="C18" s="411"/>
      <c r="D18" s="270"/>
      <c r="E18" s="270"/>
      <c r="F18" s="270"/>
      <c r="G18" s="382"/>
      <c r="H18" s="383"/>
      <c r="I18" s="270"/>
      <c r="J18" s="383"/>
      <c r="K18" s="270"/>
      <c r="L18" s="383"/>
      <c r="M18" s="270"/>
      <c r="N18" s="383"/>
      <c r="O18" s="273"/>
      <c r="P18" s="381"/>
      <c r="Q18" s="270"/>
      <c r="R18" s="270"/>
      <c r="S18" s="270"/>
      <c r="T18" s="270"/>
      <c r="U18" s="270"/>
    </row>
    <row r="19" spans="1:21" ht="15.75" hidden="1" x14ac:dyDescent="0.25">
      <c r="A19" s="671"/>
      <c r="B19" s="680"/>
      <c r="C19" s="411"/>
      <c r="D19" s="270"/>
      <c r="E19" s="270"/>
      <c r="F19" s="270"/>
      <c r="G19" s="382"/>
      <c r="H19" s="383"/>
      <c r="I19" s="270"/>
      <c r="J19" s="383"/>
      <c r="K19" s="270"/>
      <c r="L19" s="383"/>
      <c r="M19" s="270"/>
      <c r="N19" s="383"/>
      <c r="O19" s="273"/>
      <c r="P19" s="381"/>
      <c r="Q19" s="270"/>
      <c r="R19" s="270"/>
      <c r="S19" s="270"/>
      <c r="T19" s="270"/>
      <c r="U19" s="270"/>
    </row>
    <row r="20" spans="1:21" ht="63" x14ac:dyDescent="0.25">
      <c r="A20" s="676" t="s">
        <v>1965</v>
      </c>
      <c r="B20" s="679" t="s">
        <v>1966</v>
      </c>
      <c r="C20" s="536" t="s">
        <v>1967</v>
      </c>
      <c r="D20" s="443" t="s">
        <v>1968</v>
      </c>
      <c r="E20" s="492" t="s">
        <v>1969</v>
      </c>
      <c r="F20" s="443" t="s">
        <v>1970</v>
      </c>
      <c r="G20" s="542"/>
      <c r="H20" s="519"/>
      <c r="I20" s="533"/>
      <c r="J20" s="519"/>
      <c r="K20" s="533"/>
      <c r="L20" s="519"/>
      <c r="M20" s="533"/>
      <c r="N20" s="519"/>
      <c r="O20" s="543"/>
      <c r="P20" s="505"/>
      <c r="Q20" s="533"/>
      <c r="R20" s="533"/>
      <c r="S20" s="533"/>
      <c r="T20" s="533"/>
      <c r="U20" s="533"/>
    </row>
    <row r="21" spans="1:21" s="384" customFormat="1" ht="15.75" hidden="1" x14ac:dyDescent="0.25">
      <c r="A21" s="677"/>
      <c r="B21" s="679"/>
      <c r="C21" s="443"/>
      <c r="D21" s="443"/>
      <c r="E21" s="492"/>
      <c r="F21" s="443"/>
      <c r="G21" s="542"/>
      <c r="H21" s="519"/>
      <c r="I21" s="533"/>
      <c r="J21" s="519"/>
      <c r="K21" s="533"/>
      <c r="L21" s="519"/>
      <c r="M21" s="533"/>
      <c r="N21" s="519"/>
      <c r="O21" s="543"/>
      <c r="P21" s="505"/>
      <c r="Q21" s="533"/>
      <c r="R21" s="533"/>
      <c r="S21" s="533"/>
      <c r="T21" s="533"/>
      <c r="U21" s="533"/>
    </row>
    <row r="22" spans="1:21" s="384" customFormat="1" ht="15.75" hidden="1" x14ac:dyDescent="0.25">
      <c r="A22" s="677"/>
      <c r="B22" s="679"/>
      <c r="C22" s="443"/>
      <c r="D22" s="443"/>
      <c r="E22" s="492"/>
      <c r="F22" s="443"/>
      <c r="G22" s="542"/>
      <c r="H22" s="519"/>
      <c r="I22" s="533"/>
      <c r="J22" s="519"/>
      <c r="K22" s="533"/>
      <c r="L22" s="519"/>
      <c r="M22" s="533"/>
      <c r="N22" s="519"/>
      <c r="O22" s="543"/>
      <c r="P22" s="505"/>
      <c r="Q22" s="533"/>
      <c r="R22" s="533"/>
      <c r="S22" s="533"/>
      <c r="T22" s="533"/>
      <c r="U22" s="533"/>
    </row>
    <row r="23" spans="1:21" s="384" customFormat="1" ht="15.75" hidden="1" x14ac:dyDescent="0.25">
      <c r="A23" s="677"/>
      <c r="B23" s="679"/>
      <c r="C23" s="443"/>
      <c r="D23" s="443"/>
      <c r="E23" s="492"/>
      <c r="F23" s="443"/>
      <c r="G23" s="542"/>
      <c r="H23" s="519"/>
      <c r="I23" s="533"/>
      <c r="J23" s="519"/>
      <c r="K23" s="533"/>
      <c r="L23" s="519"/>
      <c r="M23" s="533"/>
      <c r="N23" s="519"/>
      <c r="O23" s="543"/>
      <c r="P23" s="505"/>
      <c r="Q23" s="533"/>
      <c r="R23" s="533"/>
      <c r="S23" s="533"/>
      <c r="T23" s="533"/>
      <c r="U23" s="533"/>
    </row>
    <row r="24" spans="1:21" ht="15.75" hidden="1" x14ac:dyDescent="0.25">
      <c r="A24" s="677"/>
      <c r="B24" s="679"/>
      <c r="C24" s="443"/>
      <c r="D24" s="443"/>
      <c r="E24" s="492"/>
      <c r="F24" s="443"/>
      <c r="G24" s="542"/>
      <c r="H24" s="519"/>
      <c r="I24" s="533"/>
      <c r="J24" s="519"/>
      <c r="K24" s="533"/>
      <c r="L24" s="519"/>
      <c r="M24" s="533"/>
      <c r="N24" s="519"/>
      <c r="O24" s="543"/>
      <c r="P24" s="505"/>
      <c r="Q24" s="533"/>
      <c r="R24" s="533"/>
      <c r="S24" s="533"/>
      <c r="T24" s="533"/>
      <c r="U24" s="533"/>
    </row>
    <row r="25" spans="1:21" ht="66" customHeight="1" x14ac:dyDescent="0.25">
      <c r="A25" s="677"/>
      <c r="B25" s="675" t="s">
        <v>1971</v>
      </c>
      <c r="C25" s="443" t="s">
        <v>1972</v>
      </c>
      <c r="D25" s="443" t="s">
        <v>1973</v>
      </c>
      <c r="E25" s="443" t="s">
        <v>1974</v>
      </c>
      <c r="F25" s="443" t="s">
        <v>1975</v>
      </c>
      <c r="G25" s="533"/>
      <c r="H25" s="519"/>
      <c r="I25" s="533"/>
      <c r="J25" s="519"/>
      <c r="K25" s="533"/>
      <c r="L25" s="519"/>
      <c r="M25" s="533"/>
      <c r="N25" s="519"/>
      <c r="O25" s="543"/>
      <c r="P25" s="505"/>
      <c r="Q25" s="533"/>
      <c r="R25" s="533"/>
      <c r="S25" s="533"/>
      <c r="T25" s="533"/>
      <c r="U25" s="533"/>
    </row>
    <row r="26" spans="1:21" ht="15.75" hidden="1" x14ac:dyDescent="0.25">
      <c r="A26" s="677"/>
      <c r="B26" s="675"/>
      <c r="C26" s="443"/>
      <c r="D26" s="443"/>
      <c r="E26" s="443"/>
      <c r="F26" s="443"/>
      <c r="G26" s="518"/>
      <c r="H26" s="519"/>
      <c r="I26" s="443"/>
      <c r="J26" s="519"/>
      <c r="K26" s="443"/>
      <c r="L26" s="519"/>
      <c r="M26" s="443"/>
      <c r="N26" s="519"/>
      <c r="O26" s="400"/>
      <c r="P26" s="505"/>
      <c r="Q26" s="533"/>
      <c r="R26" s="533"/>
      <c r="S26" s="533"/>
      <c r="T26" s="533"/>
      <c r="U26" s="533"/>
    </row>
    <row r="27" spans="1:21" ht="15.75" hidden="1" x14ac:dyDescent="0.25">
      <c r="A27" s="677"/>
      <c r="B27" s="675"/>
      <c r="C27" s="443"/>
      <c r="D27" s="443"/>
      <c r="E27" s="443"/>
      <c r="F27" s="443"/>
      <c r="G27" s="443"/>
      <c r="H27" s="519"/>
      <c r="I27" s="443"/>
      <c r="J27" s="519"/>
      <c r="K27" s="443"/>
      <c r="L27" s="519"/>
      <c r="M27" s="443"/>
      <c r="N27" s="519"/>
      <c r="O27" s="400"/>
      <c r="P27" s="505"/>
      <c r="Q27" s="533"/>
      <c r="R27" s="533"/>
      <c r="S27" s="533"/>
      <c r="T27" s="533"/>
      <c r="U27" s="544"/>
    </row>
    <row r="28" spans="1:21" ht="15.75" hidden="1" x14ac:dyDescent="0.25">
      <c r="A28" s="677"/>
      <c r="B28" s="675"/>
      <c r="C28" s="443"/>
      <c r="D28" s="443"/>
      <c r="E28" s="443"/>
      <c r="F28" s="443"/>
      <c r="G28" s="443"/>
      <c r="H28" s="519"/>
      <c r="I28" s="443"/>
      <c r="J28" s="519"/>
      <c r="K28" s="443"/>
      <c r="L28" s="519"/>
      <c r="M28" s="443"/>
      <c r="N28" s="519"/>
      <c r="O28" s="400"/>
      <c r="P28" s="505"/>
      <c r="Q28" s="533"/>
      <c r="R28" s="533"/>
      <c r="S28" s="533"/>
      <c r="T28" s="533"/>
      <c r="U28" s="544"/>
    </row>
    <row r="29" spans="1:21" ht="15.75" hidden="1" x14ac:dyDescent="0.25">
      <c r="A29" s="677"/>
      <c r="B29" s="675"/>
      <c r="C29" s="443"/>
      <c r="D29" s="443"/>
      <c r="E29" s="443"/>
      <c r="F29" s="443"/>
      <c r="G29" s="443"/>
      <c r="H29" s="519"/>
      <c r="I29" s="443"/>
      <c r="J29" s="519"/>
      <c r="K29" s="443"/>
      <c r="L29" s="519"/>
      <c r="M29" s="443"/>
      <c r="N29" s="519"/>
      <c r="O29" s="400"/>
      <c r="P29" s="505"/>
      <c r="Q29" s="533"/>
      <c r="R29" s="533"/>
      <c r="S29" s="533"/>
      <c r="T29" s="533"/>
      <c r="U29" s="544"/>
    </row>
    <row r="30" spans="1:21" ht="15.75" hidden="1" x14ac:dyDescent="0.25">
      <c r="A30" s="677"/>
      <c r="B30" s="675"/>
      <c r="C30" s="443"/>
      <c r="D30" s="443"/>
      <c r="E30" s="443"/>
      <c r="F30" s="443"/>
      <c r="G30" s="443"/>
      <c r="H30" s="519"/>
      <c r="I30" s="443"/>
      <c r="J30" s="519"/>
      <c r="K30" s="443"/>
      <c r="L30" s="519"/>
      <c r="M30" s="443"/>
      <c r="N30" s="519"/>
      <c r="O30" s="400"/>
      <c r="P30" s="505"/>
      <c r="Q30" s="533"/>
      <c r="R30" s="533"/>
      <c r="S30" s="533"/>
      <c r="T30" s="533"/>
      <c r="U30" s="544"/>
    </row>
    <row r="31" spans="1:21" ht="15.75" hidden="1" x14ac:dyDescent="0.25">
      <c r="A31" s="677"/>
      <c r="B31" s="675" t="s">
        <v>1976</v>
      </c>
      <c r="C31" s="443"/>
      <c r="D31" s="443"/>
      <c r="E31" s="443"/>
      <c r="F31" s="443"/>
      <c r="G31" s="443"/>
      <c r="H31" s="519"/>
      <c r="I31" s="443"/>
      <c r="J31" s="519"/>
      <c r="K31" s="443"/>
      <c r="L31" s="519"/>
      <c r="M31" s="443"/>
      <c r="N31" s="519"/>
      <c r="O31" s="400"/>
      <c r="P31" s="505"/>
      <c r="Q31" s="533"/>
      <c r="R31" s="533"/>
      <c r="S31" s="533"/>
      <c r="T31" s="533"/>
      <c r="U31" s="544"/>
    </row>
    <row r="32" spans="1:21" ht="15.75" hidden="1" x14ac:dyDescent="0.25">
      <c r="A32" s="677"/>
      <c r="B32" s="675"/>
      <c r="C32" s="537"/>
      <c r="D32" s="538"/>
      <c r="E32" s="538"/>
      <c r="F32" s="538"/>
      <c r="G32" s="443"/>
      <c r="H32" s="519"/>
      <c r="I32" s="443"/>
      <c r="J32" s="519"/>
      <c r="K32" s="443"/>
      <c r="L32" s="519"/>
      <c r="M32" s="443"/>
      <c r="N32" s="519"/>
      <c r="O32" s="400"/>
      <c r="P32" s="505"/>
      <c r="Q32" s="533"/>
      <c r="R32" s="533"/>
      <c r="S32" s="533"/>
      <c r="T32" s="533"/>
      <c r="U32" s="544"/>
    </row>
    <row r="33" spans="1:21" ht="15.75" hidden="1" x14ac:dyDescent="0.25">
      <c r="A33" s="677"/>
      <c r="B33" s="675"/>
      <c r="C33" s="537"/>
      <c r="D33" s="538"/>
      <c r="E33" s="538"/>
      <c r="F33" s="538"/>
      <c r="G33" s="443"/>
      <c r="H33" s="519"/>
      <c r="I33" s="443"/>
      <c r="J33" s="519"/>
      <c r="K33" s="443"/>
      <c r="L33" s="519"/>
      <c r="M33" s="443"/>
      <c r="N33" s="519"/>
      <c r="O33" s="400"/>
      <c r="P33" s="505"/>
      <c r="Q33" s="533"/>
      <c r="R33" s="533"/>
      <c r="S33" s="533"/>
      <c r="T33" s="533"/>
      <c r="U33" s="544"/>
    </row>
    <row r="34" spans="1:21" ht="15.75" hidden="1" x14ac:dyDescent="0.25">
      <c r="A34" s="677"/>
      <c r="B34" s="675"/>
      <c r="C34" s="537"/>
      <c r="D34" s="538"/>
      <c r="E34" s="539"/>
      <c r="F34" s="538"/>
      <c r="G34" s="443"/>
      <c r="H34" s="519"/>
      <c r="I34" s="443"/>
      <c r="J34" s="519"/>
      <c r="K34" s="443"/>
      <c r="L34" s="519"/>
      <c r="M34" s="443"/>
      <c r="N34" s="519"/>
      <c r="O34" s="400"/>
      <c r="P34" s="505"/>
      <c r="Q34" s="533"/>
      <c r="R34" s="533"/>
      <c r="S34" s="533"/>
      <c r="T34" s="533"/>
      <c r="U34" s="544"/>
    </row>
    <row r="35" spans="1:21" s="384" customFormat="1" ht="15.75" hidden="1" x14ac:dyDescent="0.25">
      <c r="A35" s="677"/>
      <c r="B35" s="675"/>
      <c r="C35" s="537"/>
      <c r="D35" s="538"/>
      <c r="E35" s="539"/>
      <c r="F35" s="538"/>
      <c r="G35" s="443"/>
      <c r="H35" s="519"/>
      <c r="I35" s="443"/>
      <c r="J35" s="519"/>
      <c r="K35" s="443"/>
      <c r="L35" s="519"/>
      <c r="M35" s="443"/>
      <c r="N35" s="519"/>
      <c r="O35" s="400"/>
      <c r="P35" s="505"/>
      <c r="Q35" s="533"/>
      <c r="R35" s="533"/>
      <c r="S35" s="533"/>
      <c r="T35" s="533"/>
      <c r="U35" s="544"/>
    </row>
    <row r="36" spans="1:21" s="384" customFormat="1" ht="15.75" hidden="1" x14ac:dyDescent="0.25">
      <c r="A36" s="677"/>
      <c r="B36" s="675" t="s">
        <v>1977</v>
      </c>
      <c r="C36" s="537"/>
      <c r="D36" s="538"/>
      <c r="E36" s="539"/>
      <c r="F36" s="538"/>
      <c r="G36" s="443"/>
      <c r="H36" s="519"/>
      <c r="I36" s="443"/>
      <c r="J36" s="519"/>
      <c r="K36" s="443"/>
      <c r="L36" s="519"/>
      <c r="M36" s="443"/>
      <c r="N36" s="519"/>
      <c r="O36" s="400"/>
      <c r="P36" s="505"/>
      <c r="Q36" s="533"/>
      <c r="R36" s="533"/>
      <c r="S36" s="533"/>
      <c r="T36" s="533"/>
      <c r="U36" s="544"/>
    </row>
    <row r="37" spans="1:21" s="384" customFormat="1" ht="15.75" hidden="1" x14ac:dyDescent="0.25">
      <c r="A37" s="677"/>
      <c r="B37" s="675"/>
      <c r="C37" s="537"/>
      <c r="D37" s="538"/>
      <c r="E37" s="539"/>
      <c r="F37" s="538"/>
      <c r="G37" s="443"/>
      <c r="H37" s="519"/>
      <c r="I37" s="443"/>
      <c r="J37" s="519"/>
      <c r="K37" s="443"/>
      <c r="L37" s="519"/>
      <c r="M37" s="443"/>
      <c r="N37" s="519"/>
      <c r="O37" s="400"/>
      <c r="P37" s="505"/>
      <c r="Q37" s="533"/>
      <c r="R37" s="533"/>
      <c r="S37" s="533"/>
      <c r="T37" s="533"/>
      <c r="U37" s="544"/>
    </row>
    <row r="38" spans="1:21" s="384" customFormat="1" ht="15.75" hidden="1" x14ac:dyDescent="0.25">
      <c r="A38" s="677"/>
      <c r="B38" s="675"/>
      <c r="C38" s="537"/>
      <c r="D38" s="538"/>
      <c r="E38" s="539"/>
      <c r="F38" s="538"/>
      <c r="G38" s="443"/>
      <c r="H38" s="519"/>
      <c r="I38" s="443"/>
      <c r="J38" s="519"/>
      <c r="K38" s="443"/>
      <c r="L38" s="519"/>
      <c r="M38" s="443"/>
      <c r="N38" s="519"/>
      <c r="O38" s="400"/>
      <c r="P38" s="505"/>
      <c r="Q38" s="533"/>
      <c r="R38" s="533"/>
      <c r="S38" s="533"/>
      <c r="T38" s="533"/>
      <c r="U38" s="544"/>
    </row>
    <row r="39" spans="1:21" s="384" customFormat="1" ht="15.75" hidden="1" x14ac:dyDescent="0.25">
      <c r="A39" s="677"/>
      <c r="B39" s="675"/>
      <c r="C39" s="537"/>
      <c r="D39" s="538"/>
      <c r="E39" s="539"/>
      <c r="F39" s="538"/>
      <c r="G39" s="443"/>
      <c r="H39" s="519"/>
      <c r="I39" s="443"/>
      <c r="J39" s="519"/>
      <c r="K39" s="443"/>
      <c r="L39" s="519"/>
      <c r="M39" s="443"/>
      <c r="N39" s="519"/>
      <c r="O39" s="400"/>
      <c r="P39" s="505"/>
      <c r="Q39" s="533"/>
      <c r="R39" s="533"/>
      <c r="S39" s="533"/>
      <c r="T39" s="533"/>
      <c r="U39" s="544"/>
    </row>
    <row r="40" spans="1:21" s="384" customFormat="1" ht="15.75" hidden="1" x14ac:dyDescent="0.25">
      <c r="A40" s="677"/>
      <c r="B40" s="675"/>
      <c r="C40" s="537"/>
      <c r="D40" s="538"/>
      <c r="E40" s="539"/>
      <c r="F40" s="538"/>
      <c r="G40" s="443"/>
      <c r="H40" s="519"/>
      <c r="I40" s="443"/>
      <c r="J40" s="519"/>
      <c r="K40" s="443"/>
      <c r="L40" s="519"/>
      <c r="M40" s="443"/>
      <c r="N40" s="519"/>
      <c r="O40" s="400"/>
      <c r="P40" s="505"/>
      <c r="Q40" s="533"/>
      <c r="R40" s="533"/>
      <c r="S40" s="533"/>
      <c r="T40" s="533"/>
      <c r="U40" s="544"/>
    </row>
    <row r="41" spans="1:21" s="384" customFormat="1" ht="90" customHeight="1" x14ac:dyDescent="0.25">
      <c r="A41" s="677"/>
      <c r="B41" s="675" t="s">
        <v>1978</v>
      </c>
      <c r="C41" s="537" t="s">
        <v>1979</v>
      </c>
      <c r="D41" s="538" t="s">
        <v>1980</v>
      </c>
      <c r="E41" s="492">
        <v>14.3</v>
      </c>
      <c r="F41" s="541" t="s">
        <v>1981</v>
      </c>
      <c r="G41" s="540">
        <v>0.25</v>
      </c>
      <c r="H41" s="519">
        <f>$P$41*G41</f>
        <v>55617.5</v>
      </c>
      <c r="I41" s="540">
        <v>0.25</v>
      </c>
      <c r="J41" s="519">
        <f>$P$41*I41</f>
        <v>55617.5</v>
      </c>
      <c r="K41" s="540">
        <v>0.25</v>
      </c>
      <c r="L41" s="519">
        <f>$P$41*K41</f>
        <v>55617.5</v>
      </c>
      <c r="M41" s="540">
        <v>0.25</v>
      </c>
      <c r="N41" s="519">
        <f>$P$41*M41</f>
        <v>55617.5</v>
      </c>
      <c r="O41" s="506">
        <f>G41+I41+K41+M41</f>
        <v>1</v>
      </c>
      <c r="P41" s="505">
        <f>'5. ACTIVIDADES ESPECIALES'!D526+'1. TALLERES SEMINARIOS'!D1272</f>
        <v>222470</v>
      </c>
      <c r="Q41" s="533"/>
      <c r="R41" s="533"/>
      <c r="S41" s="533"/>
      <c r="T41" s="533"/>
      <c r="U41" s="544"/>
    </row>
    <row r="42" spans="1:21" s="384" customFormat="1" ht="15.75" hidden="1" x14ac:dyDescent="0.25">
      <c r="A42" s="677"/>
      <c r="B42" s="675"/>
      <c r="C42" s="537"/>
      <c r="D42" s="538"/>
      <c r="E42" s="539"/>
      <c r="F42" s="538"/>
      <c r="G42" s="443"/>
      <c r="H42" s="519"/>
      <c r="I42" s="443"/>
      <c r="J42" s="519"/>
      <c r="K42" s="443"/>
      <c r="L42" s="519"/>
      <c r="M42" s="443"/>
      <c r="N42" s="519"/>
      <c r="O42" s="400"/>
      <c r="P42" s="505"/>
      <c r="Q42" s="443"/>
      <c r="R42" s="443"/>
      <c r="S42" s="443"/>
      <c r="T42" s="443"/>
      <c r="U42" s="402"/>
    </row>
    <row r="43" spans="1:21" s="384" customFormat="1" ht="15.75" hidden="1" x14ac:dyDescent="0.25">
      <c r="A43" s="677"/>
      <c r="B43" s="675"/>
      <c r="C43" s="537"/>
      <c r="D43" s="538"/>
      <c r="E43" s="539"/>
      <c r="F43" s="538"/>
      <c r="G43" s="443"/>
      <c r="H43" s="519"/>
      <c r="I43" s="443"/>
      <c r="J43" s="519"/>
      <c r="K43" s="443"/>
      <c r="L43" s="519"/>
      <c r="M43" s="443"/>
      <c r="N43" s="519"/>
      <c r="O43" s="400"/>
      <c r="P43" s="505"/>
      <c r="Q43" s="443"/>
      <c r="R43" s="443"/>
      <c r="S43" s="443"/>
      <c r="T43" s="443"/>
      <c r="U43" s="402"/>
    </row>
    <row r="44" spans="1:21" s="384" customFormat="1" ht="15.75" hidden="1" x14ac:dyDescent="0.25">
      <c r="A44" s="677"/>
      <c r="B44" s="675"/>
      <c r="C44" s="537"/>
      <c r="D44" s="538"/>
      <c r="E44" s="539"/>
      <c r="F44" s="538"/>
      <c r="G44" s="443"/>
      <c r="H44" s="519"/>
      <c r="I44" s="443"/>
      <c r="J44" s="519"/>
      <c r="K44" s="443"/>
      <c r="L44" s="519"/>
      <c r="M44" s="443"/>
      <c r="N44" s="519"/>
      <c r="O44" s="400"/>
      <c r="P44" s="505"/>
      <c r="Q44" s="443"/>
      <c r="R44" s="443"/>
      <c r="S44" s="443"/>
      <c r="T44" s="443"/>
      <c r="U44" s="402"/>
    </row>
    <row r="45" spans="1:21" s="384" customFormat="1" ht="15.75" hidden="1" x14ac:dyDescent="0.25">
      <c r="A45" s="677"/>
      <c r="B45" s="675"/>
      <c r="C45" s="537"/>
      <c r="D45" s="538"/>
      <c r="E45" s="539"/>
      <c r="F45" s="538"/>
      <c r="G45" s="443"/>
      <c r="H45" s="519"/>
      <c r="I45" s="443"/>
      <c r="J45" s="519"/>
      <c r="K45" s="443"/>
      <c r="L45" s="519"/>
      <c r="M45" s="443"/>
      <c r="N45" s="519"/>
      <c r="O45" s="400"/>
      <c r="P45" s="505"/>
      <c r="Q45" s="443"/>
      <c r="R45" s="443"/>
      <c r="S45" s="443"/>
      <c r="T45" s="443"/>
      <c r="U45" s="402"/>
    </row>
    <row r="46" spans="1:21" s="384" customFormat="1" ht="15.75" hidden="1" x14ac:dyDescent="0.25">
      <c r="A46" s="677"/>
      <c r="B46" s="675" t="s">
        <v>1982</v>
      </c>
      <c r="C46" s="537"/>
      <c r="D46" s="538"/>
      <c r="E46" s="539"/>
      <c r="F46" s="538"/>
      <c r="G46" s="443"/>
      <c r="H46" s="519"/>
      <c r="I46" s="443"/>
      <c r="J46" s="519"/>
      <c r="K46" s="443"/>
      <c r="L46" s="519"/>
      <c r="M46" s="443"/>
      <c r="N46" s="519"/>
      <c r="O46" s="400"/>
      <c r="P46" s="505"/>
      <c r="Q46" s="443"/>
      <c r="R46" s="443"/>
      <c r="S46" s="443"/>
      <c r="T46" s="443"/>
      <c r="U46" s="402"/>
    </row>
    <row r="47" spans="1:21" s="384" customFormat="1" ht="15.75" hidden="1" x14ac:dyDescent="0.25">
      <c r="A47" s="677"/>
      <c r="B47" s="675"/>
      <c r="C47" s="537"/>
      <c r="D47" s="538"/>
      <c r="E47" s="539"/>
      <c r="F47" s="538"/>
      <c r="G47" s="443"/>
      <c r="H47" s="519"/>
      <c r="I47" s="443"/>
      <c r="J47" s="519"/>
      <c r="K47" s="443"/>
      <c r="L47" s="519"/>
      <c r="M47" s="443"/>
      <c r="N47" s="519"/>
      <c r="O47" s="400"/>
      <c r="P47" s="505"/>
      <c r="Q47" s="443"/>
      <c r="R47" s="443"/>
      <c r="S47" s="443"/>
      <c r="T47" s="443"/>
      <c r="U47" s="402"/>
    </row>
    <row r="48" spans="1:21" s="384" customFormat="1" ht="15.75" hidden="1" x14ac:dyDescent="0.25">
      <c r="A48" s="677"/>
      <c r="B48" s="675"/>
      <c r="C48" s="537"/>
      <c r="D48" s="538"/>
      <c r="E48" s="539"/>
      <c r="F48" s="538"/>
      <c r="G48" s="443"/>
      <c r="H48" s="519"/>
      <c r="I48" s="443"/>
      <c r="J48" s="519"/>
      <c r="K48" s="443"/>
      <c r="L48" s="519"/>
      <c r="M48" s="443"/>
      <c r="N48" s="519"/>
      <c r="O48" s="400"/>
      <c r="P48" s="505"/>
      <c r="Q48" s="443"/>
      <c r="R48" s="443"/>
      <c r="S48" s="443"/>
      <c r="T48" s="443"/>
      <c r="U48" s="402"/>
    </row>
    <row r="49" spans="1:21" s="384" customFormat="1" ht="15.75" hidden="1" x14ac:dyDescent="0.25">
      <c r="A49" s="677"/>
      <c r="B49" s="675"/>
      <c r="C49" s="537"/>
      <c r="D49" s="538"/>
      <c r="E49" s="539"/>
      <c r="F49" s="538"/>
      <c r="G49" s="443"/>
      <c r="H49" s="519"/>
      <c r="I49" s="443"/>
      <c r="J49" s="519"/>
      <c r="K49" s="443"/>
      <c r="L49" s="519"/>
      <c r="M49" s="443"/>
      <c r="N49" s="519"/>
      <c r="O49" s="400"/>
      <c r="P49" s="505"/>
      <c r="Q49" s="443"/>
      <c r="R49" s="443"/>
      <c r="S49" s="443"/>
      <c r="T49" s="443"/>
      <c r="U49" s="402"/>
    </row>
    <row r="50" spans="1:21" ht="15.75" hidden="1" x14ac:dyDescent="0.25">
      <c r="A50" s="678"/>
      <c r="B50" s="675"/>
      <c r="C50" s="537"/>
      <c r="D50" s="538"/>
      <c r="E50" s="539"/>
      <c r="F50" s="538"/>
      <c r="G50" s="443"/>
      <c r="H50" s="519"/>
      <c r="I50" s="443"/>
      <c r="J50" s="519"/>
      <c r="K50" s="443"/>
      <c r="L50" s="519"/>
      <c r="M50" s="443"/>
      <c r="N50" s="519"/>
      <c r="O50" s="400"/>
      <c r="P50" s="505"/>
      <c r="Q50" s="443"/>
      <c r="R50" s="443"/>
      <c r="S50" s="443"/>
      <c r="T50" s="443"/>
      <c r="U50" s="402"/>
    </row>
    <row r="51" spans="1:21" ht="15.75" x14ac:dyDescent="0.25">
      <c r="A51" s="663" t="s">
        <v>1983</v>
      </c>
      <c r="B51" s="664"/>
      <c r="C51" s="664"/>
      <c r="D51" s="664"/>
      <c r="E51" s="664"/>
      <c r="F51" s="665"/>
      <c r="G51" s="259">
        <f t="shared" ref="G51:O51" si="0">SUM(G8:G27)</f>
        <v>0</v>
      </c>
      <c r="H51" s="234">
        <f>SUM(H8:H41)</f>
        <v>55617.5</v>
      </c>
      <c r="I51" s="259">
        <f t="shared" si="0"/>
        <v>0</v>
      </c>
      <c r="J51" s="234">
        <f>SUM(J8:J41)</f>
        <v>55617.5</v>
      </c>
      <c r="K51" s="259">
        <f t="shared" si="0"/>
        <v>0</v>
      </c>
      <c r="L51" s="234">
        <f>SUM(L8:L41)</f>
        <v>55617.5</v>
      </c>
      <c r="M51" s="259">
        <f t="shared" si="0"/>
        <v>0</v>
      </c>
      <c r="N51" s="234">
        <f>SUM(N8:N41)</f>
        <v>55617.5</v>
      </c>
      <c r="O51" s="234">
        <f t="shared" si="0"/>
        <v>0</v>
      </c>
      <c r="P51" s="234">
        <f>SUM(P20:P41)</f>
        <v>222470</v>
      </c>
      <c r="Q51" s="259"/>
      <c r="R51" s="259"/>
      <c r="S51" s="259"/>
      <c r="T51" s="259"/>
      <c r="U51" s="271"/>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C1" zoomScale="66" zoomScaleNormal="66" workbookViewId="0">
      <pane ySplit="8" topLeftCell="A14" activePane="bottomLeft" state="frozen"/>
      <selection activeCell="K7" sqref="K7"/>
      <selection pane="bottomLeft" activeCell="P29" sqref="P29"/>
    </sheetView>
  </sheetViews>
  <sheetFormatPr baseColWidth="10" defaultColWidth="11.42578125" defaultRowHeight="15" x14ac:dyDescent="0.25"/>
  <cols>
    <col min="1" max="1" width="35.7109375" customWidth="1"/>
    <col min="2" max="2" width="35.85546875" customWidth="1"/>
    <col min="3" max="6" width="27.42578125" customWidth="1"/>
    <col min="7" max="7" width="19.42578125" customWidth="1"/>
    <col min="8" max="8" width="11.5703125" style="235"/>
    <col min="9" max="9" width="19.140625" customWidth="1"/>
    <col min="10" max="10" width="18.85546875" style="235" customWidth="1"/>
    <col min="11" max="11" width="19.7109375" customWidth="1"/>
    <col min="12" max="12" width="11.5703125" style="235"/>
    <col min="13" max="13" width="18.7109375" customWidth="1"/>
    <col min="14" max="14" width="11.5703125" style="235"/>
    <col min="15" max="15" width="15.28515625" customWidth="1"/>
    <col min="16" max="16" width="18.28515625" style="235" customWidth="1"/>
    <col min="17" max="17" width="18.85546875" customWidth="1"/>
    <col min="18" max="18" width="20" customWidth="1"/>
    <col min="19" max="19" width="21" customWidth="1"/>
    <col min="20" max="20" width="18.28515625" customWidth="1"/>
    <col min="21" max="21" width="21.140625" customWidth="1"/>
  </cols>
  <sheetData>
    <row r="1" spans="1:27" ht="24.75" customHeight="1" x14ac:dyDescent="0.25">
      <c r="A1" s="384"/>
      <c r="B1" s="384"/>
      <c r="C1" s="384"/>
      <c r="D1" s="384"/>
      <c r="E1" s="681" t="s">
        <v>1984</v>
      </c>
      <c r="F1" s="681"/>
      <c r="G1" s="681"/>
      <c r="H1" s="681"/>
      <c r="I1" s="681"/>
      <c r="J1" s="681"/>
      <c r="K1" s="681"/>
      <c r="L1" s="681"/>
      <c r="M1" s="282"/>
      <c r="N1" s="282"/>
      <c r="O1" s="282"/>
      <c r="P1" s="282"/>
      <c r="Q1" s="282"/>
      <c r="R1" s="282"/>
      <c r="S1" s="282"/>
      <c r="T1" s="282"/>
      <c r="U1" s="282"/>
      <c r="V1" s="282"/>
      <c r="W1" s="282"/>
      <c r="X1" s="282"/>
      <c r="Y1" s="282"/>
      <c r="Z1" s="282"/>
      <c r="AA1" s="282"/>
    </row>
    <row r="2" spans="1:27" ht="18.75" x14ac:dyDescent="0.25">
      <c r="A2" s="313" t="s">
        <v>1985</v>
      </c>
      <c r="B2" s="384"/>
      <c r="C2" s="384"/>
      <c r="D2" s="384"/>
      <c r="E2" s="384"/>
      <c r="F2" s="384"/>
      <c r="G2" s="282"/>
      <c r="I2" s="282"/>
      <c r="J2" s="282"/>
      <c r="K2" s="282"/>
      <c r="L2" s="282"/>
      <c r="M2" s="282"/>
      <c r="N2" s="282"/>
      <c r="O2" s="282"/>
      <c r="P2" s="282"/>
      <c r="Q2" s="282"/>
      <c r="R2" s="282"/>
      <c r="S2" s="282"/>
      <c r="T2" s="282"/>
      <c r="U2" s="282"/>
      <c r="V2" s="282"/>
      <c r="W2" s="282"/>
      <c r="X2" s="282"/>
      <c r="Y2" s="282"/>
      <c r="Z2" s="282"/>
      <c r="AA2" s="282"/>
    </row>
    <row r="3" spans="1:27" s="384" customFormat="1" ht="18.75" x14ac:dyDescent="0.25">
      <c r="A3" s="313" t="s">
        <v>1986</v>
      </c>
      <c r="G3" s="282"/>
      <c r="H3" s="235"/>
      <c r="I3" s="282"/>
      <c r="J3" s="282"/>
      <c r="K3" s="282"/>
      <c r="L3" s="282"/>
      <c r="M3" s="282"/>
      <c r="N3" s="282"/>
      <c r="O3" s="282"/>
      <c r="P3" s="282"/>
      <c r="Q3" s="282"/>
      <c r="R3" s="282"/>
      <c r="S3" s="282"/>
      <c r="T3" s="282"/>
      <c r="U3" s="282"/>
      <c r="V3" s="282"/>
      <c r="W3" s="282"/>
      <c r="X3" s="282"/>
      <c r="Y3" s="282"/>
      <c r="Z3" s="282"/>
      <c r="AA3" s="282"/>
    </row>
    <row r="4" spans="1:27" s="384" customFormat="1" ht="18.75" x14ac:dyDescent="0.25">
      <c r="A4" s="313" t="s">
        <v>1987</v>
      </c>
      <c r="G4" s="282"/>
      <c r="H4" s="235"/>
      <c r="I4" s="282"/>
      <c r="J4" s="282"/>
      <c r="K4" s="282"/>
      <c r="L4" s="282"/>
      <c r="M4" s="282"/>
      <c r="N4" s="282"/>
      <c r="O4" s="282"/>
      <c r="P4" s="282"/>
      <c r="Q4" s="282"/>
      <c r="R4" s="282"/>
      <c r="S4" s="282"/>
      <c r="T4" s="282"/>
      <c r="U4" s="282"/>
      <c r="V4" s="282"/>
      <c r="W4" s="282"/>
      <c r="X4" s="282"/>
      <c r="Y4" s="282"/>
      <c r="Z4" s="282"/>
      <c r="AA4" s="282"/>
    </row>
    <row r="5" spans="1:27" ht="18.75" customHeight="1" x14ac:dyDescent="0.25">
      <c r="A5" s="659" t="s">
        <v>1988</v>
      </c>
      <c r="B5" s="682"/>
      <c r="C5" s="682"/>
      <c r="D5" s="682"/>
      <c r="E5" s="682"/>
      <c r="F5" s="682"/>
      <c r="G5" s="682"/>
      <c r="H5" s="682"/>
      <c r="I5" s="682"/>
      <c r="J5" s="682"/>
      <c r="K5" s="682"/>
      <c r="L5" s="682"/>
      <c r="M5" s="682"/>
      <c r="N5" s="682"/>
      <c r="O5" s="682"/>
      <c r="P5" s="682"/>
      <c r="Q5" s="682"/>
      <c r="R5" s="682"/>
      <c r="S5" s="682"/>
      <c r="T5" s="682"/>
      <c r="U5" s="682"/>
      <c r="V5" s="384"/>
      <c r="W5" s="384"/>
      <c r="X5" s="384"/>
      <c r="Y5" s="384"/>
      <c r="Z5" s="384"/>
      <c r="AA5" s="384"/>
    </row>
    <row r="6" spans="1:27" ht="15" customHeight="1" x14ac:dyDescent="0.25">
      <c r="A6" s="614" t="s">
        <v>1452</v>
      </c>
      <c r="B6" s="582" t="s">
        <v>1453</v>
      </c>
      <c r="C6" s="594" t="s">
        <v>1454</v>
      </c>
      <c r="D6" s="594" t="s">
        <v>1455</v>
      </c>
      <c r="E6" s="585" t="s">
        <v>1293</v>
      </c>
      <c r="F6" s="594" t="s">
        <v>1456</v>
      </c>
      <c r="G6" s="614" t="s">
        <v>1457</v>
      </c>
      <c r="H6" s="614"/>
      <c r="I6" s="614"/>
      <c r="J6" s="614"/>
      <c r="K6" s="614"/>
      <c r="L6" s="614"/>
      <c r="M6" s="614"/>
      <c r="N6" s="614"/>
      <c r="O6" s="616" t="s">
        <v>1458</v>
      </c>
      <c r="P6" s="616"/>
      <c r="Q6" s="582" t="s">
        <v>1459</v>
      </c>
      <c r="R6" s="582" t="s">
        <v>1460</v>
      </c>
      <c r="S6" s="582" t="s">
        <v>1461</v>
      </c>
      <c r="T6" s="582" t="s">
        <v>1462</v>
      </c>
      <c r="U6" s="579" t="s">
        <v>1463</v>
      </c>
      <c r="V6" s="384"/>
      <c r="W6" s="384"/>
      <c r="X6" s="384"/>
      <c r="Y6" s="384"/>
      <c r="Z6" s="384"/>
      <c r="AA6" s="384"/>
    </row>
    <row r="7" spans="1:27" ht="15" customHeight="1" x14ac:dyDescent="0.25">
      <c r="A7" s="614"/>
      <c r="B7" s="583"/>
      <c r="C7" s="595"/>
      <c r="D7" s="595"/>
      <c r="E7" s="586"/>
      <c r="F7" s="595"/>
      <c r="G7" s="614" t="s">
        <v>1464</v>
      </c>
      <c r="H7" s="614"/>
      <c r="I7" s="614" t="s">
        <v>1465</v>
      </c>
      <c r="J7" s="614"/>
      <c r="K7" s="614" t="s">
        <v>1466</v>
      </c>
      <c r="L7" s="614"/>
      <c r="M7" s="614" t="s">
        <v>1467</v>
      </c>
      <c r="N7" s="614"/>
      <c r="O7" s="616"/>
      <c r="P7" s="616"/>
      <c r="Q7" s="583"/>
      <c r="R7" s="583"/>
      <c r="S7" s="583"/>
      <c r="T7" s="583"/>
      <c r="U7" s="580"/>
      <c r="V7" s="384"/>
      <c r="W7" s="384"/>
      <c r="X7" s="384"/>
      <c r="Y7" s="384"/>
      <c r="Z7" s="384"/>
      <c r="AA7" s="384"/>
    </row>
    <row r="8" spans="1:27" ht="25.5" x14ac:dyDescent="0.25">
      <c r="A8" s="614"/>
      <c r="B8" s="584"/>
      <c r="C8" s="596"/>
      <c r="D8" s="596"/>
      <c r="E8" s="587"/>
      <c r="F8" s="596"/>
      <c r="G8" s="321" t="s">
        <v>1468</v>
      </c>
      <c r="H8" s="233" t="s">
        <v>35</v>
      </c>
      <c r="I8" s="321" t="s">
        <v>1468</v>
      </c>
      <c r="J8" s="233" t="s">
        <v>35</v>
      </c>
      <c r="K8" s="321" t="s">
        <v>1468</v>
      </c>
      <c r="L8" s="233" t="s">
        <v>35</v>
      </c>
      <c r="M8" s="321" t="s">
        <v>1468</v>
      </c>
      <c r="N8" s="233" t="s">
        <v>35</v>
      </c>
      <c r="O8" s="321" t="s">
        <v>1468</v>
      </c>
      <c r="P8" s="233" t="s">
        <v>35</v>
      </c>
      <c r="Q8" s="584"/>
      <c r="R8" s="584"/>
      <c r="S8" s="584"/>
      <c r="T8" s="584"/>
      <c r="U8" s="581"/>
      <c r="V8" s="384"/>
      <c r="W8" s="384"/>
      <c r="X8" s="384"/>
      <c r="Y8" s="384"/>
      <c r="Z8" s="384"/>
      <c r="AA8" s="384"/>
    </row>
    <row r="9" spans="1:27" ht="96.75" customHeight="1" x14ac:dyDescent="0.25">
      <c r="A9" s="683" t="s">
        <v>1989</v>
      </c>
      <c r="B9" s="683" t="s">
        <v>1990</v>
      </c>
      <c r="C9" s="473" t="s">
        <v>1991</v>
      </c>
      <c r="D9" s="473" t="s">
        <v>1992</v>
      </c>
      <c r="E9" s="473">
        <v>15.1</v>
      </c>
      <c r="F9" s="473" t="s">
        <v>1993</v>
      </c>
      <c r="G9" s="542"/>
      <c r="H9" s="490"/>
      <c r="I9" s="542"/>
      <c r="J9" s="490"/>
      <c r="K9" s="542"/>
      <c r="L9" s="490"/>
      <c r="M9" s="542"/>
      <c r="N9" s="490"/>
      <c r="O9" s="545"/>
      <c r="P9" s="505">
        <f>'5. ACTIVIDADES ESPECIALES'!D569</f>
        <v>100000</v>
      </c>
      <c r="Q9" s="533"/>
      <c r="R9" s="533"/>
      <c r="S9" s="533"/>
      <c r="T9" s="533"/>
      <c r="U9" s="533"/>
      <c r="V9" s="384"/>
      <c r="W9" s="384"/>
      <c r="X9" s="384"/>
      <c r="Y9" s="384"/>
      <c r="Z9" s="384"/>
      <c r="AA9" s="384"/>
    </row>
    <row r="10" spans="1:27" s="384" customFormat="1" ht="15.75" hidden="1" x14ac:dyDescent="0.25">
      <c r="A10" s="683"/>
      <c r="B10" s="683"/>
      <c r="C10" s="473"/>
      <c r="D10" s="473"/>
      <c r="E10" s="473"/>
      <c r="F10" s="473"/>
      <c r="G10" s="503"/>
      <c r="H10" s="490"/>
      <c r="I10" s="503"/>
      <c r="J10" s="490"/>
      <c r="K10" s="503"/>
      <c r="L10" s="490"/>
      <c r="M10" s="503"/>
      <c r="N10" s="490"/>
      <c r="O10" s="546"/>
      <c r="P10" s="505"/>
      <c r="Q10" s="473"/>
      <c r="R10" s="473"/>
      <c r="S10" s="473"/>
      <c r="T10" s="473"/>
      <c r="U10" s="473"/>
    </row>
    <row r="11" spans="1:27" s="384" customFormat="1" ht="15.75" hidden="1" x14ac:dyDescent="0.25">
      <c r="A11" s="683"/>
      <c r="B11" s="683"/>
      <c r="C11" s="473"/>
      <c r="D11" s="473"/>
      <c r="E11" s="473"/>
      <c r="F11" s="473"/>
      <c r="G11" s="503"/>
      <c r="H11" s="490"/>
      <c r="I11" s="503"/>
      <c r="J11" s="490"/>
      <c r="K11" s="503"/>
      <c r="L11" s="490"/>
      <c r="M11" s="503"/>
      <c r="N11" s="490"/>
      <c r="O11" s="546"/>
      <c r="P11" s="505"/>
      <c r="Q11" s="473"/>
      <c r="R11" s="473"/>
      <c r="S11" s="473"/>
      <c r="T11" s="473"/>
      <c r="U11" s="473"/>
    </row>
    <row r="12" spans="1:27" s="384" customFormat="1" ht="15.75" hidden="1" x14ac:dyDescent="0.25">
      <c r="A12" s="683"/>
      <c r="B12" s="683"/>
      <c r="C12" s="473"/>
      <c r="D12" s="473"/>
      <c r="E12" s="473"/>
      <c r="F12" s="473"/>
      <c r="G12" s="503"/>
      <c r="H12" s="490"/>
      <c r="I12" s="503"/>
      <c r="J12" s="490"/>
      <c r="K12" s="503"/>
      <c r="L12" s="490"/>
      <c r="M12" s="503"/>
      <c r="N12" s="490"/>
      <c r="O12" s="546"/>
      <c r="P12" s="505"/>
      <c r="Q12" s="473"/>
      <c r="R12" s="473"/>
      <c r="S12" s="473"/>
      <c r="T12" s="473"/>
      <c r="U12" s="473"/>
    </row>
    <row r="13" spans="1:27" s="384" customFormat="1" ht="15.75" hidden="1" x14ac:dyDescent="0.25">
      <c r="A13" s="683"/>
      <c r="B13" s="683"/>
      <c r="C13" s="473"/>
      <c r="D13" s="473"/>
      <c r="E13" s="473"/>
      <c r="F13" s="473"/>
      <c r="G13" s="503"/>
      <c r="H13" s="490"/>
      <c r="I13" s="503"/>
      <c r="J13" s="490"/>
      <c r="K13" s="503"/>
      <c r="L13" s="490"/>
      <c r="M13" s="503"/>
      <c r="N13" s="490"/>
      <c r="O13" s="546"/>
      <c r="P13" s="505"/>
      <c r="Q13" s="473"/>
      <c r="R13" s="473"/>
      <c r="S13" s="473"/>
      <c r="T13" s="473"/>
      <c r="U13" s="473"/>
    </row>
    <row r="14" spans="1:27" s="384" customFormat="1" ht="31.5" customHeight="1" x14ac:dyDescent="0.25">
      <c r="A14" s="683"/>
      <c r="B14" s="683"/>
      <c r="C14" s="473"/>
      <c r="D14" s="473"/>
      <c r="E14" s="473"/>
      <c r="F14" s="473"/>
      <c r="G14" s="503"/>
      <c r="H14" s="490"/>
      <c r="I14" s="503"/>
      <c r="J14" s="490"/>
      <c r="K14" s="503"/>
      <c r="L14" s="490"/>
      <c r="M14" s="503"/>
      <c r="N14" s="490"/>
      <c r="O14" s="546"/>
      <c r="P14" s="505"/>
      <c r="Q14" s="473"/>
      <c r="R14" s="473"/>
      <c r="S14" s="473"/>
      <c r="T14" s="473"/>
      <c r="U14" s="473"/>
    </row>
    <row r="15" spans="1:27" ht="40.5" customHeight="1" x14ac:dyDescent="0.25">
      <c r="A15" s="683"/>
      <c r="B15" s="683"/>
      <c r="C15" s="473"/>
      <c r="D15" s="473"/>
      <c r="E15" s="473"/>
      <c r="F15" s="473"/>
      <c r="G15" s="503"/>
      <c r="H15" s="490"/>
      <c r="I15" s="503"/>
      <c r="J15" s="490"/>
      <c r="K15" s="503"/>
      <c r="L15" s="490"/>
      <c r="M15" s="503"/>
      <c r="N15" s="490"/>
      <c r="O15" s="527"/>
      <c r="P15" s="505"/>
      <c r="Q15" s="473"/>
      <c r="R15" s="473"/>
      <c r="S15" s="473"/>
      <c r="T15" s="473"/>
      <c r="U15" s="473"/>
      <c r="V15" s="384"/>
      <c r="W15" s="384"/>
      <c r="X15" s="384"/>
      <c r="Y15" s="384"/>
      <c r="Z15" s="384"/>
      <c r="AA15" s="384"/>
    </row>
    <row r="16" spans="1:27" s="384" customFormat="1" ht="96.75" customHeight="1" x14ac:dyDescent="0.25">
      <c r="A16" s="656" t="s">
        <v>1994</v>
      </c>
      <c r="B16" s="656" t="s">
        <v>1995</v>
      </c>
      <c r="C16" s="473" t="s">
        <v>1996</v>
      </c>
      <c r="D16" s="473" t="s">
        <v>1997</v>
      </c>
      <c r="E16" s="473">
        <v>15.2</v>
      </c>
      <c r="F16" s="473" t="s">
        <v>1998</v>
      </c>
      <c r="G16" s="542"/>
      <c r="H16" s="490"/>
      <c r="I16" s="542"/>
      <c r="J16" s="490"/>
      <c r="K16" s="542"/>
      <c r="L16" s="490"/>
      <c r="M16" s="542"/>
      <c r="N16" s="490"/>
      <c r="O16" s="535"/>
      <c r="P16" s="505">
        <f>'1. TALLERES SEMINARIOS'!D1290</f>
        <v>38420</v>
      </c>
      <c r="Q16" s="533"/>
      <c r="R16" s="533"/>
      <c r="S16" s="533"/>
      <c r="T16" s="533"/>
      <c r="U16" s="533"/>
    </row>
    <row r="17" spans="1:21" s="384" customFormat="1" ht="15.75" x14ac:dyDescent="0.25">
      <c r="A17" s="657"/>
      <c r="B17" s="657"/>
      <c r="C17" s="473"/>
      <c r="D17" s="473"/>
      <c r="E17" s="473"/>
      <c r="F17" s="473"/>
      <c r="G17" s="503"/>
      <c r="H17" s="490"/>
      <c r="I17" s="503"/>
      <c r="J17" s="490"/>
      <c r="K17" s="503"/>
      <c r="L17" s="490"/>
      <c r="M17" s="503"/>
      <c r="N17" s="490"/>
      <c r="O17" s="527"/>
      <c r="P17" s="505"/>
      <c r="Q17" s="473"/>
      <c r="R17" s="473"/>
      <c r="S17" s="473"/>
      <c r="T17" s="473"/>
      <c r="U17" s="473"/>
    </row>
    <row r="18" spans="1:21" s="384" customFormat="1" ht="29.25" hidden="1" customHeight="1" x14ac:dyDescent="0.25">
      <c r="A18" s="657"/>
      <c r="B18" s="657"/>
      <c r="C18" s="473"/>
      <c r="D18" s="473"/>
      <c r="E18" s="473"/>
      <c r="F18" s="473"/>
      <c r="G18" s="503"/>
      <c r="H18" s="490"/>
      <c r="I18" s="503"/>
      <c r="J18" s="490"/>
      <c r="K18" s="503"/>
      <c r="L18" s="490"/>
      <c r="M18" s="503"/>
      <c r="N18" s="490"/>
      <c r="O18" s="527"/>
      <c r="P18" s="505"/>
      <c r="Q18" s="473"/>
      <c r="R18" s="473"/>
      <c r="S18" s="473"/>
      <c r="T18" s="473"/>
      <c r="U18" s="473"/>
    </row>
    <row r="19" spans="1:21" s="384" customFormat="1" ht="15.75" hidden="1" x14ac:dyDescent="0.25">
      <c r="A19" s="657"/>
      <c r="B19" s="657"/>
      <c r="C19" s="473"/>
      <c r="D19" s="473"/>
      <c r="E19" s="473"/>
      <c r="F19" s="473"/>
      <c r="G19" s="503"/>
      <c r="H19" s="490"/>
      <c r="I19" s="503"/>
      <c r="J19" s="490"/>
      <c r="K19" s="503"/>
      <c r="L19" s="490"/>
      <c r="M19" s="503"/>
      <c r="N19" s="490"/>
      <c r="O19" s="527"/>
      <c r="P19" s="505"/>
      <c r="Q19" s="473"/>
      <c r="R19" s="473"/>
      <c r="S19" s="473"/>
      <c r="T19" s="473"/>
      <c r="U19" s="473"/>
    </row>
    <row r="20" spans="1:21" s="384" customFormat="1" ht="15.75" hidden="1" x14ac:dyDescent="0.25">
      <c r="A20" s="657"/>
      <c r="B20" s="657"/>
      <c r="C20" s="473"/>
      <c r="D20" s="473"/>
      <c r="E20" s="473"/>
      <c r="F20" s="473"/>
      <c r="G20" s="503"/>
      <c r="H20" s="490"/>
      <c r="I20" s="503"/>
      <c r="J20" s="490"/>
      <c r="K20" s="503"/>
      <c r="L20" s="490"/>
      <c r="M20" s="503"/>
      <c r="N20" s="490"/>
      <c r="O20" s="527"/>
      <c r="P20" s="505"/>
      <c r="Q20" s="473"/>
      <c r="R20" s="473"/>
      <c r="S20" s="473"/>
      <c r="T20" s="473"/>
      <c r="U20" s="473"/>
    </row>
    <row r="21" spans="1:21" s="384" customFormat="1" ht="15.75" hidden="1" x14ac:dyDescent="0.25">
      <c r="A21" s="658"/>
      <c r="B21" s="658"/>
      <c r="C21" s="473"/>
      <c r="D21" s="473"/>
      <c r="E21" s="473"/>
      <c r="F21" s="473"/>
      <c r="G21" s="503"/>
      <c r="H21" s="490"/>
      <c r="I21" s="503"/>
      <c r="J21" s="490"/>
      <c r="K21" s="503"/>
      <c r="L21" s="490"/>
      <c r="M21" s="503"/>
      <c r="N21" s="490"/>
      <c r="O21" s="527"/>
      <c r="P21" s="505"/>
      <c r="Q21" s="473"/>
      <c r="R21" s="473"/>
      <c r="S21" s="473"/>
      <c r="T21" s="473"/>
      <c r="U21" s="473"/>
    </row>
    <row r="22" spans="1:21" s="384" customFormat="1" ht="94.5" x14ac:dyDescent="0.25">
      <c r="A22" s="683" t="s">
        <v>1999</v>
      </c>
      <c r="B22" s="656"/>
      <c r="C22" s="473" t="s">
        <v>2000</v>
      </c>
      <c r="D22" s="473" t="s">
        <v>2001</v>
      </c>
      <c r="E22" s="473">
        <v>15.3</v>
      </c>
      <c r="F22" s="473" t="s">
        <v>2002</v>
      </c>
      <c r="G22" s="542"/>
      <c r="H22" s="490"/>
      <c r="I22" s="542"/>
      <c r="J22" s="490"/>
      <c r="K22" s="542"/>
      <c r="L22" s="490"/>
      <c r="M22" s="542"/>
      <c r="N22" s="490"/>
      <c r="O22" s="535"/>
      <c r="P22" s="505">
        <f>'1. TALLERES SEMINARIOS'!D1308</f>
        <v>25500</v>
      </c>
      <c r="Q22" s="533"/>
      <c r="R22" s="533"/>
      <c r="S22" s="533"/>
      <c r="T22" s="533"/>
      <c r="U22" s="533"/>
    </row>
    <row r="23" spans="1:21" s="384" customFormat="1" ht="44.25" customHeight="1" x14ac:dyDescent="0.25">
      <c r="A23" s="683"/>
      <c r="B23" s="657"/>
      <c r="C23" s="473"/>
      <c r="D23" s="473"/>
      <c r="E23" s="473"/>
      <c r="F23" s="473"/>
      <c r="G23" s="503"/>
      <c r="H23" s="490"/>
      <c r="I23" s="503"/>
      <c r="J23" s="490"/>
      <c r="K23" s="503"/>
      <c r="L23" s="490"/>
      <c r="M23" s="503"/>
      <c r="N23" s="490"/>
      <c r="O23" s="527"/>
      <c r="P23" s="505"/>
      <c r="Q23" s="473"/>
      <c r="R23" s="473"/>
      <c r="S23" s="473"/>
      <c r="T23" s="473"/>
      <c r="U23" s="473"/>
    </row>
    <row r="24" spans="1:21" s="384" customFormat="1" ht="15.75" hidden="1" x14ac:dyDescent="0.25">
      <c r="A24" s="683"/>
      <c r="B24" s="657"/>
      <c r="C24" s="473"/>
      <c r="D24" s="473"/>
      <c r="E24" s="473"/>
      <c r="F24" s="473"/>
      <c r="G24" s="503"/>
      <c r="H24" s="490"/>
      <c r="I24" s="503"/>
      <c r="J24" s="490"/>
      <c r="K24" s="503"/>
      <c r="L24" s="490"/>
      <c r="M24" s="503"/>
      <c r="N24" s="490"/>
      <c r="O24" s="527"/>
      <c r="P24" s="505"/>
      <c r="Q24" s="473"/>
      <c r="R24" s="473"/>
      <c r="S24" s="473"/>
      <c r="T24" s="473"/>
      <c r="U24" s="473"/>
    </row>
    <row r="25" spans="1:21" s="384" customFormat="1" ht="15.75" hidden="1" x14ac:dyDescent="0.25">
      <c r="A25" s="683"/>
      <c r="B25" s="657"/>
      <c r="C25" s="473"/>
      <c r="D25" s="473"/>
      <c r="E25" s="473"/>
      <c r="F25" s="473"/>
      <c r="G25" s="503"/>
      <c r="H25" s="490"/>
      <c r="I25" s="503"/>
      <c r="J25" s="490"/>
      <c r="K25" s="503"/>
      <c r="L25" s="490"/>
      <c r="M25" s="503"/>
      <c r="N25" s="490"/>
      <c r="O25" s="527"/>
      <c r="P25" s="505"/>
      <c r="Q25" s="473"/>
      <c r="R25" s="473"/>
      <c r="S25" s="473"/>
      <c r="T25" s="473"/>
      <c r="U25" s="473"/>
    </row>
    <row r="26" spans="1:21" s="384" customFormat="1" ht="15.75" hidden="1" x14ac:dyDescent="0.25">
      <c r="A26" s="683"/>
      <c r="B26" s="657"/>
      <c r="C26" s="473"/>
      <c r="D26" s="473"/>
      <c r="E26" s="473"/>
      <c r="F26" s="473"/>
      <c r="G26" s="503"/>
      <c r="H26" s="490"/>
      <c r="I26" s="503"/>
      <c r="J26" s="490"/>
      <c r="K26" s="503"/>
      <c r="L26" s="490"/>
      <c r="M26" s="503"/>
      <c r="N26" s="490"/>
      <c r="O26" s="527"/>
      <c r="P26" s="505"/>
      <c r="Q26" s="473"/>
      <c r="R26" s="473"/>
      <c r="S26" s="473"/>
      <c r="T26" s="473"/>
      <c r="U26" s="473"/>
    </row>
    <row r="27" spans="1:21" ht="15.75" hidden="1" x14ac:dyDescent="0.25">
      <c r="A27" s="683"/>
      <c r="B27" s="658"/>
      <c r="C27" s="473"/>
      <c r="D27" s="473"/>
      <c r="E27" s="473"/>
      <c r="F27" s="473"/>
      <c r="G27" s="473"/>
      <c r="H27" s="490"/>
      <c r="I27" s="473"/>
      <c r="J27" s="490"/>
      <c r="K27" s="473"/>
      <c r="L27" s="490"/>
      <c r="M27" s="473"/>
      <c r="N27" s="490"/>
      <c r="O27" s="473"/>
      <c r="P27" s="490"/>
      <c r="Q27" s="473"/>
      <c r="R27" s="418"/>
      <c r="S27" s="473"/>
      <c r="T27" s="473"/>
      <c r="U27" s="473"/>
    </row>
    <row r="28" spans="1:21" ht="15.75" x14ac:dyDescent="0.25">
      <c r="A28" s="287"/>
      <c r="B28" s="288"/>
      <c r="C28" s="288"/>
      <c r="D28" s="287" t="s">
        <v>2003</v>
      </c>
      <c r="E28" s="288"/>
      <c r="F28" s="289"/>
      <c r="G28" s="74">
        <f t="shared" ref="G28:O28" si="0">SUM(G9:G27)</f>
        <v>0</v>
      </c>
      <c r="H28" s="237">
        <f t="shared" si="0"/>
        <v>0</v>
      </c>
      <c r="I28" s="74">
        <f t="shared" si="0"/>
        <v>0</v>
      </c>
      <c r="J28" s="237">
        <f t="shared" si="0"/>
        <v>0</v>
      </c>
      <c r="K28" s="74">
        <f t="shared" si="0"/>
        <v>0</v>
      </c>
      <c r="L28" s="237">
        <f t="shared" si="0"/>
        <v>0</v>
      </c>
      <c r="M28" s="74">
        <f t="shared" si="0"/>
        <v>0</v>
      </c>
      <c r="N28" s="237">
        <f t="shared" si="0"/>
        <v>0</v>
      </c>
      <c r="O28" s="237">
        <f t="shared" si="0"/>
        <v>0</v>
      </c>
      <c r="P28" s="237">
        <f>SUM(P9:P27)</f>
        <v>163920</v>
      </c>
      <c r="Q28" s="67"/>
      <c r="R28" s="67"/>
      <c r="S28" s="67"/>
      <c r="T28" s="67"/>
      <c r="U28" s="67"/>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28" activePane="bottomLeft" state="frozen"/>
      <selection activeCell="A11" sqref="A11"/>
      <selection pane="bottomLeft" activeCell="D44" sqref="D44"/>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3" customWidth="1"/>
    <col min="25" max="25" width="34.28515625" style="173" customWidth="1"/>
    <col min="26" max="35" width="17.85546875" style="173" customWidth="1"/>
    <col min="36" max="36" width="19.5703125" style="173" customWidth="1"/>
    <col min="37" max="38" width="17.85546875" style="173" customWidth="1"/>
    <col min="39" max="39" width="18.7109375" style="173" customWidth="1"/>
    <col min="40" max="41" width="17.85546875" style="173" customWidth="1"/>
    <col min="42" max="42" width="25.5703125" style="173" customWidth="1"/>
    <col min="43" max="16384" width="11.5703125" style="85"/>
  </cols>
  <sheetData>
    <row r="1" spans="1:569" ht="26.25" hidden="1" x14ac:dyDescent="0.25">
      <c r="A1" s="185"/>
      <c r="B1" s="188"/>
      <c r="C1" s="185" t="s">
        <v>132</v>
      </c>
      <c r="D1" s="188" t="s">
        <v>133</v>
      </c>
      <c r="E1" s="179" t="s">
        <v>134</v>
      </c>
      <c r="F1" s="179" t="s">
        <v>135</v>
      </c>
      <c r="G1" s="179" t="s">
        <v>136</v>
      </c>
      <c r="H1" s="179" t="s">
        <v>137</v>
      </c>
      <c r="I1" s="179" t="s">
        <v>138</v>
      </c>
      <c r="J1" s="179" t="s">
        <v>139</v>
      </c>
      <c r="K1" s="179" t="s">
        <v>140</v>
      </c>
      <c r="L1" s="179" t="s">
        <v>141</v>
      </c>
      <c r="M1" s="179" t="s">
        <v>142</v>
      </c>
      <c r="N1" s="179" t="s">
        <v>143</v>
      </c>
      <c r="O1" s="179" t="s">
        <v>144</v>
      </c>
      <c r="P1" s="179" t="s">
        <v>145</v>
      </c>
      <c r="Q1" s="179" t="s">
        <v>146</v>
      </c>
      <c r="R1" s="179" t="s">
        <v>145</v>
      </c>
      <c r="S1" s="179" t="s">
        <v>146</v>
      </c>
      <c r="T1" s="179" t="s">
        <v>146</v>
      </c>
      <c r="U1" s="179" t="s">
        <v>147</v>
      </c>
      <c r="V1" s="179" t="s">
        <v>148</v>
      </c>
      <c r="W1" s="179" t="s">
        <v>149</v>
      </c>
      <c r="X1" s="179" t="s">
        <v>149</v>
      </c>
      <c r="Y1" s="179" t="s">
        <v>150</v>
      </c>
      <c r="Z1" s="179" t="s">
        <v>151</v>
      </c>
      <c r="AA1" s="179" t="s">
        <v>152</v>
      </c>
      <c r="AB1" s="179" t="s">
        <v>153</v>
      </c>
      <c r="AC1" s="179" t="s">
        <v>154</v>
      </c>
      <c r="AD1" s="179" t="s">
        <v>155</v>
      </c>
      <c r="AE1" s="179" t="s">
        <v>156</v>
      </c>
      <c r="AF1" s="179" t="s">
        <v>157</v>
      </c>
      <c r="AG1" s="179" t="s">
        <v>158</v>
      </c>
      <c r="AH1" s="179" t="s">
        <v>159</v>
      </c>
      <c r="AI1" s="179" t="s">
        <v>160</v>
      </c>
      <c r="AJ1" s="179" t="s">
        <v>161</v>
      </c>
      <c r="AK1" s="179" t="s">
        <v>162</v>
      </c>
      <c r="AL1" s="179" t="s">
        <v>163</v>
      </c>
      <c r="AM1" s="179" t="s">
        <v>164</v>
      </c>
      <c r="AN1" s="179" t="s">
        <v>165</v>
      </c>
      <c r="AO1" s="179" t="s">
        <v>166</v>
      </c>
      <c r="AP1" s="188" t="s">
        <v>167</v>
      </c>
      <c r="AQ1" s="179" t="s">
        <v>168</v>
      </c>
      <c r="AR1" s="179" t="s">
        <v>169</v>
      </c>
      <c r="AS1" s="179" t="s">
        <v>170</v>
      </c>
      <c r="AT1" s="179" t="s">
        <v>171</v>
      </c>
      <c r="AU1" s="179" t="s">
        <v>172</v>
      </c>
      <c r="AV1" s="179" t="s">
        <v>173</v>
      </c>
      <c r="AW1" s="179" t="s">
        <v>174</v>
      </c>
      <c r="AX1" s="179" t="s">
        <v>175</v>
      </c>
      <c r="AY1" s="179" t="s">
        <v>176</v>
      </c>
      <c r="AZ1" s="179" t="s">
        <v>177</v>
      </c>
      <c r="BA1" s="179" t="s">
        <v>178</v>
      </c>
      <c r="BB1" s="179" t="s">
        <v>179</v>
      </c>
      <c r="BC1" s="179" t="s">
        <v>180</v>
      </c>
      <c r="BD1" s="179" t="s">
        <v>181</v>
      </c>
      <c r="BE1" s="179" t="s">
        <v>182</v>
      </c>
      <c r="BF1" s="179" t="s">
        <v>183</v>
      </c>
      <c r="BG1" s="179" t="s">
        <v>184</v>
      </c>
      <c r="BH1" s="179" t="s">
        <v>185</v>
      </c>
      <c r="BI1" s="179" t="s">
        <v>186</v>
      </c>
      <c r="BJ1" s="179" t="s">
        <v>187</v>
      </c>
      <c r="BK1" s="179" t="s">
        <v>188</v>
      </c>
      <c r="BL1" s="179" t="s">
        <v>189</v>
      </c>
      <c r="BM1" s="179" t="s">
        <v>190</v>
      </c>
      <c r="BN1" s="179" t="s">
        <v>191</v>
      </c>
      <c r="BO1" s="179" t="s">
        <v>192</v>
      </c>
      <c r="BP1" s="179" t="s">
        <v>193</v>
      </c>
      <c r="BQ1" s="179" t="s">
        <v>194</v>
      </c>
      <c r="BR1" s="179" t="s">
        <v>195</v>
      </c>
      <c r="BS1" s="179" t="s">
        <v>196</v>
      </c>
      <c r="BT1" s="179" t="s">
        <v>197</v>
      </c>
      <c r="BU1" s="179" t="s">
        <v>198</v>
      </c>
      <c r="BV1" s="179" t="s">
        <v>199</v>
      </c>
      <c r="BW1" s="179" t="s">
        <v>200</v>
      </c>
      <c r="BX1" s="179" t="s">
        <v>201</v>
      </c>
      <c r="BY1" s="179" t="s">
        <v>202</v>
      </c>
      <c r="BZ1" s="188" t="s">
        <v>203</v>
      </c>
      <c r="CA1" s="179" t="s">
        <v>204</v>
      </c>
      <c r="CB1" s="179" t="s">
        <v>205</v>
      </c>
      <c r="CC1" s="179" t="s">
        <v>206</v>
      </c>
      <c r="CD1" s="179" t="s">
        <v>207</v>
      </c>
      <c r="CE1" s="179" t="s">
        <v>208</v>
      </c>
      <c r="CF1" s="188" t="s">
        <v>209</v>
      </c>
      <c r="CG1" s="179" t="s">
        <v>210</v>
      </c>
      <c r="CH1" s="179" t="s">
        <v>211</v>
      </c>
      <c r="CI1" s="179" t="s">
        <v>212</v>
      </c>
      <c r="CJ1" s="179" t="s">
        <v>213</v>
      </c>
      <c r="CK1" s="179" t="s">
        <v>214</v>
      </c>
      <c r="CL1" s="179" t="s">
        <v>215</v>
      </c>
      <c r="CM1" s="188" t="s">
        <v>216</v>
      </c>
      <c r="CN1" s="179" t="s">
        <v>217</v>
      </c>
      <c r="CO1" s="179" t="s">
        <v>218</v>
      </c>
      <c r="CP1" s="179" t="s">
        <v>219</v>
      </c>
      <c r="CQ1" s="179" t="s">
        <v>220</v>
      </c>
      <c r="CR1" s="179" t="s">
        <v>221</v>
      </c>
      <c r="CS1" s="179" t="s">
        <v>222</v>
      </c>
      <c r="CT1" s="179" t="s">
        <v>223</v>
      </c>
      <c r="CU1" s="179" t="s">
        <v>224</v>
      </c>
      <c r="CV1" s="179" t="s">
        <v>225</v>
      </c>
      <c r="CW1" s="176" t="s">
        <v>226</v>
      </c>
      <c r="CX1" s="188" t="s">
        <v>227</v>
      </c>
      <c r="CY1" s="179" t="s">
        <v>228</v>
      </c>
      <c r="CZ1" s="179" t="s">
        <v>229</v>
      </c>
      <c r="DA1" s="179" t="s">
        <v>230</v>
      </c>
      <c r="DB1" s="179" t="s">
        <v>231</v>
      </c>
      <c r="DC1" s="179" t="s">
        <v>232</v>
      </c>
      <c r="DD1" s="179" t="s">
        <v>233</v>
      </c>
      <c r="DE1" s="179" t="s">
        <v>234</v>
      </c>
      <c r="DF1" s="179" t="s">
        <v>235</v>
      </c>
      <c r="DG1" s="179" t="s">
        <v>236</v>
      </c>
      <c r="DH1" s="179" t="s">
        <v>237</v>
      </c>
      <c r="DI1" s="188" t="s">
        <v>238</v>
      </c>
      <c r="DJ1" s="179" t="s">
        <v>239</v>
      </c>
      <c r="DK1" s="179" t="s">
        <v>240</v>
      </c>
      <c r="DL1" s="179" t="s">
        <v>241</v>
      </c>
      <c r="DM1" s="179" t="s">
        <v>242</v>
      </c>
      <c r="DN1" s="179" t="s">
        <v>243</v>
      </c>
      <c r="DO1" s="179" t="s">
        <v>244</v>
      </c>
      <c r="DP1" s="179" t="s">
        <v>245</v>
      </c>
      <c r="DQ1" s="179" t="s">
        <v>246</v>
      </c>
      <c r="DR1" s="179" t="s">
        <v>247</v>
      </c>
      <c r="DS1" s="179" t="s">
        <v>248</v>
      </c>
      <c r="DT1" s="179" t="s">
        <v>249</v>
      </c>
      <c r="DU1" s="179" t="s">
        <v>250</v>
      </c>
      <c r="DV1" s="179" t="s">
        <v>251</v>
      </c>
      <c r="DW1" s="179" t="s">
        <v>252</v>
      </c>
      <c r="DX1" s="188" t="s">
        <v>253</v>
      </c>
      <c r="DY1" s="179" t="s">
        <v>254</v>
      </c>
      <c r="DZ1" s="179" t="s">
        <v>255</v>
      </c>
      <c r="EA1" s="179" t="s">
        <v>256</v>
      </c>
      <c r="EB1" s="179" t="s">
        <v>257</v>
      </c>
      <c r="EC1" s="179" t="s">
        <v>258</v>
      </c>
      <c r="ED1" s="179" t="s">
        <v>259</v>
      </c>
      <c r="EE1" s="179" t="s">
        <v>260</v>
      </c>
      <c r="EF1" s="179" t="s">
        <v>261</v>
      </c>
      <c r="EG1" s="179" t="s">
        <v>262</v>
      </c>
      <c r="EH1" s="179" t="s">
        <v>263</v>
      </c>
      <c r="EI1" s="179" t="s">
        <v>264</v>
      </c>
      <c r="EJ1" s="179" t="s">
        <v>265</v>
      </c>
      <c r="EK1" s="179" t="s">
        <v>266</v>
      </c>
      <c r="EL1" s="179" t="s">
        <v>267</v>
      </c>
      <c r="EM1" s="179" t="s">
        <v>268</v>
      </c>
      <c r="EN1" s="188" t="s">
        <v>269</v>
      </c>
      <c r="EO1" s="179" t="s">
        <v>270</v>
      </c>
      <c r="EP1" s="179" t="s">
        <v>271</v>
      </c>
      <c r="EQ1" s="179" t="s">
        <v>272</v>
      </c>
      <c r="ER1" s="179" t="s">
        <v>273</v>
      </c>
      <c r="ES1" s="179" t="s">
        <v>274</v>
      </c>
      <c r="ET1" s="179" t="s">
        <v>275</v>
      </c>
      <c r="EU1" s="179" t="s">
        <v>276</v>
      </c>
      <c r="EV1" s="179" t="s">
        <v>277</v>
      </c>
      <c r="EW1" s="179" t="s">
        <v>278</v>
      </c>
      <c r="EX1" s="179" t="s">
        <v>279</v>
      </c>
      <c r="EY1" s="179" t="s">
        <v>280</v>
      </c>
      <c r="EZ1" s="179" t="s">
        <v>281</v>
      </c>
      <c r="FA1" s="179" t="s">
        <v>282</v>
      </c>
      <c r="FB1" s="179" t="s">
        <v>283</v>
      </c>
      <c r="FC1" s="188" t="s">
        <v>284</v>
      </c>
      <c r="FD1" s="179" t="s">
        <v>285</v>
      </c>
      <c r="FE1" s="179" t="s">
        <v>286</v>
      </c>
      <c r="FF1" s="179" t="s">
        <v>287</v>
      </c>
      <c r="FG1" s="179" t="s">
        <v>288</v>
      </c>
      <c r="FH1" s="179" t="s">
        <v>289</v>
      </c>
      <c r="FI1" s="179" t="s">
        <v>290</v>
      </c>
      <c r="FJ1" s="179" t="s">
        <v>291</v>
      </c>
      <c r="FK1" s="179" t="s">
        <v>292</v>
      </c>
      <c r="FL1" s="179" t="s">
        <v>293</v>
      </c>
      <c r="FM1" s="179" t="s">
        <v>294</v>
      </c>
      <c r="FN1" s="179" t="s">
        <v>295</v>
      </c>
      <c r="FO1" s="179" t="s">
        <v>296</v>
      </c>
      <c r="FP1" s="179" t="s">
        <v>297</v>
      </c>
      <c r="FQ1" s="179" t="s">
        <v>298</v>
      </c>
      <c r="FR1" s="179" t="s">
        <v>299</v>
      </c>
      <c r="FS1" s="179" t="s">
        <v>300</v>
      </c>
      <c r="FT1" s="179" t="s">
        <v>301</v>
      </c>
      <c r="FU1" s="179" t="s">
        <v>302</v>
      </c>
      <c r="FV1" s="179" t="s">
        <v>303</v>
      </c>
      <c r="FW1" s="179" t="s">
        <v>304</v>
      </c>
      <c r="FX1" s="179" t="s">
        <v>305</v>
      </c>
      <c r="FY1" s="179" t="s">
        <v>306</v>
      </c>
      <c r="FZ1" s="179" t="s">
        <v>307</v>
      </c>
      <c r="GA1" s="179" t="s">
        <v>308</v>
      </c>
      <c r="GB1" s="179" t="s">
        <v>309</v>
      </c>
      <c r="GC1" s="188" t="s">
        <v>310</v>
      </c>
      <c r="GD1" s="188" t="s">
        <v>311</v>
      </c>
      <c r="GE1" s="179" t="s">
        <v>312</v>
      </c>
      <c r="GF1" s="179" t="s">
        <v>313</v>
      </c>
      <c r="GG1" s="179" t="s">
        <v>314</v>
      </c>
      <c r="GH1" s="179" t="s">
        <v>315</v>
      </c>
      <c r="GI1" s="179" t="s">
        <v>316</v>
      </c>
      <c r="GJ1" s="179" t="s">
        <v>317</v>
      </c>
      <c r="GK1" s="179" t="s">
        <v>318</v>
      </c>
      <c r="GL1" s="188" t="s">
        <v>319</v>
      </c>
      <c r="GM1" s="179" t="s">
        <v>320</v>
      </c>
      <c r="GN1" s="179" t="s">
        <v>321</v>
      </c>
      <c r="GO1" s="179" t="s">
        <v>322</v>
      </c>
      <c r="GP1" s="179" t="s">
        <v>323</v>
      </c>
      <c r="GQ1" s="179" t="s">
        <v>324</v>
      </c>
      <c r="GR1" s="179" t="s">
        <v>325</v>
      </c>
      <c r="GS1" s="179" t="s">
        <v>326</v>
      </c>
      <c r="GT1" s="188" t="s">
        <v>327</v>
      </c>
      <c r="GU1" s="179" t="s">
        <v>328</v>
      </c>
      <c r="GV1" s="179" t="s">
        <v>329</v>
      </c>
      <c r="GW1" s="179" t="s">
        <v>330</v>
      </c>
      <c r="GX1" s="179" t="s">
        <v>331</v>
      </c>
      <c r="GY1" s="179" t="s">
        <v>332</v>
      </c>
      <c r="GZ1" s="179" t="s">
        <v>333</v>
      </c>
      <c r="HA1" s="188" t="s">
        <v>334</v>
      </c>
      <c r="HB1" s="179" t="s">
        <v>335</v>
      </c>
      <c r="HC1" s="179" t="s">
        <v>336</v>
      </c>
      <c r="HD1" s="179" t="s">
        <v>337</v>
      </c>
      <c r="HE1" s="179" t="s">
        <v>338</v>
      </c>
      <c r="HF1" s="179" t="s">
        <v>339</v>
      </c>
      <c r="HG1" s="179" t="s">
        <v>340</v>
      </c>
      <c r="HH1" s="179" t="s">
        <v>341</v>
      </c>
      <c r="HI1" s="176" t="s">
        <v>342</v>
      </c>
      <c r="HJ1" s="188" t="s">
        <v>343</v>
      </c>
      <c r="HK1" s="179" t="s">
        <v>344</v>
      </c>
      <c r="HL1" s="179" t="s">
        <v>345</v>
      </c>
      <c r="HM1" s="179" t="s">
        <v>346</v>
      </c>
      <c r="HN1" s="179" t="s">
        <v>347</v>
      </c>
      <c r="HO1" s="179" t="s">
        <v>348</v>
      </c>
      <c r="HP1" s="179" t="s">
        <v>349</v>
      </c>
      <c r="HQ1" s="179" t="s">
        <v>350</v>
      </c>
      <c r="HR1" s="179" t="s">
        <v>351</v>
      </c>
      <c r="HS1" s="179" t="s">
        <v>352</v>
      </c>
      <c r="HT1" s="179" t="s">
        <v>353</v>
      </c>
      <c r="HU1" s="179" t="s">
        <v>354</v>
      </c>
      <c r="HV1" s="188" t="s">
        <v>355</v>
      </c>
      <c r="HW1" s="179" t="s">
        <v>356</v>
      </c>
      <c r="HX1" s="179" t="s">
        <v>357</v>
      </c>
      <c r="HY1" s="179" t="s">
        <v>358</v>
      </c>
      <c r="HZ1" s="179" t="s">
        <v>359</v>
      </c>
      <c r="IA1" s="179" t="s">
        <v>360</v>
      </c>
      <c r="IB1" s="179" t="s">
        <v>361</v>
      </c>
      <c r="IC1" s="179" t="s">
        <v>362</v>
      </c>
      <c r="ID1" s="188" t="s">
        <v>363</v>
      </c>
      <c r="IE1" s="179" t="s">
        <v>364</v>
      </c>
      <c r="IF1" s="179" t="s">
        <v>365</v>
      </c>
      <c r="IG1" s="179" t="s">
        <v>366</v>
      </c>
      <c r="IH1" s="179" t="s">
        <v>367</v>
      </c>
      <c r="II1" s="179" t="s">
        <v>368</v>
      </c>
      <c r="IJ1" s="179" t="s">
        <v>369</v>
      </c>
      <c r="IK1" s="179" t="s">
        <v>370</v>
      </c>
      <c r="IL1" s="179" t="s">
        <v>371</v>
      </c>
      <c r="IM1" s="179" t="s">
        <v>372</v>
      </c>
      <c r="IN1" s="179" t="s">
        <v>373</v>
      </c>
      <c r="IO1" s="179" t="s">
        <v>374</v>
      </c>
      <c r="IP1" s="179" t="s">
        <v>375</v>
      </c>
      <c r="IQ1" s="179" t="s">
        <v>376</v>
      </c>
      <c r="IR1" s="179" t="s">
        <v>377</v>
      </c>
      <c r="IS1" s="179" t="s">
        <v>378</v>
      </c>
      <c r="IT1" s="179" t="s">
        <v>379</v>
      </c>
      <c r="IU1" s="188" t="s">
        <v>380</v>
      </c>
      <c r="IV1" s="179" t="s">
        <v>381</v>
      </c>
      <c r="IW1" s="179" t="s">
        <v>382</v>
      </c>
      <c r="IX1" s="179" t="s">
        <v>383</v>
      </c>
      <c r="IY1" s="179" t="s">
        <v>384</v>
      </c>
      <c r="IZ1" s="179" t="s">
        <v>385</v>
      </c>
      <c r="JA1" s="179" t="s">
        <v>386</v>
      </c>
      <c r="JB1" s="188" t="s">
        <v>387</v>
      </c>
      <c r="JC1" s="179" t="s">
        <v>388</v>
      </c>
      <c r="JD1" s="179" t="s">
        <v>389</v>
      </c>
      <c r="JE1" s="179" t="s">
        <v>390</v>
      </c>
      <c r="JF1" s="179" t="s">
        <v>391</v>
      </c>
      <c r="JG1" s="179" t="s">
        <v>392</v>
      </c>
      <c r="JH1" s="179" t="s">
        <v>393</v>
      </c>
      <c r="JI1" s="179" t="s">
        <v>394</v>
      </c>
      <c r="JJ1" s="179" t="s">
        <v>395</v>
      </c>
      <c r="JK1" s="179" t="s">
        <v>396</v>
      </c>
      <c r="JL1" s="179" t="s">
        <v>397</v>
      </c>
      <c r="JM1" s="179" t="s">
        <v>398</v>
      </c>
      <c r="JN1" s="179" t="s">
        <v>399</v>
      </c>
      <c r="JO1" s="179" t="s">
        <v>400</v>
      </c>
      <c r="JP1" s="179" t="s">
        <v>401</v>
      </c>
      <c r="JQ1" s="179" t="s">
        <v>402</v>
      </c>
      <c r="JR1" s="179" t="s">
        <v>403</v>
      </c>
      <c r="JS1" s="179" t="s">
        <v>404</v>
      </c>
      <c r="JT1" s="179" t="s">
        <v>405</v>
      </c>
      <c r="JU1" s="179" t="s">
        <v>406</v>
      </c>
      <c r="JV1" s="179" t="s">
        <v>407</v>
      </c>
      <c r="JW1" s="179" t="s">
        <v>408</v>
      </c>
      <c r="JX1" s="179" t="s">
        <v>409</v>
      </c>
      <c r="JY1" s="179" t="s">
        <v>410</v>
      </c>
      <c r="JZ1" s="179" t="s">
        <v>411</v>
      </c>
      <c r="KA1" s="179" t="s">
        <v>412</v>
      </c>
      <c r="KB1" s="179" t="s">
        <v>413</v>
      </c>
      <c r="KC1" s="179" t="s">
        <v>414</v>
      </c>
      <c r="KD1" s="179" t="s">
        <v>415</v>
      </c>
      <c r="KE1" s="179" t="s">
        <v>416</v>
      </c>
      <c r="KF1" s="179" t="s">
        <v>417</v>
      </c>
      <c r="KG1" s="179" t="s">
        <v>418</v>
      </c>
      <c r="KH1" s="179" t="s">
        <v>419</v>
      </c>
      <c r="KI1" s="179" t="s">
        <v>420</v>
      </c>
      <c r="KJ1" s="179" t="s">
        <v>421</v>
      </c>
      <c r="KK1" s="179" t="s">
        <v>422</v>
      </c>
      <c r="KL1" s="179" t="s">
        <v>423</v>
      </c>
      <c r="KM1" s="179" t="s">
        <v>424</v>
      </c>
      <c r="KN1" s="179" t="s">
        <v>425</v>
      </c>
      <c r="KO1" s="179" t="s">
        <v>426</v>
      </c>
      <c r="KP1" s="179" t="s">
        <v>427</v>
      </c>
      <c r="KQ1" s="179" t="s">
        <v>428</v>
      </c>
      <c r="KR1" s="179" t="s">
        <v>429</v>
      </c>
      <c r="KS1" s="179" t="s">
        <v>430</v>
      </c>
      <c r="KT1" s="179" t="s">
        <v>431</v>
      </c>
      <c r="KU1" s="188" t="s">
        <v>432</v>
      </c>
      <c r="KV1" s="179" t="s">
        <v>433</v>
      </c>
      <c r="KW1" s="179" t="s">
        <v>434</v>
      </c>
      <c r="KX1" s="179" t="s">
        <v>435</v>
      </c>
      <c r="KY1" s="179" t="s">
        <v>436</v>
      </c>
      <c r="KZ1" s="179" t="s">
        <v>437</v>
      </c>
      <c r="LA1" s="179" t="s">
        <v>438</v>
      </c>
      <c r="LB1" s="179" t="s">
        <v>439</v>
      </c>
      <c r="LC1" s="179" t="s">
        <v>440</v>
      </c>
      <c r="LD1" s="179" t="s">
        <v>441</v>
      </c>
      <c r="LE1" s="179" t="s">
        <v>442</v>
      </c>
      <c r="LF1" s="179" t="s">
        <v>443</v>
      </c>
      <c r="LG1" s="179" t="s">
        <v>444</v>
      </c>
      <c r="LH1" s="179" t="s">
        <v>445</v>
      </c>
      <c r="LI1" s="179" t="s">
        <v>446</v>
      </c>
      <c r="LJ1" s="176" t="s">
        <v>447</v>
      </c>
      <c r="LK1" s="188" t="s">
        <v>448</v>
      </c>
      <c r="LL1" s="179" t="s">
        <v>449</v>
      </c>
      <c r="LM1" s="179" t="s">
        <v>450</v>
      </c>
      <c r="LN1" s="188" t="s">
        <v>451</v>
      </c>
      <c r="LO1" s="179" t="s">
        <v>452</v>
      </c>
      <c r="LP1" s="179" t="s">
        <v>453</v>
      </c>
      <c r="LQ1" s="179" t="s">
        <v>454</v>
      </c>
      <c r="LR1" s="179" t="s">
        <v>455</v>
      </c>
      <c r="LS1" s="179" t="s">
        <v>456</v>
      </c>
      <c r="LT1" s="179" t="s">
        <v>457</v>
      </c>
      <c r="LU1" s="179" t="s">
        <v>458</v>
      </c>
      <c r="LV1" s="179" t="s">
        <v>459</v>
      </c>
      <c r="LW1" s="179" t="s">
        <v>460</v>
      </c>
      <c r="LX1" s="179" t="s">
        <v>461</v>
      </c>
      <c r="LY1" s="179" t="s">
        <v>462</v>
      </c>
      <c r="LZ1" s="179" t="s">
        <v>463</v>
      </c>
      <c r="MA1" s="179" t="s">
        <v>464</v>
      </c>
      <c r="MB1" s="179" t="s">
        <v>465</v>
      </c>
      <c r="MC1" s="179" t="s">
        <v>466</v>
      </c>
      <c r="MD1" s="179" t="s">
        <v>467</v>
      </c>
      <c r="ME1" s="179" t="s">
        <v>468</v>
      </c>
      <c r="MF1" s="179" t="s">
        <v>469</v>
      </c>
      <c r="MG1" s="179" t="s">
        <v>470</v>
      </c>
      <c r="MH1" s="179" t="s">
        <v>471</v>
      </c>
      <c r="MI1" s="179" t="s">
        <v>472</v>
      </c>
      <c r="MJ1" s="179" t="s">
        <v>473</v>
      </c>
      <c r="MK1" s="179" t="s">
        <v>474</v>
      </c>
      <c r="ML1" s="179" t="s">
        <v>475</v>
      </c>
      <c r="MM1" s="179" t="s">
        <v>476</v>
      </c>
      <c r="MN1" s="179" t="s">
        <v>477</v>
      </c>
      <c r="MO1" s="179" t="s">
        <v>478</v>
      </c>
      <c r="MP1" s="179" t="s">
        <v>479</v>
      </c>
      <c r="MQ1" s="179" t="s">
        <v>480</v>
      </c>
      <c r="MR1" s="179" t="s">
        <v>481</v>
      </c>
      <c r="MS1" s="179" t="s">
        <v>482</v>
      </c>
      <c r="MT1" s="179" t="s">
        <v>483</v>
      </c>
      <c r="MU1" s="179" t="s">
        <v>484</v>
      </c>
      <c r="MV1" s="179" t="s">
        <v>485</v>
      </c>
      <c r="MW1" s="179" t="s">
        <v>486</v>
      </c>
      <c r="MX1" s="179" t="s">
        <v>487</v>
      </c>
      <c r="MY1" s="179" t="s">
        <v>488</v>
      </c>
      <c r="MZ1" s="188" t="s">
        <v>489</v>
      </c>
      <c r="NA1" s="179" t="s">
        <v>490</v>
      </c>
      <c r="NB1" s="179" t="s">
        <v>491</v>
      </c>
      <c r="NC1" s="179" t="s">
        <v>492</v>
      </c>
      <c r="ND1" s="179" t="s">
        <v>493</v>
      </c>
      <c r="NE1" s="179" t="s">
        <v>494</v>
      </c>
      <c r="NF1" s="188" t="s">
        <v>495</v>
      </c>
      <c r="NG1" s="179" t="s">
        <v>496</v>
      </c>
      <c r="NH1" s="179" t="s">
        <v>497</v>
      </c>
      <c r="NI1" s="179" t="s">
        <v>498</v>
      </c>
      <c r="NJ1" s="179" t="s">
        <v>499</v>
      </c>
      <c r="NK1" s="179" t="s">
        <v>500</v>
      </c>
      <c r="NL1" s="179" t="s">
        <v>501</v>
      </c>
      <c r="NM1" s="179" t="s">
        <v>502</v>
      </c>
      <c r="NN1" s="179" t="s">
        <v>503</v>
      </c>
      <c r="NO1" s="176" t="s">
        <v>448</v>
      </c>
      <c r="NP1" s="188" t="s">
        <v>449</v>
      </c>
      <c r="NQ1" s="179" t="s">
        <v>504</v>
      </c>
      <c r="NR1" s="179" t="s">
        <v>505</v>
      </c>
      <c r="NS1" s="179" t="s">
        <v>506</v>
      </c>
      <c r="NT1" s="179" t="s">
        <v>507</v>
      </c>
      <c r="NU1" s="179" t="s">
        <v>508</v>
      </c>
      <c r="NV1" s="179" t="s">
        <v>509</v>
      </c>
      <c r="NW1" s="179" t="s">
        <v>510</v>
      </c>
      <c r="NX1" s="179" t="s">
        <v>511</v>
      </c>
      <c r="NY1" s="179" t="s">
        <v>512</v>
      </c>
      <c r="NZ1" s="188" t="s">
        <v>450</v>
      </c>
      <c r="OA1" s="179" t="s">
        <v>513</v>
      </c>
      <c r="OB1" s="179" t="s">
        <v>514</v>
      </c>
      <c r="OC1" s="176" t="s">
        <v>450</v>
      </c>
      <c r="OD1" s="188" t="s">
        <v>514</v>
      </c>
      <c r="OE1" s="179" t="s">
        <v>515</v>
      </c>
      <c r="OF1" s="179" t="s">
        <v>516</v>
      </c>
      <c r="OG1" s="179" t="s">
        <v>517</v>
      </c>
      <c r="OH1" s="176" t="s">
        <v>518</v>
      </c>
      <c r="OI1" s="188" t="s">
        <v>519</v>
      </c>
      <c r="OJ1" s="179" t="s">
        <v>520</v>
      </c>
      <c r="OK1" s="179" t="s">
        <v>521</v>
      </c>
      <c r="OL1" s="179" t="s">
        <v>522</v>
      </c>
      <c r="OM1" s="179" t="s">
        <v>523</v>
      </c>
      <c r="ON1" s="179" t="s">
        <v>524</v>
      </c>
      <c r="OO1" s="179" t="s">
        <v>525</v>
      </c>
      <c r="OP1" s="179" t="s">
        <v>526</v>
      </c>
      <c r="OQ1" s="179" t="s">
        <v>527</v>
      </c>
      <c r="OR1" s="179" t="s">
        <v>528</v>
      </c>
      <c r="OS1" s="179" t="s">
        <v>529</v>
      </c>
      <c r="OT1" s="179" t="s">
        <v>530</v>
      </c>
      <c r="OU1" s="179" t="s">
        <v>531</v>
      </c>
      <c r="OV1" s="179" t="s">
        <v>532</v>
      </c>
      <c r="OW1" s="179" t="s">
        <v>533</v>
      </c>
      <c r="OX1" s="179" t="s">
        <v>534</v>
      </c>
      <c r="OY1" s="179" t="s">
        <v>535</v>
      </c>
      <c r="OZ1" s="179" t="s">
        <v>536</v>
      </c>
      <c r="PA1" s="179" t="s">
        <v>537</v>
      </c>
      <c r="PB1" s="179" t="s">
        <v>538</v>
      </c>
      <c r="PC1" s="179" t="s">
        <v>539</v>
      </c>
      <c r="PD1" s="179" t="s">
        <v>540</v>
      </c>
      <c r="PE1" s="179" t="s">
        <v>541</v>
      </c>
      <c r="PF1" s="179" t="s">
        <v>542</v>
      </c>
      <c r="PG1" s="179" t="s">
        <v>543</v>
      </c>
      <c r="PH1" s="179" t="s">
        <v>544</v>
      </c>
      <c r="PI1" s="179" t="s">
        <v>545</v>
      </c>
      <c r="PJ1" s="179" t="s">
        <v>546</v>
      </c>
      <c r="PK1" s="179" t="s">
        <v>547</v>
      </c>
      <c r="PL1" s="179" t="s">
        <v>548</v>
      </c>
      <c r="PM1" s="179" t="s">
        <v>549</v>
      </c>
      <c r="PN1" s="179" t="s">
        <v>550</v>
      </c>
      <c r="PO1" s="179" t="s">
        <v>551</v>
      </c>
      <c r="PP1" s="179" t="s">
        <v>552</v>
      </c>
      <c r="PQ1" s="179" t="s">
        <v>553</v>
      </c>
      <c r="PR1" s="179" t="s">
        <v>554</v>
      </c>
      <c r="PS1" s="179" t="s">
        <v>555</v>
      </c>
      <c r="PT1" s="179" t="s">
        <v>556</v>
      </c>
      <c r="PU1" s="179" t="s">
        <v>557</v>
      </c>
      <c r="PV1" s="179" t="s">
        <v>558</v>
      </c>
      <c r="PW1" s="179" t="s">
        <v>559</v>
      </c>
      <c r="PX1" s="179" t="s">
        <v>560</v>
      </c>
      <c r="PY1" s="179" t="s">
        <v>561</v>
      </c>
      <c r="PZ1" s="179" t="s">
        <v>562</v>
      </c>
      <c r="QA1" s="179" t="s">
        <v>563</v>
      </c>
      <c r="QB1" s="179" t="s">
        <v>564</v>
      </c>
      <c r="QC1" s="179" t="s">
        <v>565</v>
      </c>
      <c r="QD1" s="179" t="s">
        <v>566</v>
      </c>
      <c r="QE1" s="179" t="s">
        <v>567</v>
      </c>
      <c r="QF1" s="179" t="s">
        <v>568</v>
      </c>
      <c r="QG1" s="179" t="s">
        <v>569</v>
      </c>
      <c r="QH1" s="179" t="s">
        <v>570</v>
      </c>
      <c r="QI1" s="179" t="s">
        <v>571</v>
      </c>
      <c r="QJ1" s="179" t="s">
        <v>572</v>
      </c>
      <c r="QK1" s="179" t="s">
        <v>573</v>
      </c>
      <c r="QL1" s="179" t="s">
        <v>574</v>
      </c>
      <c r="QM1" s="179" t="s">
        <v>575</v>
      </c>
      <c r="QN1" s="179" t="s">
        <v>576</v>
      </c>
      <c r="QO1" s="179" t="s">
        <v>577</v>
      </c>
      <c r="QP1" s="179" t="s">
        <v>578</v>
      </c>
      <c r="QQ1" s="179" t="s">
        <v>579</v>
      </c>
      <c r="QR1" s="188" t="s">
        <v>580</v>
      </c>
      <c r="QS1" s="179" t="s">
        <v>581</v>
      </c>
      <c r="QT1" s="179" t="s">
        <v>582</v>
      </c>
      <c r="QU1" s="179" t="s">
        <v>583</v>
      </c>
      <c r="QV1" s="179" t="s">
        <v>584</v>
      </c>
      <c r="QW1" s="179" t="s">
        <v>585</v>
      </c>
      <c r="QX1" s="179" t="s">
        <v>586</v>
      </c>
      <c r="QY1" s="179" t="s">
        <v>587</v>
      </c>
      <c r="QZ1" s="188" t="s">
        <v>588</v>
      </c>
      <c r="RA1" s="179" t="s">
        <v>589</v>
      </c>
      <c r="RB1" s="179" t="s">
        <v>590</v>
      </c>
      <c r="RC1" s="188" t="s">
        <v>591</v>
      </c>
      <c r="RD1" s="179" t="s">
        <v>592</v>
      </c>
      <c r="RE1" s="179" t="s">
        <v>593</v>
      </c>
      <c r="RF1" s="179" t="s">
        <v>594</v>
      </c>
      <c r="RG1" s="188" t="s">
        <v>595</v>
      </c>
      <c r="RH1" s="179" t="s">
        <v>596</v>
      </c>
      <c r="RI1" s="179" t="s">
        <v>597</v>
      </c>
      <c r="RJ1" s="179" t="s">
        <v>598</v>
      </c>
      <c r="RK1" s="179" t="s">
        <v>599</v>
      </c>
      <c r="RL1" s="179" t="s">
        <v>600</v>
      </c>
      <c r="RM1" s="179" t="s">
        <v>601</v>
      </c>
      <c r="RN1" s="179" t="s">
        <v>602</v>
      </c>
      <c r="RO1" s="179" t="s">
        <v>603</v>
      </c>
      <c r="RP1" s="179" t="s">
        <v>604</v>
      </c>
      <c r="RQ1" s="176" t="s">
        <v>588</v>
      </c>
      <c r="RR1" s="188" t="s">
        <v>590</v>
      </c>
      <c r="RS1" s="179" t="s">
        <v>605</v>
      </c>
      <c r="RT1" s="179" t="s">
        <v>606</v>
      </c>
      <c r="RU1" s="179" t="s">
        <v>607</v>
      </c>
      <c r="RV1" s="179" t="s">
        <v>608</v>
      </c>
      <c r="RW1" s="179" t="s">
        <v>609</v>
      </c>
      <c r="RX1" s="179" t="s">
        <v>610</v>
      </c>
      <c r="RY1" s="179" t="s">
        <v>611</v>
      </c>
      <c r="RZ1" s="179" t="s">
        <v>612</v>
      </c>
      <c r="SA1" s="179" t="s">
        <v>613</v>
      </c>
      <c r="SB1" s="179" t="s">
        <v>614</v>
      </c>
      <c r="SC1" s="179" t="s">
        <v>615</v>
      </c>
      <c r="SD1" s="179" t="s">
        <v>616</v>
      </c>
      <c r="SE1" s="179" t="s">
        <v>617</v>
      </c>
      <c r="SF1" s="179" t="s">
        <v>618</v>
      </c>
      <c r="SG1" s="179" t="s">
        <v>619</v>
      </c>
      <c r="SH1" s="176" t="s">
        <v>620</v>
      </c>
      <c r="SI1" s="188" t="s">
        <v>621</v>
      </c>
      <c r="SJ1" s="179" t="s">
        <v>622</v>
      </c>
      <c r="SK1" s="179" t="s">
        <v>623</v>
      </c>
      <c r="SL1" s="179" t="s">
        <v>624</v>
      </c>
      <c r="SM1" s="179" t="s">
        <v>625</v>
      </c>
      <c r="SN1" s="179" t="s">
        <v>626</v>
      </c>
      <c r="SO1" s="179" t="s">
        <v>627</v>
      </c>
      <c r="SP1" s="179" t="s">
        <v>628</v>
      </c>
      <c r="SQ1" s="179" t="s">
        <v>629</v>
      </c>
      <c r="SR1" s="188" t="s">
        <v>630</v>
      </c>
      <c r="SS1" s="179" t="s">
        <v>631</v>
      </c>
      <c r="ST1" s="179" t="s">
        <v>632</v>
      </c>
      <c r="SU1" s="179" t="s">
        <v>633</v>
      </c>
      <c r="SV1" s="179" t="s">
        <v>634</v>
      </c>
      <c r="SW1" s="179" t="s">
        <v>635</v>
      </c>
      <c r="SX1" s="179" t="s">
        <v>636</v>
      </c>
      <c r="SY1" s="179" t="s">
        <v>637</v>
      </c>
      <c r="SZ1" s="179" t="s">
        <v>638</v>
      </c>
      <c r="TA1" s="179" t="s">
        <v>639</v>
      </c>
      <c r="TB1" s="179" t="s">
        <v>640</v>
      </c>
      <c r="TC1" s="179" t="s">
        <v>641</v>
      </c>
      <c r="TD1" s="179" t="s">
        <v>642</v>
      </c>
      <c r="TE1" s="179" t="s">
        <v>643</v>
      </c>
      <c r="TF1" s="179" t="s">
        <v>644</v>
      </c>
      <c r="TG1" s="179" t="s">
        <v>645</v>
      </c>
      <c r="TH1" s="179" t="s">
        <v>646</v>
      </c>
      <c r="TI1" s="176" t="s">
        <v>647</v>
      </c>
      <c r="TJ1" s="188" t="s">
        <v>648</v>
      </c>
      <c r="TK1" s="179" t="s">
        <v>649</v>
      </c>
      <c r="TL1" s="179" t="s">
        <v>650</v>
      </c>
      <c r="TM1" s="179" t="s">
        <v>651</v>
      </c>
      <c r="TN1" s="179" t="s">
        <v>652</v>
      </c>
      <c r="TO1" s="179" t="s">
        <v>653</v>
      </c>
      <c r="TP1" s="179" t="s">
        <v>654</v>
      </c>
      <c r="TQ1" s="179" t="s">
        <v>655</v>
      </c>
      <c r="TR1" s="179" t="s">
        <v>656</v>
      </c>
      <c r="TS1" s="179" t="s">
        <v>657</v>
      </c>
      <c r="TT1" s="179" t="s">
        <v>658</v>
      </c>
      <c r="TU1" s="179" t="s">
        <v>659</v>
      </c>
      <c r="TV1" s="179" t="s">
        <v>660</v>
      </c>
      <c r="TW1" s="179" t="s">
        <v>661</v>
      </c>
      <c r="TX1" s="188" t="s">
        <v>662</v>
      </c>
      <c r="TY1" s="179" t="s">
        <v>663</v>
      </c>
      <c r="TZ1" s="179" t="s">
        <v>664</v>
      </c>
      <c r="UA1" s="179" t="s">
        <v>665</v>
      </c>
      <c r="UB1" s="179" t="s">
        <v>666</v>
      </c>
      <c r="UC1" s="179" t="s">
        <v>667</v>
      </c>
      <c r="UD1" s="179" t="s">
        <v>668</v>
      </c>
      <c r="UE1" s="179" t="s">
        <v>669</v>
      </c>
      <c r="UF1" s="179" t="s">
        <v>670</v>
      </c>
      <c r="UG1" s="179" t="s">
        <v>671</v>
      </c>
      <c r="UH1" s="179" t="s">
        <v>672</v>
      </c>
      <c r="UI1" s="179" t="s">
        <v>673</v>
      </c>
      <c r="UJ1" s="179" t="s">
        <v>674</v>
      </c>
      <c r="UK1" s="179" t="s">
        <v>675</v>
      </c>
      <c r="UL1" s="179" t="s">
        <v>676</v>
      </c>
      <c r="UM1" s="179" t="s">
        <v>677</v>
      </c>
      <c r="UN1" s="179" t="s">
        <v>678</v>
      </c>
      <c r="UO1" s="179" t="s">
        <v>679</v>
      </c>
      <c r="UP1" s="179" t="s">
        <v>680</v>
      </c>
      <c r="UQ1" s="176" t="s">
        <v>681</v>
      </c>
      <c r="UR1" s="179" t="s">
        <v>682</v>
      </c>
      <c r="US1" s="179" t="s">
        <v>683</v>
      </c>
      <c r="UT1" s="179" t="s">
        <v>684</v>
      </c>
      <c r="UU1" s="179" t="s">
        <v>685</v>
      </c>
      <c r="UV1" s="179" t="s">
        <v>686</v>
      </c>
      <c r="UW1" s="182"/>
    </row>
    <row r="2" spans="1:569" s="119" customFormat="1" hidden="1" x14ac:dyDescent="0.25">
      <c r="K2" s="157"/>
      <c r="Z2" s="119" t="s">
        <v>687</v>
      </c>
      <c r="AA2" s="119" t="s">
        <v>688</v>
      </c>
    </row>
    <row r="3" spans="1:569"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x14ac:dyDescent="0.25">
      <c r="B6" s="88"/>
      <c r="C6" s="89" t="s">
        <v>689</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x14ac:dyDescent="0.25">
      <c r="B7" s="85"/>
      <c r="C7" s="89" t="s">
        <v>690</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x14ac:dyDescent="0.25">
      <c r="B8" s="91"/>
      <c r="C8" s="89" t="s">
        <v>691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x14ac:dyDescent="0.25">
      <c r="B9" s="85"/>
      <c r="C9" s="89" t="s">
        <v>692</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x14ac:dyDescent="0.3">
      <c r="K10" s="211"/>
      <c r="L10" s="211"/>
      <c r="M10" s="211"/>
      <c r="N10" s="212" t="s">
        <v>693</v>
      </c>
      <c r="O10" s="211"/>
      <c r="P10" s="211"/>
      <c r="Q10" s="211"/>
      <c r="R10" s="211"/>
      <c r="S10" s="211"/>
      <c r="T10" s="211"/>
      <c r="U10" s="211"/>
      <c r="V10" s="211"/>
      <c r="W10" s="211"/>
      <c r="X10" s="211"/>
      <c r="Y10" s="211"/>
    </row>
    <row r="11" spans="1:569" ht="79.5" thickBot="1" x14ac:dyDescent="0.3">
      <c r="B11" s="319" t="s">
        <v>694</v>
      </c>
      <c r="C11" s="191" t="s">
        <v>695</v>
      </c>
      <c r="D11" s="192" t="s">
        <v>687</v>
      </c>
      <c r="E11" s="192" t="s">
        <v>696</v>
      </c>
      <c r="F11" s="192" t="s">
        <v>697</v>
      </c>
      <c r="G11" s="192" t="s">
        <v>698</v>
      </c>
      <c r="H11" s="192" t="s">
        <v>699</v>
      </c>
      <c r="I11" s="210" t="s">
        <v>700</v>
      </c>
      <c r="J11" s="192" t="s">
        <v>701</v>
      </c>
      <c r="K11" s="365" t="s">
        <v>49</v>
      </c>
      <c r="L11" s="365" t="s">
        <v>51</v>
      </c>
      <c r="M11" s="365" t="s">
        <v>53</v>
      </c>
      <c r="N11" s="365" t="s">
        <v>55</v>
      </c>
      <c r="O11" s="365" t="s">
        <v>57</v>
      </c>
      <c r="P11" s="365" t="s">
        <v>59</v>
      </c>
      <c r="Q11" s="365" t="s">
        <v>62</v>
      </c>
      <c r="R11" s="365" t="s">
        <v>64</v>
      </c>
      <c r="S11" s="365" t="s">
        <v>65</v>
      </c>
      <c r="T11" s="365" t="s">
        <v>66</v>
      </c>
      <c r="U11" s="365" t="s">
        <v>69</v>
      </c>
      <c r="V11" s="365" t="s">
        <v>70</v>
      </c>
      <c r="W11" s="365" t="s">
        <v>71</v>
      </c>
      <c r="X11" s="365" t="s">
        <v>72</v>
      </c>
      <c r="Y11" s="365" t="s">
        <v>73</v>
      </c>
      <c r="Z11" s="364" t="s">
        <v>702</v>
      </c>
      <c r="AA11" s="210" t="s">
        <v>703</v>
      </c>
      <c r="AB11" s="210" t="s">
        <v>704</v>
      </c>
      <c r="AC11" s="210" t="s">
        <v>705</v>
      </c>
      <c r="AD11" s="210" t="s">
        <v>706</v>
      </c>
      <c r="AE11" s="210" t="s">
        <v>707</v>
      </c>
      <c r="AF11" s="210" t="s">
        <v>708</v>
      </c>
      <c r="AG11" s="210" t="s">
        <v>709</v>
      </c>
      <c r="AH11" s="210" t="s">
        <v>710</v>
      </c>
      <c r="AI11" s="210" t="s">
        <v>711</v>
      </c>
      <c r="AJ11" s="210" t="s">
        <v>712</v>
      </c>
      <c r="AK11" s="210" t="s">
        <v>713</v>
      </c>
      <c r="AL11" s="210" t="s">
        <v>714</v>
      </c>
      <c r="AM11" s="210" t="s">
        <v>715</v>
      </c>
      <c r="AN11" s="210" t="s">
        <v>716</v>
      </c>
      <c r="AO11" s="210" t="s">
        <v>717</v>
      </c>
      <c r="AP11" s="210" t="s">
        <v>718</v>
      </c>
    </row>
    <row r="12" spans="1:569" x14ac:dyDescent="0.25">
      <c r="B12" s="185" t="s">
        <v>132</v>
      </c>
      <c r="C12" s="186" t="s">
        <v>719</v>
      </c>
      <c r="D12" s="187">
        <f>D13+D47+D83+D89+D96</f>
        <v>0</v>
      </c>
      <c r="E12" s="187">
        <f>E13+E47+E83+E89+E96</f>
        <v>570406.8600000001</v>
      </c>
      <c r="F12" s="187">
        <f t="shared" ref="F12:F50" si="0">D12+E12</f>
        <v>570406.8600000001</v>
      </c>
      <c r="G12" s="187">
        <f>G13+G47+G83+G89+G96</f>
        <v>0</v>
      </c>
      <c r="H12" s="187">
        <f t="shared" ref="H12:H50" si="1">F12-G12</f>
        <v>570406.8600000001</v>
      </c>
      <c r="I12" s="187">
        <f>I13+I47+I83+I89+I96</f>
        <v>0</v>
      </c>
      <c r="J12" s="187">
        <f t="shared" ref="J12:J46" si="2">F12-I12</f>
        <v>570406.8600000001</v>
      </c>
      <c r="K12" s="187">
        <f t="shared" ref="K12:AB12" si="3">K13+K47+K83+K89+K96</f>
        <v>0</v>
      </c>
      <c r="L12" s="187">
        <f t="shared" si="3"/>
        <v>0</v>
      </c>
      <c r="M12" s="187">
        <f t="shared" si="3"/>
        <v>0</v>
      </c>
      <c r="N12" s="187">
        <f t="shared" si="3"/>
        <v>0</v>
      </c>
      <c r="O12" s="187">
        <f t="shared" si="3"/>
        <v>0</v>
      </c>
      <c r="P12" s="187">
        <f t="shared" si="3"/>
        <v>0</v>
      </c>
      <c r="Q12" s="187">
        <f t="shared" si="3"/>
        <v>0</v>
      </c>
      <c r="R12" s="187">
        <f t="shared" si="3"/>
        <v>0</v>
      </c>
      <c r="S12" s="187">
        <f t="shared" si="3"/>
        <v>0</v>
      </c>
      <c r="T12" s="187">
        <f>T13+T47+T83+T89+T96</f>
        <v>0</v>
      </c>
      <c r="U12" s="187">
        <f t="shared" si="3"/>
        <v>0</v>
      </c>
      <c r="V12" s="187">
        <f t="shared" si="3"/>
        <v>570406.8600000001</v>
      </c>
      <c r="W12" s="187">
        <f t="shared" si="3"/>
        <v>0</v>
      </c>
      <c r="X12" s="187">
        <f t="shared" si="3"/>
        <v>0</v>
      </c>
      <c r="Y12" s="187">
        <f t="shared" si="3"/>
        <v>0</v>
      </c>
      <c r="Z12" s="187">
        <f t="shared" si="3"/>
        <v>570406.8600000001</v>
      </c>
      <c r="AA12" s="187">
        <f t="shared" si="3"/>
        <v>0</v>
      </c>
      <c r="AB12" s="187">
        <f t="shared" si="3"/>
        <v>0</v>
      </c>
      <c r="AC12" s="187">
        <f t="shared" ref="AC12:AC50" si="4">Z12+AA12+AB12</f>
        <v>570406.8600000001</v>
      </c>
      <c r="AD12" s="187">
        <f>AD13+AD47+AD83+AD89+AD96</f>
        <v>0</v>
      </c>
      <c r="AE12" s="187">
        <f>AE13+AE47+AE83+AE89+AE96</f>
        <v>0</v>
      </c>
      <c r="AF12" s="187">
        <f>AF13+AF47+AF83+AF89+AF96</f>
        <v>0</v>
      </c>
      <c r="AG12" s="187">
        <f t="shared" ref="AG12:AG50" si="5">AD12+AE12+AF12</f>
        <v>0</v>
      </c>
      <c r="AH12" s="187">
        <f>AH13+AH47+AH83+AH89+AH96</f>
        <v>0</v>
      </c>
      <c r="AI12" s="187">
        <f>AI13+AI47+AI83+AI89+AI96</f>
        <v>0</v>
      </c>
      <c r="AJ12" s="187">
        <f>AJ13+AJ47+AJ83+AJ89+AJ96</f>
        <v>0</v>
      </c>
      <c r="AK12" s="187">
        <f t="shared" ref="AK12:AK50" si="6">AH12+AI12+AJ12</f>
        <v>0</v>
      </c>
      <c r="AL12" s="187">
        <f>AL13+AL47+AL83+AL89+AL96</f>
        <v>0</v>
      </c>
      <c r="AM12" s="187">
        <f>AM13+AM47+AM83+AM89+AM96</f>
        <v>0</v>
      </c>
      <c r="AN12" s="187">
        <f>AN13+AN47+AN83+AN89+AN96</f>
        <v>0</v>
      </c>
      <c r="AO12" s="187">
        <f t="shared" ref="AO12:AO50" si="7">AL12+AM12+AN12</f>
        <v>0</v>
      </c>
      <c r="AP12" s="187">
        <f t="shared" ref="AP12:AP50" si="8">AC12+AG12+AK12+AO12</f>
        <v>570406.8600000001</v>
      </c>
    </row>
    <row r="13" spans="1:569" x14ac:dyDescent="0.25">
      <c r="B13" s="188" t="s">
        <v>133</v>
      </c>
      <c r="C13" s="189" t="s">
        <v>720</v>
      </c>
      <c r="D13" s="190">
        <f>SUM(D14:D46)</f>
        <v>0</v>
      </c>
      <c r="E13" s="190">
        <f>SUM(E14:E46)</f>
        <v>570406.8600000001</v>
      </c>
      <c r="F13" s="190">
        <f t="shared" si="0"/>
        <v>570406.8600000001</v>
      </c>
      <c r="G13" s="190">
        <f>SUM(G14:G46)</f>
        <v>0</v>
      </c>
      <c r="H13" s="190">
        <f t="shared" si="1"/>
        <v>570406.8600000001</v>
      </c>
      <c r="I13" s="190">
        <f>SUM(I14:I46)</f>
        <v>0</v>
      </c>
      <c r="J13" s="190">
        <f t="shared" si="2"/>
        <v>570406.8600000001</v>
      </c>
      <c r="K13" s="190">
        <f t="shared" ref="K13:AB13" si="9">SUM(K14:K46)</f>
        <v>0</v>
      </c>
      <c r="L13" s="190">
        <f t="shared" si="9"/>
        <v>0</v>
      </c>
      <c r="M13" s="190">
        <f t="shared" si="9"/>
        <v>0</v>
      </c>
      <c r="N13" s="190">
        <f t="shared" si="9"/>
        <v>0</v>
      </c>
      <c r="O13" s="190">
        <f t="shared" si="9"/>
        <v>0</v>
      </c>
      <c r="P13" s="190">
        <f t="shared" si="9"/>
        <v>0</v>
      </c>
      <c r="Q13" s="190">
        <f t="shared" si="9"/>
        <v>0</v>
      </c>
      <c r="R13" s="190">
        <f t="shared" si="9"/>
        <v>0</v>
      </c>
      <c r="S13" s="190">
        <f t="shared" si="9"/>
        <v>0</v>
      </c>
      <c r="T13" s="190">
        <f>SUM(T14:T46)</f>
        <v>0</v>
      </c>
      <c r="U13" s="190">
        <f t="shared" si="9"/>
        <v>0</v>
      </c>
      <c r="V13" s="190">
        <f t="shared" si="9"/>
        <v>570406.8600000001</v>
      </c>
      <c r="W13" s="190">
        <f t="shared" si="9"/>
        <v>0</v>
      </c>
      <c r="X13" s="190">
        <f t="shared" si="9"/>
        <v>0</v>
      </c>
      <c r="Y13" s="190">
        <f t="shared" si="9"/>
        <v>0</v>
      </c>
      <c r="Z13" s="190">
        <f t="shared" si="9"/>
        <v>570406.8600000001</v>
      </c>
      <c r="AA13" s="190">
        <f t="shared" si="9"/>
        <v>0</v>
      </c>
      <c r="AB13" s="190">
        <f t="shared" si="9"/>
        <v>0</v>
      </c>
      <c r="AC13" s="190">
        <f t="shared" si="4"/>
        <v>570406.8600000001</v>
      </c>
      <c r="AD13" s="190">
        <f>SUM(AD14:AD46)</f>
        <v>0</v>
      </c>
      <c r="AE13" s="190">
        <f>SUM(AE14:AE46)</f>
        <v>0</v>
      </c>
      <c r="AF13" s="190">
        <f>SUM(AF14:AF46)</f>
        <v>0</v>
      </c>
      <c r="AG13" s="190">
        <f t="shared" si="5"/>
        <v>0</v>
      </c>
      <c r="AH13" s="190">
        <f>SUM(AH14:AH46)</f>
        <v>0</v>
      </c>
      <c r="AI13" s="190">
        <f>SUM(AI14:AI46)</f>
        <v>0</v>
      </c>
      <c r="AJ13" s="190">
        <f>SUM(AJ14:AJ46)</f>
        <v>0</v>
      </c>
      <c r="AK13" s="190">
        <f t="shared" si="6"/>
        <v>0</v>
      </c>
      <c r="AL13" s="190">
        <f>SUM(AL14:AL46)</f>
        <v>0</v>
      </c>
      <c r="AM13" s="190">
        <f>SUM(AM14:AM46)</f>
        <v>0</v>
      </c>
      <c r="AN13" s="190">
        <f>SUM(AN14:AN46)</f>
        <v>0</v>
      </c>
      <c r="AO13" s="190">
        <f t="shared" si="7"/>
        <v>0</v>
      </c>
      <c r="AP13" s="190">
        <f t="shared" si="8"/>
        <v>570406.8600000001</v>
      </c>
    </row>
    <row r="14" spans="1:569" x14ac:dyDescent="0.25">
      <c r="B14" s="179" t="s">
        <v>134</v>
      </c>
      <c r="C14" s="180" t="s">
        <v>721</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1"/>
        <v>0</v>
      </c>
      <c r="I14" s="181"/>
      <c r="J14" s="181">
        <f t="shared" si="2"/>
        <v>0</v>
      </c>
      <c r="K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1">
        <f t="shared" si="4"/>
        <v>0</v>
      </c>
      <c r="AD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1">
        <f t="shared" si="5"/>
        <v>0</v>
      </c>
      <c r="AH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1">
        <f t="shared" si="6"/>
        <v>0</v>
      </c>
      <c r="AL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1">
        <f t="shared" si="7"/>
        <v>0</v>
      </c>
      <c r="AP14" s="181">
        <f t="shared" si="8"/>
        <v>0</v>
      </c>
    </row>
    <row r="15" spans="1:569" x14ac:dyDescent="0.25">
      <c r="B15" s="179" t="s">
        <v>135</v>
      </c>
      <c r="C15" s="180" t="s">
        <v>722</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507028.32</v>
      </c>
      <c r="F15" s="181">
        <f t="shared" si="0"/>
        <v>507028.32</v>
      </c>
      <c r="G15" s="181"/>
      <c r="H15" s="181">
        <f t="shared" si="1"/>
        <v>507028.32</v>
      </c>
      <c r="I15" s="181"/>
      <c r="J15" s="181">
        <f t="shared" si="2"/>
        <v>507028.32</v>
      </c>
      <c r="K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507028.32</v>
      </c>
      <c r="W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507028.32</v>
      </c>
      <c r="AA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1">
        <f t="shared" si="4"/>
        <v>507028.32</v>
      </c>
      <c r="AD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1">
        <f t="shared" si="5"/>
        <v>0</v>
      </c>
      <c r="AH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1">
        <f t="shared" si="6"/>
        <v>0</v>
      </c>
      <c r="AL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1">
        <f t="shared" si="7"/>
        <v>0</v>
      </c>
      <c r="AP15" s="181">
        <f t="shared" si="8"/>
        <v>507028.32</v>
      </c>
    </row>
    <row r="16" spans="1:569" x14ac:dyDescent="0.25">
      <c r="B16" s="179" t="s">
        <v>136</v>
      </c>
      <c r="C16" s="180" t="s">
        <v>723</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1"/>
        <v>0</v>
      </c>
      <c r="I16" s="181"/>
      <c r="J16" s="181">
        <f t="shared" si="2"/>
        <v>0</v>
      </c>
      <c r="K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1">
        <f t="shared" si="4"/>
        <v>0</v>
      </c>
      <c r="AD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1">
        <f t="shared" si="5"/>
        <v>0</v>
      </c>
      <c r="AH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1">
        <f t="shared" si="6"/>
        <v>0</v>
      </c>
      <c r="AL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1">
        <f t="shared" si="7"/>
        <v>0</v>
      </c>
      <c r="AP16" s="181">
        <f t="shared" si="8"/>
        <v>0</v>
      </c>
    </row>
    <row r="17" spans="2:42" x14ac:dyDescent="0.25">
      <c r="B17" s="179" t="s">
        <v>137</v>
      </c>
      <c r="C17" s="180" t="s">
        <v>724</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1"/>
        <v>0</v>
      </c>
      <c r="I17" s="181"/>
      <c r="J17" s="181">
        <f t="shared" si="2"/>
        <v>0</v>
      </c>
      <c r="K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1">
        <f t="shared" si="4"/>
        <v>0</v>
      </c>
      <c r="AD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1">
        <f t="shared" si="5"/>
        <v>0</v>
      </c>
      <c r="AH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1">
        <f t="shared" si="6"/>
        <v>0</v>
      </c>
      <c r="AL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1">
        <f t="shared" si="7"/>
        <v>0</v>
      </c>
      <c r="AP17" s="181">
        <f t="shared" si="8"/>
        <v>0</v>
      </c>
    </row>
    <row r="18" spans="2:42" x14ac:dyDescent="0.25">
      <c r="B18" s="179" t="s">
        <v>138</v>
      </c>
      <c r="C18" s="180" t="s">
        <v>725</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1"/>
        <v>0</v>
      </c>
      <c r="I18" s="181"/>
      <c r="J18" s="181">
        <f t="shared" si="2"/>
        <v>0</v>
      </c>
      <c r="K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1">
        <f t="shared" si="4"/>
        <v>0</v>
      </c>
      <c r="AD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1">
        <f t="shared" si="5"/>
        <v>0</v>
      </c>
      <c r="AH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1">
        <f t="shared" si="6"/>
        <v>0</v>
      </c>
      <c r="AL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1">
        <f t="shared" si="7"/>
        <v>0</v>
      </c>
      <c r="AP18" s="181">
        <f t="shared" si="8"/>
        <v>0</v>
      </c>
    </row>
    <row r="19" spans="2:42" x14ac:dyDescent="0.25">
      <c r="B19" s="179" t="s">
        <v>139</v>
      </c>
      <c r="C19" s="180" t="s">
        <v>726</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1"/>
        <v>0</v>
      </c>
      <c r="I19" s="181"/>
      <c r="J19" s="181">
        <f t="shared" si="2"/>
        <v>0</v>
      </c>
      <c r="K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1">
        <f t="shared" si="4"/>
        <v>0</v>
      </c>
      <c r="AD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1">
        <f t="shared" si="5"/>
        <v>0</v>
      </c>
      <c r="AH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1">
        <f t="shared" si="6"/>
        <v>0</v>
      </c>
      <c r="AL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1">
        <f t="shared" si="7"/>
        <v>0</v>
      </c>
      <c r="AP19" s="181">
        <f t="shared" si="8"/>
        <v>0</v>
      </c>
    </row>
    <row r="20" spans="2:42" x14ac:dyDescent="0.25">
      <c r="B20" s="179" t="s">
        <v>140</v>
      </c>
      <c r="C20" s="180" t="s">
        <v>727</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1"/>
        <v>0</v>
      </c>
      <c r="I20" s="181"/>
      <c r="J20" s="181">
        <f t="shared" si="2"/>
        <v>0</v>
      </c>
      <c r="K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1">
        <f t="shared" si="4"/>
        <v>0</v>
      </c>
      <c r="AD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1">
        <f t="shared" si="5"/>
        <v>0</v>
      </c>
      <c r="AH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1">
        <f t="shared" si="6"/>
        <v>0</v>
      </c>
      <c r="AL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1">
        <f t="shared" si="7"/>
        <v>0</v>
      </c>
      <c r="AP20" s="181">
        <f t="shared" si="8"/>
        <v>0</v>
      </c>
    </row>
    <row r="21" spans="2:42" x14ac:dyDescent="0.25">
      <c r="B21" s="179" t="s">
        <v>141</v>
      </c>
      <c r="C21" s="180" t="s">
        <v>728</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si="0"/>
        <v>0</v>
      </c>
      <c r="G21" s="181"/>
      <c r="H21" s="181">
        <f t="shared" si="1"/>
        <v>0</v>
      </c>
      <c r="I21" s="181"/>
      <c r="J21" s="181">
        <f t="shared" si="2"/>
        <v>0</v>
      </c>
      <c r="K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1">
        <f t="shared" si="4"/>
        <v>0</v>
      </c>
      <c r="AD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1">
        <f t="shared" si="5"/>
        <v>0</v>
      </c>
      <c r="AH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1">
        <f t="shared" si="6"/>
        <v>0</v>
      </c>
      <c r="AL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1">
        <f t="shared" si="7"/>
        <v>0</v>
      </c>
      <c r="AP21" s="181">
        <f t="shared" si="8"/>
        <v>0</v>
      </c>
    </row>
    <row r="22" spans="2:42" x14ac:dyDescent="0.25">
      <c r="B22" s="179" t="s">
        <v>142</v>
      </c>
      <c r="C22" s="180" t="s">
        <v>729</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si="0"/>
        <v>0</v>
      </c>
      <c r="G22" s="181"/>
      <c r="H22" s="181">
        <f t="shared" si="1"/>
        <v>0</v>
      </c>
      <c r="I22" s="181"/>
      <c r="J22" s="181">
        <f t="shared" si="2"/>
        <v>0</v>
      </c>
      <c r="K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1">
        <f t="shared" si="4"/>
        <v>0</v>
      </c>
      <c r="AD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1">
        <f t="shared" si="5"/>
        <v>0</v>
      </c>
      <c r="AH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1">
        <f t="shared" si="6"/>
        <v>0</v>
      </c>
      <c r="AL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1">
        <f t="shared" si="7"/>
        <v>0</v>
      </c>
      <c r="AP22" s="181">
        <f t="shared" si="8"/>
        <v>0</v>
      </c>
    </row>
    <row r="23" spans="2:42" x14ac:dyDescent="0.25">
      <c r="B23" s="179" t="s">
        <v>143</v>
      </c>
      <c r="C23" s="180" t="s">
        <v>730</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0"/>
        <v>0</v>
      </c>
      <c r="G23" s="181"/>
      <c r="H23" s="181">
        <f t="shared" si="1"/>
        <v>0</v>
      </c>
      <c r="I23" s="181"/>
      <c r="J23" s="181">
        <f t="shared" si="2"/>
        <v>0</v>
      </c>
      <c r="K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1">
        <f t="shared" si="4"/>
        <v>0</v>
      </c>
      <c r="AD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1">
        <f t="shared" si="5"/>
        <v>0</v>
      </c>
      <c r="AH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1">
        <f t="shared" si="6"/>
        <v>0</v>
      </c>
      <c r="AL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1">
        <f t="shared" si="7"/>
        <v>0</v>
      </c>
      <c r="AP23" s="181">
        <f t="shared" si="8"/>
        <v>0</v>
      </c>
    </row>
    <row r="24" spans="2:42" x14ac:dyDescent="0.25">
      <c r="B24" s="179" t="s">
        <v>144</v>
      </c>
      <c r="C24" s="180" t="s">
        <v>731</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si="0"/>
        <v>0</v>
      </c>
      <c r="G24" s="181"/>
      <c r="H24" s="181">
        <f t="shared" si="1"/>
        <v>0</v>
      </c>
      <c r="I24" s="181"/>
      <c r="J24" s="181">
        <f t="shared" si="2"/>
        <v>0</v>
      </c>
      <c r="K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1">
        <f t="shared" si="4"/>
        <v>0</v>
      </c>
      <c r="AD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1">
        <f t="shared" si="5"/>
        <v>0</v>
      </c>
      <c r="AH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1">
        <f t="shared" si="6"/>
        <v>0</v>
      </c>
      <c r="AL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1">
        <f t="shared" si="7"/>
        <v>0</v>
      </c>
      <c r="AP24" s="181">
        <f t="shared" si="8"/>
        <v>0</v>
      </c>
    </row>
    <row r="25" spans="2:42" x14ac:dyDescent="0.25">
      <c r="B25" s="179" t="s">
        <v>145</v>
      </c>
      <c r="C25" s="180" t="s">
        <v>732</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0"/>
        <v>0</v>
      </c>
      <c r="G25" s="181"/>
      <c r="H25" s="181">
        <f t="shared" si="1"/>
        <v>0</v>
      </c>
      <c r="I25" s="181"/>
      <c r="J25" s="181">
        <f t="shared" si="2"/>
        <v>0</v>
      </c>
      <c r="K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1">
        <f t="shared" si="4"/>
        <v>0</v>
      </c>
      <c r="AD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1">
        <f t="shared" si="5"/>
        <v>0</v>
      </c>
      <c r="AH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1">
        <f t="shared" si="6"/>
        <v>0</v>
      </c>
      <c r="AL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1">
        <f t="shared" si="7"/>
        <v>0</v>
      </c>
      <c r="AP25" s="181">
        <f t="shared" si="8"/>
        <v>0</v>
      </c>
    </row>
    <row r="26" spans="2:42" x14ac:dyDescent="0.25">
      <c r="B26" s="179" t="s">
        <v>146</v>
      </c>
      <c r="C26" s="180" t="s">
        <v>733</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0"/>
        <v>0</v>
      </c>
      <c r="G26" s="181"/>
      <c r="H26" s="181">
        <f t="shared" si="1"/>
        <v>0</v>
      </c>
      <c r="I26" s="181"/>
      <c r="J26" s="181">
        <f t="shared" si="2"/>
        <v>0</v>
      </c>
      <c r="K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1">
        <f t="shared" si="4"/>
        <v>0</v>
      </c>
      <c r="AD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1">
        <f t="shared" si="5"/>
        <v>0</v>
      </c>
      <c r="AH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1">
        <f t="shared" si="6"/>
        <v>0</v>
      </c>
      <c r="AL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1">
        <f t="shared" si="7"/>
        <v>0</v>
      </c>
      <c r="AP26" s="181">
        <f t="shared" si="8"/>
        <v>0</v>
      </c>
    </row>
    <row r="27" spans="2:42" x14ac:dyDescent="0.25">
      <c r="B27" s="179" t="s">
        <v>147</v>
      </c>
      <c r="C27" s="180" t="s">
        <v>734</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0"/>
        <v>0</v>
      </c>
      <c r="G27" s="181"/>
      <c r="H27" s="181">
        <f t="shared" si="1"/>
        <v>0</v>
      </c>
      <c r="I27" s="181"/>
      <c r="J27" s="181">
        <f t="shared" si="2"/>
        <v>0</v>
      </c>
      <c r="K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1">
        <f t="shared" si="4"/>
        <v>0</v>
      </c>
      <c r="AD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1">
        <f t="shared" si="5"/>
        <v>0</v>
      </c>
      <c r="AH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1">
        <f t="shared" si="6"/>
        <v>0</v>
      </c>
      <c r="AL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1">
        <f t="shared" si="7"/>
        <v>0</v>
      </c>
      <c r="AP27" s="181">
        <f t="shared" si="8"/>
        <v>0</v>
      </c>
    </row>
    <row r="28" spans="2:42" x14ac:dyDescent="0.25">
      <c r="B28" s="179" t="s">
        <v>148</v>
      </c>
      <c r="C28" s="180" t="s">
        <v>735</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42252.36</v>
      </c>
      <c r="F28" s="181">
        <f t="shared" si="0"/>
        <v>42252.36</v>
      </c>
      <c r="G28" s="181"/>
      <c r="H28" s="181">
        <f t="shared" si="1"/>
        <v>42252.36</v>
      </c>
      <c r="I28" s="181"/>
      <c r="J28" s="181">
        <f t="shared" si="2"/>
        <v>42252.36</v>
      </c>
      <c r="K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42252.36</v>
      </c>
      <c r="W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42252.36</v>
      </c>
      <c r="AA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1">
        <f t="shared" si="4"/>
        <v>42252.36</v>
      </c>
      <c r="AD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1">
        <f t="shared" si="5"/>
        <v>0</v>
      </c>
      <c r="AH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1">
        <f t="shared" si="6"/>
        <v>0</v>
      </c>
      <c r="AL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1">
        <f t="shared" si="7"/>
        <v>0</v>
      </c>
      <c r="AP28" s="181">
        <f t="shared" si="8"/>
        <v>42252.36</v>
      </c>
    </row>
    <row r="29" spans="2:42" x14ac:dyDescent="0.25">
      <c r="B29" s="179" t="s">
        <v>149</v>
      </c>
      <c r="C29" s="180" t="s">
        <v>736</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21126.18</v>
      </c>
      <c r="F29" s="181">
        <f t="shared" si="0"/>
        <v>21126.18</v>
      </c>
      <c r="G29" s="181"/>
      <c r="H29" s="181">
        <f t="shared" si="1"/>
        <v>21126.18</v>
      </c>
      <c r="I29" s="181"/>
      <c r="J29" s="181">
        <f t="shared" si="2"/>
        <v>21126.18</v>
      </c>
      <c r="K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21126.18</v>
      </c>
      <c r="W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21126.18</v>
      </c>
      <c r="AA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1">
        <f t="shared" si="4"/>
        <v>21126.18</v>
      </c>
      <c r="AD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1">
        <f t="shared" si="5"/>
        <v>0</v>
      </c>
      <c r="AH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1">
        <f t="shared" si="6"/>
        <v>0</v>
      </c>
      <c r="AL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1">
        <f t="shared" si="7"/>
        <v>0</v>
      </c>
      <c r="AP29" s="181">
        <f t="shared" si="8"/>
        <v>21126.18</v>
      </c>
    </row>
    <row r="30" spans="2:42" x14ac:dyDescent="0.25">
      <c r="B30" s="179" t="s">
        <v>150</v>
      </c>
      <c r="C30" s="180" t="s">
        <v>737</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0"/>
        <v>0</v>
      </c>
      <c r="G30" s="181"/>
      <c r="H30" s="181">
        <f t="shared" si="1"/>
        <v>0</v>
      </c>
      <c r="I30" s="181"/>
      <c r="J30" s="181">
        <f t="shared" si="2"/>
        <v>0</v>
      </c>
      <c r="K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1">
        <f t="shared" si="4"/>
        <v>0</v>
      </c>
      <c r="AD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1">
        <f t="shared" si="5"/>
        <v>0</v>
      </c>
      <c r="AH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1">
        <f t="shared" si="6"/>
        <v>0</v>
      </c>
      <c r="AL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1">
        <f t="shared" si="7"/>
        <v>0</v>
      </c>
      <c r="AP30" s="181">
        <f t="shared" si="8"/>
        <v>0</v>
      </c>
    </row>
    <row r="31" spans="2:42" x14ac:dyDescent="0.25">
      <c r="B31" s="179" t="s">
        <v>151</v>
      </c>
      <c r="C31" s="180" t="s">
        <v>738</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0"/>
        <v>0</v>
      </c>
      <c r="G31" s="181"/>
      <c r="H31" s="181">
        <f t="shared" si="1"/>
        <v>0</v>
      </c>
      <c r="I31" s="181"/>
      <c r="J31" s="181">
        <f t="shared" si="2"/>
        <v>0</v>
      </c>
      <c r="K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1">
        <f t="shared" si="4"/>
        <v>0</v>
      </c>
      <c r="AD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1">
        <f t="shared" si="5"/>
        <v>0</v>
      </c>
      <c r="AH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1">
        <f t="shared" si="6"/>
        <v>0</v>
      </c>
      <c r="AL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1">
        <f t="shared" si="7"/>
        <v>0</v>
      </c>
      <c r="AP31" s="181">
        <f t="shared" si="8"/>
        <v>0</v>
      </c>
    </row>
    <row r="32" spans="2:42" x14ac:dyDescent="0.25">
      <c r="B32" s="179" t="s">
        <v>152</v>
      </c>
      <c r="C32" s="180" t="s">
        <v>739</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0"/>
        <v>0</v>
      </c>
      <c r="G32" s="181"/>
      <c r="H32" s="181">
        <f t="shared" si="1"/>
        <v>0</v>
      </c>
      <c r="I32" s="181"/>
      <c r="J32" s="181">
        <f t="shared" si="2"/>
        <v>0</v>
      </c>
      <c r="K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1">
        <f t="shared" si="4"/>
        <v>0</v>
      </c>
      <c r="AD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1">
        <f t="shared" si="5"/>
        <v>0</v>
      </c>
      <c r="AH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1">
        <f t="shared" si="6"/>
        <v>0</v>
      </c>
      <c r="AL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1">
        <f t="shared" si="7"/>
        <v>0</v>
      </c>
      <c r="AP32" s="181">
        <f t="shared" si="8"/>
        <v>0</v>
      </c>
    </row>
    <row r="33" spans="2:42" x14ac:dyDescent="0.25">
      <c r="B33" s="179" t="s">
        <v>153</v>
      </c>
      <c r="C33" s="180" t="s">
        <v>740</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si="0"/>
        <v>0</v>
      </c>
      <c r="G33" s="181"/>
      <c r="H33" s="181">
        <f t="shared" si="1"/>
        <v>0</v>
      </c>
      <c r="I33" s="181"/>
      <c r="J33" s="181">
        <f t="shared" si="2"/>
        <v>0</v>
      </c>
      <c r="K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1">
        <f t="shared" si="4"/>
        <v>0</v>
      </c>
      <c r="AD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1">
        <f t="shared" si="5"/>
        <v>0</v>
      </c>
      <c r="AH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1">
        <f t="shared" si="6"/>
        <v>0</v>
      </c>
      <c r="AL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1">
        <f t="shared" si="7"/>
        <v>0</v>
      </c>
      <c r="AP33" s="181">
        <f t="shared" si="8"/>
        <v>0</v>
      </c>
    </row>
    <row r="34" spans="2:42" x14ac:dyDescent="0.25">
      <c r="B34" s="179" t="s">
        <v>154</v>
      </c>
      <c r="C34" s="180" t="s">
        <v>741</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0"/>
        <v>0</v>
      </c>
      <c r="G34" s="181"/>
      <c r="H34" s="181">
        <f t="shared" si="1"/>
        <v>0</v>
      </c>
      <c r="I34" s="181"/>
      <c r="J34" s="181">
        <f t="shared" si="2"/>
        <v>0</v>
      </c>
      <c r="K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1">
        <f t="shared" si="4"/>
        <v>0</v>
      </c>
      <c r="AD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1">
        <f t="shared" si="5"/>
        <v>0</v>
      </c>
      <c r="AH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1">
        <f t="shared" si="6"/>
        <v>0</v>
      </c>
      <c r="AL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1">
        <f t="shared" si="7"/>
        <v>0</v>
      </c>
      <c r="AP34" s="181">
        <f t="shared" si="8"/>
        <v>0</v>
      </c>
    </row>
    <row r="35" spans="2:42" x14ac:dyDescent="0.25">
      <c r="B35" s="179" t="s">
        <v>155</v>
      </c>
      <c r="C35" s="180" t="s">
        <v>742</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0"/>
        <v>0</v>
      </c>
      <c r="G35" s="181"/>
      <c r="H35" s="181">
        <f t="shared" si="1"/>
        <v>0</v>
      </c>
      <c r="I35" s="181"/>
      <c r="J35" s="181">
        <f t="shared" si="2"/>
        <v>0</v>
      </c>
      <c r="K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1">
        <f t="shared" si="4"/>
        <v>0</v>
      </c>
      <c r="AD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1">
        <f t="shared" si="5"/>
        <v>0</v>
      </c>
      <c r="AH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1">
        <f t="shared" si="6"/>
        <v>0</v>
      </c>
      <c r="AL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1">
        <f t="shared" si="7"/>
        <v>0</v>
      </c>
      <c r="AP35" s="181">
        <f t="shared" si="8"/>
        <v>0</v>
      </c>
    </row>
    <row r="36" spans="2:42" x14ac:dyDescent="0.25">
      <c r="B36" s="179" t="s">
        <v>156</v>
      </c>
      <c r="C36" s="180" t="s">
        <v>743</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si="0"/>
        <v>0</v>
      </c>
      <c r="G36" s="181"/>
      <c r="H36" s="181">
        <f t="shared" si="1"/>
        <v>0</v>
      </c>
      <c r="I36" s="181"/>
      <c r="J36" s="181">
        <f t="shared" si="2"/>
        <v>0</v>
      </c>
      <c r="K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1">
        <f t="shared" si="4"/>
        <v>0</v>
      </c>
      <c r="AD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1">
        <f t="shared" si="5"/>
        <v>0</v>
      </c>
      <c r="AH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1">
        <f t="shared" si="6"/>
        <v>0</v>
      </c>
      <c r="AL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1">
        <f t="shared" si="7"/>
        <v>0</v>
      </c>
      <c r="AP36" s="181">
        <f t="shared" si="8"/>
        <v>0</v>
      </c>
    </row>
    <row r="37" spans="2:42" x14ac:dyDescent="0.25">
      <c r="B37" s="179" t="s">
        <v>157</v>
      </c>
      <c r="C37" s="180" t="s">
        <v>744</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si="0"/>
        <v>0</v>
      </c>
      <c r="G37" s="181"/>
      <c r="H37" s="181">
        <f t="shared" si="1"/>
        <v>0</v>
      </c>
      <c r="I37" s="181"/>
      <c r="J37" s="181">
        <f t="shared" si="2"/>
        <v>0</v>
      </c>
      <c r="K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1">
        <f t="shared" si="4"/>
        <v>0</v>
      </c>
      <c r="AD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1">
        <f t="shared" si="5"/>
        <v>0</v>
      </c>
      <c r="AH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1">
        <f t="shared" si="6"/>
        <v>0</v>
      </c>
      <c r="AL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1">
        <f t="shared" si="7"/>
        <v>0</v>
      </c>
      <c r="AP37" s="181">
        <f t="shared" si="8"/>
        <v>0</v>
      </c>
    </row>
    <row r="38" spans="2:42" x14ac:dyDescent="0.25">
      <c r="B38" s="179" t="s">
        <v>158</v>
      </c>
      <c r="C38" s="180" t="s">
        <v>745</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0"/>
        <v>0</v>
      </c>
      <c r="G38" s="181"/>
      <c r="H38" s="181">
        <f t="shared" si="1"/>
        <v>0</v>
      </c>
      <c r="I38" s="181"/>
      <c r="J38" s="181">
        <f t="shared" si="2"/>
        <v>0</v>
      </c>
      <c r="K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1">
        <f t="shared" si="4"/>
        <v>0</v>
      </c>
      <c r="AD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1">
        <f t="shared" si="5"/>
        <v>0</v>
      </c>
      <c r="AH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1">
        <f t="shared" si="6"/>
        <v>0</v>
      </c>
      <c r="AL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1">
        <f t="shared" si="7"/>
        <v>0</v>
      </c>
      <c r="AP38" s="181">
        <f t="shared" si="8"/>
        <v>0</v>
      </c>
    </row>
    <row r="39" spans="2:42" x14ac:dyDescent="0.25">
      <c r="B39" s="179" t="s">
        <v>159</v>
      </c>
      <c r="C39" s="180" t="s">
        <v>746</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si="0"/>
        <v>0</v>
      </c>
      <c r="G39" s="181"/>
      <c r="H39" s="181">
        <f t="shared" si="1"/>
        <v>0</v>
      </c>
      <c r="I39" s="181"/>
      <c r="J39" s="181">
        <f t="shared" si="2"/>
        <v>0</v>
      </c>
      <c r="K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1">
        <f t="shared" si="4"/>
        <v>0</v>
      </c>
      <c r="AD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1">
        <f t="shared" si="5"/>
        <v>0</v>
      </c>
      <c r="AH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1">
        <f t="shared" si="6"/>
        <v>0</v>
      </c>
      <c r="AL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1">
        <f t="shared" si="7"/>
        <v>0</v>
      </c>
      <c r="AP39" s="181">
        <f t="shared" si="8"/>
        <v>0</v>
      </c>
    </row>
    <row r="40" spans="2:42" x14ac:dyDescent="0.25">
      <c r="B40" s="179" t="s">
        <v>160</v>
      </c>
      <c r="C40" s="180" t="s">
        <v>747</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si="0"/>
        <v>0</v>
      </c>
      <c r="G40" s="181"/>
      <c r="H40" s="181">
        <f t="shared" si="1"/>
        <v>0</v>
      </c>
      <c r="I40" s="181"/>
      <c r="J40" s="181">
        <f t="shared" si="2"/>
        <v>0</v>
      </c>
      <c r="K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1">
        <f t="shared" si="4"/>
        <v>0</v>
      </c>
      <c r="AD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1">
        <f t="shared" si="5"/>
        <v>0</v>
      </c>
      <c r="AH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1">
        <f t="shared" si="6"/>
        <v>0</v>
      </c>
      <c r="AL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1">
        <f t="shared" si="7"/>
        <v>0</v>
      </c>
      <c r="AP40" s="181">
        <f t="shared" si="8"/>
        <v>0</v>
      </c>
    </row>
    <row r="41" spans="2:42" x14ac:dyDescent="0.25">
      <c r="B41" s="179" t="s">
        <v>161</v>
      </c>
      <c r="C41" s="180" t="s">
        <v>748</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0"/>
        <v>0</v>
      </c>
      <c r="G41" s="181"/>
      <c r="H41" s="181">
        <f t="shared" si="1"/>
        <v>0</v>
      </c>
      <c r="I41" s="181"/>
      <c r="J41" s="181">
        <f t="shared" si="2"/>
        <v>0</v>
      </c>
      <c r="K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1">
        <f t="shared" si="4"/>
        <v>0</v>
      </c>
      <c r="AD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1">
        <f t="shared" si="5"/>
        <v>0</v>
      </c>
      <c r="AH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1">
        <f t="shared" si="6"/>
        <v>0</v>
      </c>
      <c r="AL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1">
        <f t="shared" si="7"/>
        <v>0</v>
      </c>
      <c r="AP41" s="181">
        <f t="shared" si="8"/>
        <v>0</v>
      </c>
    </row>
    <row r="42" spans="2:42" x14ac:dyDescent="0.25">
      <c r="B42" s="179" t="s">
        <v>162</v>
      </c>
      <c r="C42" s="180" t="s">
        <v>749</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si="0"/>
        <v>0</v>
      </c>
      <c r="G42" s="181"/>
      <c r="H42" s="181">
        <f t="shared" si="1"/>
        <v>0</v>
      </c>
      <c r="I42" s="181"/>
      <c r="J42" s="181">
        <f t="shared" si="2"/>
        <v>0</v>
      </c>
      <c r="K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1">
        <f t="shared" si="4"/>
        <v>0</v>
      </c>
      <c r="AD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1">
        <f t="shared" si="5"/>
        <v>0</v>
      </c>
      <c r="AH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1">
        <f t="shared" si="6"/>
        <v>0</v>
      </c>
      <c r="AL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1">
        <f t="shared" si="7"/>
        <v>0</v>
      </c>
      <c r="AP42" s="181">
        <f t="shared" si="8"/>
        <v>0</v>
      </c>
    </row>
    <row r="43" spans="2:42" x14ac:dyDescent="0.25">
      <c r="B43" s="179" t="s">
        <v>163</v>
      </c>
      <c r="C43" s="180" t="s">
        <v>750</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0"/>
        <v>0</v>
      </c>
      <c r="G43" s="181"/>
      <c r="H43" s="181">
        <f t="shared" si="1"/>
        <v>0</v>
      </c>
      <c r="I43" s="181"/>
      <c r="J43" s="181">
        <f t="shared" si="2"/>
        <v>0</v>
      </c>
      <c r="K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1">
        <f t="shared" si="4"/>
        <v>0</v>
      </c>
      <c r="AD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1">
        <f t="shared" si="5"/>
        <v>0</v>
      </c>
      <c r="AH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1">
        <f t="shared" si="6"/>
        <v>0</v>
      </c>
      <c r="AL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1">
        <f t="shared" si="7"/>
        <v>0</v>
      </c>
      <c r="AP43" s="181">
        <f t="shared" si="8"/>
        <v>0</v>
      </c>
    </row>
    <row r="44" spans="2:42" x14ac:dyDescent="0.25">
      <c r="B44" s="179" t="s">
        <v>164</v>
      </c>
      <c r="C44" s="180" t="s">
        <v>751</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0"/>
        <v>0</v>
      </c>
      <c r="G44" s="181"/>
      <c r="H44" s="181">
        <f t="shared" si="1"/>
        <v>0</v>
      </c>
      <c r="I44" s="181"/>
      <c r="J44" s="181">
        <f t="shared" si="2"/>
        <v>0</v>
      </c>
      <c r="K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1">
        <f t="shared" si="4"/>
        <v>0</v>
      </c>
      <c r="AD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1">
        <f t="shared" si="5"/>
        <v>0</v>
      </c>
      <c r="AH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1">
        <f t="shared" si="6"/>
        <v>0</v>
      </c>
      <c r="AL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1">
        <f t="shared" si="7"/>
        <v>0</v>
      </c>
      <c r="AP44" s="181">
        <f t="shared" si="8"/>
        <v>0</v>
      </c>
    </row>
    <row r="45" spans="2:42" x14ac:dyDescent="0.25">
      <c r="B45" s="179" t="s">
        <v>165</v>
      </c>
      <c r="C45" s="180" t="s">
        <v>752</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si="0"/>
        <v>0</v>
      </c>
      <c r="G45" s="181"/>
      <c r="H45" s="181">
        <f t="shared" si="1"/>
        <v>0</v>
      </c>
      <c r="I45" s="181"/>
      <c r="J45" s="181">
        <f t="shared" si="2"/>
        <v>0</v>
      </c>
      <c r="K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1">
        <f t="shared" si="4"/>
        <v>0</v>
      </c>
      <c r="AD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1">
        <f t="shared" si="5"/>
        <v>0</v>
      </c>
      <c r="AH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1">
        <f t="shared" si="6"/>
        <v>0</v>
      </c>
      <c r="AL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1">
        <f t="shared" si="7"/>
        <v>0</v>
      </c>
      <c r="AP45" s="181">
        <f t="shared" si="8"/>
        <v>0</v>
      </c>
    </row>
    <row r="46" spans="2:42" x14ac:dyDescent="0.25">
      <c r="B46" s="179" t="s">
        <v>166</v>
      </c>
      <c r="C46" s="180" t="s">
        <v>753</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0"/>
        <v>0</v>
      </c>
      <c r="G46" s="181"/>
      <c r="H46" s="181">
        <f t="shared" si="1"/>
        <v>0</v>
      </c>
      <c r="I46" s="181"/>
      <c r="J46" s="181">
        <f t="shared" si="2"/>
        <v>0</v>
      </c>
      <c r="K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1">
        <f t="shared" si="4"/>
        <v>0</v>
      </c>
      <c r="AD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1">
        <f t="shared" si="5"/>
        <v>0</v>
      </c>
      <c r="AH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1">
        <f t="shared" si="6"/>
        <v>0</v>
      </c>
      <c r="AL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1">
        <f t="shared" si="7"/>
        <v>0</v>
      </c>
      <c r="AP46" s="181">
        <f t="shared" si="8"/>
        <v>0</v>
      </c>
    </row>
    <row r="47" spans="2:42" x14ac:dyDescent="0.25">
      <c r="B47" s="188" t="s">
        <v>167</v>
      </c>
      <c r="C47" s="189" t="s">
        <v>754</v>
      </c>
      <c r="D47" s="190">
        <f>SUM(D48:D82)</f>
        <v>0</v>
      </c>
      <c r="E47" s="190">
        <f>SUM(E48:E82)</f>
        <v>0</v>
      </c>
      <c r="F47" s="190">
        <f t="shared" si="0"/>
        <v>0</v>
      </c>
      <c r="G47" s="190">
        <f>SUM(G48:G82)</f>
        <v>0</v>
      </c>
      <c r="H47" s="190">
        <f t="shared" si="1"/>
        <v>0</v>
      </c>
      <c r="I47" s="190">
        <f t="shared" ref="I47:AB47" si="10">SUM(I48:I82)</f>
        <v>0</v>
      </c>
      <c r="J47" s="190">
        <f t="shared" si="10"/>
        <v>0</v>
      </c>
      <c r="K47" s="190">
        <f t="shared" si="10"/>
        <v>0</v>
      </c>
      <c r="L47" s="190">
        <f t="shared" si="10"/>
        <v>0</v>
      </c>
      <c r="M47" s="190">
        <f t="shared" si="10"/>
        <v>0</v>
      </c>
      <c r="N47" s="190">
        <f t="shared" si="10"/>
        <v>0</v>
      </c>
      <c r="O47" s="190">
        <f t="shared" si="10"/>
        <v>0</v>
      </c>
      <c r="P47" s="190">
        <f t="shared" si="10"/>
        <v>0</v>
      </c>
      <c r="Q47" s="190">
        <f t="shared" si="10"/>
        <v>0</v>
      </c>
      <c r="R47" s="190">
        <f t="shared" si="10"/>
        <v>0</v>
      </c>
      <c r="S47" s="190">
        <f t="shared" si="10"/>
        <v>0</v>
      </c>
      <c r="T47" s="190">
        <f>SUM(T48:T82)</f>
        <v>0</v>
      </c>
      <c r="U47" s="190">
        <f t="shared" si="10"/>
        <v>0</v>
      </c>
      <c r="V47" s="190">
        <f t="shared" si="10"/>
        <v>0</v>
      </c>
      <c r="W47" s="190">
        <f t="shared" si="10"/>
        <v>0</v>
      </c>
      <c r="X47" s="190">
        <f t="shared" si="10"/>
        <v>0</v>
      </c>
      <c r="Y47" s="190">
        <f t="shared" si="10"/>
        <v>0</v>
      </c>
      <c r="Z47" s="190">
        <f t="shared" si="10"/>
        <v>0</v>
      </c>
      <c r="AA47" s="190">
        <f t="shared" si="10"/>
        <v>0</v>
      </c>
      <c r="AB47" s="190">
        <f t="shared" si="10"/>
        <v>0</v>
      </c>
      <c r="AC47" s="190">
        <f t="shared" si="4"/>
        <v>0</v>
      </c>
      <c r="AD47" s="190">
        <f>SUM(AD48:AD82)</f>
        <v>0</v>
      </c>
      <c r="AE47" s="190">
        <f>SUM(AE48:AE82)</f>
        <v>0</v>
      </c>
      <c r="AF47" s="190">
        <f>SUM(AF48:AF82)</f>
        <v>0</v>
      </c>
      <c r="AG47" s="190">
        <f t="shared" si="5"/>
        <v>0</v>
      </c>
      <c r="AH47" s="190">
        <f>SUM(AH48:AH82)</f>
        <v>0</v>
      </c>
      <c r="AI47" s="190">
        <f>SUM(AI48:AI82)</f>
        <v>0</v>
      </c>
      <c r="AJ47" s="190">
        <f>SUM(AJ48:AJ82)</f>
        <v>0</v>
      </c>
      <c r="AK47" s="190">
        <f t="shared" si="6"/>
        <v>0</v>
      </c>
      <c r="AL47" s="190">
        <f>SUM(AL48:AL82)</f>
        <v>0</v>
      </c>
      <c r="AM47" s="190">
        <f>SUM(AM48:AM82)</f>
        <v>0</v>
      </c>
      <c r="AN47" s="190">
        <f>SUM(AN48:AN82)</f>
        <v>0</v>
      </c>
      <c r="AO47" s="190">
        <f t="shared" si="7"/>
        <v>0</v>
      </c>
      <c r="AP47" s="190">
        <f t="shared" si="8"/>
        <v>0</v>
      </c>
    </row>
    <row r="48" spans="2:42" x14ac:dyDescent="0.25">
      <c r="B48" s="179" t="s">
        <v>168</v>
      </c>
      <c r="C48" s="180" t="s">
        <v>755</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si="0"/>
        <v>0</v>
      </c>
      <c r="G48" s="181"/>
      <c r="H48" s="181">
        <f t="shared" si="1"/>
        <v>0</v>
      </c>
      <c r="I48" s="181"/>
      <c r="J48" s="181">
        <f>F48-I48</f>
        <v>0</v>
      </c>
      <c r="K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1">
        <f t="shared" si="4"/>
        <v>0</v>
      </c>
      <c r="AD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1">
        <f t="shared" si="5"/>
        <v>0</v>
      </c>
      <c r="AH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1">
        <f t="shared" si="6"/>
        <v>0</v>
      </c>
      <c r="AL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1">
        <f t="shared" si="7"/>
        <v>0</v>
      </c>
      <c r="AP48" s="181">
        <f t="shared" si="8"/>
        <v>0</v>
      </c>
    </row>
    <row r="49" spans="2:42" x14ac:dyDescent="0.25">
      <c r="B49" s="179" t="s">
        <v>169</v>
      </c>
      <c r="C49" s="180" t="s">
        <v>756</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1"/>
        <v>0</v>
      </c>
      <c r="I49" s="181"/>
      <c r="J49" s="181">
        <f>F49-I49</f>
        <v>0</v>
      </c>
      <c r="K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1">
        <f t="shared" si="4"/>
        <v>0</v>
      </c>
      <c r="AD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1">
        <f t="shared" si="5"/>
        <v>0</v>
      </c>
      <c r="AH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1">
        <f t="shared" si="6"/>
        <v>0</v>
      </c>
      <c r="AL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1">
        <f t="shared" si="7"/>
        <v>0</v>
      </c>
      <c r="AP49" s="181">
        <f t="shared" si="8"/>
        <v>0</v>
      </c>
    </row>
    <row r="50" spans="2:42" x14ac:dyDescent="0.25">
      <c r="B50" s="179" t="s">
        <v>170</v>
      </c>
      <c r="C50" s="180" t="s">
        <v>757</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1"/>
        <v>0</v>
      </c>
      <c r="I50" s="181"/>
      <c r="J50" s="181">
        <f>F50-I50</f>
        <v>0</v>
      </c>
      <c r="K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1">
        <f t="shared" si="4"/>
        <v>0</v>
      </c>
      <c r="AD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1">
        <f t="shared" si="5"/>
        <v>0</v>
      </c>
      <c r="AH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1">
        <f t="shared" si="6"/>
        <v>0</v>
      </c>
      <c r="AL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1">
        <f t="shared" si="7"/>
        <v>0</v>
      </c>
      <c r="AP50" s="181">
        <f t="shared" si="8"/>
        <v>0</v>
      </c>
    </row>
    <row r="51" spans="2:42" x14ac:dyDescent="0.25">
      <c r="B51" s="179" t="s">
        <v>171</v>
      </c>
      <c r="C51" s="180" t="s">
        <v>758</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D51+E51</f>
        <v>0</v>
      </c>
      <c r="G51" s="181"/>
      <c r="H51" s="181">
        <f t="shared" ref="H51:H69" si="12">F51-G51</f>
        <v>0</v>
      </c>
      <c r="I51" s="181"/>
      <c r="J51" s="181">
        <f t="shared" ref="J51:J69" si="13">F51-I51</f>
        <v>0</v>
      </c>
      <c r="K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1">
        <f t="shared" ref="AC51:AC69" si="14">Z51+AA51+AB51</f>
        <v>0</v>
      </c>
      <c r="AD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1">
        <f t="shared" ref="AG51:AG69" si="15">AD51+AE51+AF51</f>
        <v>0</v>
      </c>
      <c r="AH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1">
        <f t="shared" ref="AK51:AK69" si="16">AH51+AI51+AJ51</f>
        <v>0</v>
      </c>
      <c r="AL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1">
        <f t="shared" ref="AO51:AO69" si="17">AL51+AM51+AN51</f>
        <v>0</v>
      </c>
      <c r="AP51" s="181">
        <f t="shared" ref="AP51:AP69" si="18">AC51+AG51+AK51+AO51</f>
        <v>0</v>
      </c>
    </row>
    <row r="52" spans="2:42" x14ac:dyDescent="0.25">
      <c r="B52" s="179" t="s">
        <v>172</v>
      </c>
      <c r="C52" s="180" t="s">
        <v>759</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
        <v>0</v>
      </c>
      <c r="G52" s="181"/>
      <c r="H52" s="181">
        <f t="shared" si="12"/>
        <v>0</v>
      </c>
      <c r="I52" s="181"/>
      <c r="J52" s="181">
        <f t="shared" si="13"/>
        <v>0</v>
      </c>
      <c r="K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1">
        <f t="shared" si="14"/>
        <v>0</v>
      </c>
      <c r="AD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1">
        <f t="shared" si="15"/>
        <v>0</v>
      </c>
      <c r="AH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1">
        <f t="shared" si="16"/>
        <v>0</v>
      </c>
      <c r="AL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1">
        <f t="shared" si="17"/>
        <v>0</v>
      </c>
      <c r="AP52" s="181">
        <f t="shared" si="18"/>
        <v>0</v>
      </c>
    </row>
    <row r="53" spans="2:42" x14ac:dyDescent="0.25">
      <c r="B53" s="179" t="s">
        <v>173</v>
      </c>
      <c r="C53" s="180" t="s">
        <v>760</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D53+E53</f>
        <v>0</v>
      </c>
      <c r="G53" s="181"/>
      <c r="H53" s="181">
        <f>F53-G53</f>
        <v>0</v>
      </c>
      <c r="I53" s="181"/>
      <c r="J53" s="181">
        <f>F53-I53</f>
        <v>0</v>
      </c>
      <c r="K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1">
        <f>Z53+AA53+AB53</f>
        <v>0</v>
      </c>
      <c r="AD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1">
        <f>AD53+AE53+AF53</f>
        <v>0</v>
      </c>
      <c r="AH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1">
        <f>AH53+AI53+AJ53</f>
        <v>0</v>
      </c>
      <c r="AL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1">
        <f>AL53+AM53+AN53</f>
        <v>0</v>
      </c>
      <c r="AP53" s="181">
        <f>AC53+AG53+AK53+AO53</f>
        <v>0</v>
      </c>
    </row>
    <row r="54" spans="2:42" x14ac:dyDescent="0.25">
      <c r="B54" s="179" t="s">
        <v>174</v>
      </c>
      <c r="C54" s="180" t="s">
        <v>736</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
        <v>0</v>
      </c>
      <c r="G54" s="181"/>
      <c r="H54" s="181">
        <f t="shared" si="12"/>
        <v>0</v>
      </c>
      <c r="I54" s="181"/>
      <c r="J54" s="181">
        <f t="shared" si="13"/>
        <v>0</v>
      </c>
      <c r="K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1">
        <f t="shared" si="14"/>
        <v>0</v>
      </c>
      <c r="AD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1">
        <f t="shared" si="15"/>
        <v>0</v>
      </c>
      <c r="AH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1">
        <f t="shared" si="16"/>
        <v>0</v>
      </c>
      <c r="AL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1">
        <f t="shared" si="17"/>
        <v>0</v>
      </c>
      <c r="AP54" s="181">
        <f t="shared" si="18"/>
        <v>0</v>
      </c>
    </row>
    <row r="55" spans="2:42" x14ac:dyDescent="0.25">
      <c r="B55" s="179" t="s">
        <v>175</v>
      </c>
      <c r="C55" s="180" t="s">
        <v>761</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D55+E55</f>
        <v>0</v>
      </c>
      <c r="G55" s="181"/>
      <c r="H55" s="181">
        <f>F55-G55</f>
        <v>0</v>
      </c>
      <c r="I55" s="181"/>
      <c r="J55" s="181">
        <f>F55-I55</f>
        <v>0</v>
      </c>
      <c r="K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1">
        <f>Z55+AA55+AB55</f>
        <v>0</v>
      </c>
      <c r="AD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1">
        <f>AD55+AE55+AF55</f>
        <v>0</v>
      </c>
      <c r="AH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1">
        <f>AH55+AI55+AJ55</f>
        <v>0</v>
      </c>
      <c r="AL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1">
        <f>AL55+AM55+AN55</f>
        <v>0</v>
      </c>
      <c r="AP55" s="181">
        <f>AC55+AG55+AK55+AO55</f>
        <v>0</v>
      </c>
    </row>
    <row r="56" spans="2:42" x14ac:dyDescent="0.25">
      <c r="B56" s="179" t="s">
        <v>176</v>
      </c>
      <c r="C56" s="180" t="s">
        <v>762</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
        <v>0</v>
      </c>
      <c r="G56" s="181"/>
      <c r="H56" s="181">
        <f t="shared" si="12"/>
        <v>0</v>
      </c>
      <c r="I56" s="181"/>
      <c r="J56" s="181">
        <f t="shared" si="13"/>
        <v>0</v>
      </c>
      <c r="K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1">
        <f t="shared" si="14"/>
        <v>0</v>
      </c>
      <c r="AD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1">
        <f t="shared" si="15"/>
        <v>0</v>
      </c>
      <c r="AH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1">
        <f t="shared" si="16"/>
        <v>0</v>
      </c>
      <c r="AL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1">
        <f t="shared" si="17"/>
        <v>0</v>
      </c>
      <c r="AP56" s="181">
        <f t="shared" si="18"/>
        <v>0</v>
      </c>
    </row>
    <row r="57" spans="2:42" x14ac:dyDescent="0.25">
      <c r="B57" s="179" t="s">
        <v>177</v>
      </c>
      <c r="C57" s="180" t="s">
        <v>741</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D57+E57</f>
        <v>0</v>
      </c>
      <c r="G57" s="181"/>
      <c r="H57" s="181">
        <f>F57-G57</f>
        <v>0</v>
      </c>
      <c r="I57" s="181"/>
      <c r="J57" s="181">
        <f>F57-I57</f>
        <v>0</v>
      </c>
      <c r="K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1">
        <f>Z57+AA57+AB57</f>
        <v>0</v>
      </c>
      <c r="AD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1">
        <f>AD57+AE57+AF57</f>
        <v>0</v>
      </c>
      <c r="AH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1">
        <f>AH57+AI57+AJ57</f>
        <v>0</v>
      </c>
      <c r="AL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1">
        <f>AL57+AM57+AN57</f>
        <v>0</v>
      </c>
      <c r="AP57" s="181">
        <f>AC57+AG57+AK57+AO57</f>
        <v>0</v>
      </c>
    </row>
    <row r="58" spans="2:42" x14ac:dyDescent="0.25">
      <c r="B58" s="179" t="s">
        <v>178</v>
      </c>
      <c r="C58" s="180" t="s">
        <v>742</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
        <v>0</v>
      </c>
      <c r="G58" s="181"/>
      <c r="H58" s="181">
        <f t="shared" si="12"/>
        <v>0</v>
      </c>
      <c r="I58" s="181"/>
      <c r="J58" s="181">
        <f t="shared" si="13"/>
        <v>0</v>
      </c>
      <c r="K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1">
        <f t="shared" si="14"/>
        <v>0</v>
      </c>
      <c r="AD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1">
        <f t="shared" si="15"/>
        <v>0</v>
      </c>
      <c r="AH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1">
        <f t="shared" si="16"/>
        <v>0</v>
      </c>
      <c r="AL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1">
        <f t="shared" si="17"/>
        <v>0</v>
      </c>
      <c r="AP58" s="181">
        <f t="shared" si="18"/>
        <v>0</v>
      </c>
    </row>
    <row r="59" spans="2:42" x14ac:dyDescent="0.25">
      <c r="B59" s="179" t="s">
        <v>179</v>
      </c>
      <c r="C59" s="180" t="s">
        <v>763</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D59+E59</f>
        <v>0</v>
      </c>
      <c r="G59" s="181"/>
      <c r="H59" s="181">
        <f>F59-G59</f>
        <v>0</v>
      </c>
      <c r="I59" s="181"/>
      <c r="J59" s="181">
        <f>F59-I59</f>
        <v>0</v>
      </c>
      <c r="K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1">
        <f>Z59+AA59+AB59</f>
        <v>0</v>
      </c>
      <c r="AD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1">
        <f>AD59+AE59+AF59</f>
        <v>0</v>
      </c>
      <c r="AH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1">
        <f>AH59+AI59+AJ59</f>
        <v>0</v>
      </c>
      <c r="AL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1">
        <f>AL59+AM59+AN59</f>
        <v>0</v>
      </c>
      <c r="AP59" s="181">
        <f>AC59+AG59+AK59+AO59</f>
        <v>0</v>
      </c>
    </row>
    <row r="60" spans="2:42" x14ac:dyDescent="0.25">
      <c r="B60" s="179" t="s">
        <v>180</v>
      </c>
      <c r="C60" s="180" t="s">
        <v>764</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
        <v>0</v>
      </c>
      <c r="G60" s="181"/>
      <c r="H60" s="181">
        <f t="shared" si="12"/>
        <v>0</v>
      </c>
      <c r="I60" s="181"/>
      <c r="J60" s="181">
        <f t="shared" si="13"/>
        <v>0</v>
      </c>
      <c r="K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1">
        <f t="shared" si="14"/>
        <v>0</v>
      </c>
      <c r="AD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1">
        <f t="shared" si="15"/>
        <v>0</v>
      </c>
      <c r="AH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1">
        <f t="shared" si="16"/>
        <v>0</v>
      </c>
      <c r="AL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1">
        <f t="shared" si="17"/>
        <v>0</v>
      </c>
      <c r="AP60" s="181">
        <f t="shared" si="18"/>
        <v>0</v>
      </c>
    </row>
    <row r="61" spans="2:42" x14ac:dyDescent="0.25">
      <c r="B61" s="179" t="s">
        <v>181</v>
      </c>
      <c r="C61" s="180" t="s">
        <v>746</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D61+E61</f>
        <v>0</v>
      </c>
      <c r="G61" s="181"/>
      <c r="H61" s="181">
        <f>F61-G61</f>
        <v>0</v>
      </c>
      <c r="I61" s="181"/>
      <c r="J61" s="181">
        <f>F61-I61</f>
        <v>0</v>
      </c>
      <c r="K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1">
        <f>Z61+AA61+AB61</f>
        <v>0</v>
      </c>
      <c r="AD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1">
        <f>AD61+AE61+AF61</f>
        <v>0</v>
      </c>
      <c r="AH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1">
        <f>AH61+AI61+AJ61</f>
        <v>0</v>
      </c>
      <c r="AL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1">
        <f>AL61+AM61+AN61</f>
        <v>0</v>
      </c>
      <c r="AP61" s="181">
        <f>AC61+AG61+AK61+AO61</f>
        <v>0</v>
      </c>
    </row>
    <row r="62" spans="2:42" x14ac:dyDescent="0.25">
      <c r="B62" s="179" t="s">
        <v>182</v>
      </c>
      <c r="C62" s="180" t="s">
        <v>765</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
        <v>0</v>
      </c>
      <c r="G62" s="181"/>
      <c r="H62" s="181">
        <f t="shared" si="12"/>
        <v>0</v>
      </c>
      <c r="I62" s="181"/>
      <c r="J62" s="181">
        <f t="shared" si="13"/>
        <v>0</v>
      </c>
      <c r="K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1">
        <f t="shared" si="14"/>
        <v>0</v>
      </c>
      <c r="AD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1">
        <f t="shared" si="15"/>
        <v>0</v>
      </c>
      <c r="AH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1">
        <f t="shared" si="16"/>
        <v>0</v>
      </c>
      <c r="AL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1">
        <f t="shared" si="17"/>
        <v>0</v>
      </c>
      <c r="AP62" s="181">
        <f t="shared" si="18"/>
        <v>0</v>
      </c>
    </row>
    <row r="63" spans="2:42" x14ac:dyDescent="0.25">
      <c r="B63" s="179" t="s">
        <v>183</v>
      </c>
      <c r="C63" s="180" t="s">
        <v>766</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
        <v>0</v>
      </c>
      <c r="G63" s="181"/>
      <c r="H63" s="181">
        <f t="shared" si="12"/>
        <v>0</v>
      </c>
      <c r="I63" s="181"/>
      <c r="J63" s="181">
        <f t="shared" si="13"/>
        <v>0</v>
      </c>
      <c r="K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1">
        <f t="shared" si="14"/>
        <v>0</v>
      </c>
      <c r="AD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1">
        <f t="shared" si="15"/>
        <v>0</v>
      </c>
      <c r="AH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1">
        <f t="shared" si="16"/>
        <v>0</v>
      </c>
      <c r="AL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1">
        <f t="shared" si="17"/>
        <v>0</v>
      </c>
      <c r="AP63" s="181">
        <f t="shared" si="18"/>
        <v>0</v>
      </c>
    </row>
    <row r="64" spans="2:42" x14ac:dyDescent="0.25">
      <c r="B64" s="179" t="s">
        <v>184</v>
      </c>
      <c r="C64" s="180" t="s">
        <v>767</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D64+E64</f>
        <v>0</v>
      </c>
      <c r="G64" s="181"/>
      <c r="H64" s="181">
        <f>F64-G64</f>
        <v>0</v>
      </c>
      <c r="I64" s="181"/>
      <c r="J64" s="181">
        <f>F64-I64</f>
        <v>0</v>
      </c>
      <c r="K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1">
        <f>Z64+AA64+AB64</f>
        <v>0</v>
      </c>
      <c r="AD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1">
        <f>AD64+AE64+AF64</f>
        <v>0</v>
      </c>
      <c r="AH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1">
        <f>AH64+AI64+AJ64</f>
        <v>0</v>
      </c>
      <c r="AL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1">
        <f>AL64+AM64+AN64</f>
        <v>0</v>
      </c>
      <c r="AP64" s="181">
        <f>AC64+AG64+AK64+AO64</f>
        <v>0</v>
      </c>
    </row>
    <row r="65" spans="2:42" x14ac:dyDescent="0.25">
      <c r="B65" s="179" t="s">
        <v>185</v>
      </c>
      <c r="C65" s="180" t="s">
        <v>768</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
        <v>0</v>
      </c>
      <c r="G65" s="181"/>
      <c r="H65" s="181">
        <f t="shared" si="12"/>
        <v>0</v>
      </c>
      <c r="I65" s="181"/>
      <c r="J65" s="181">
        <f t="shared" si="13"/>
        <v>0</v>
      </c>
      <c r="K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1">
        <f t="shared" si="14"/>
        <v>0</v>
      </c>
      <c r="AD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1">
        <f t="shared" si="15"/>
        <v>0</v>
      </c>
      <c r="AH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1">
        <f t="shared" si="16"/>
        <v>0</v>
      </c>
      <c r="AL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1">
        <f t="shared" si="17"/>
        <v>0</v>
      </c>
      <c r="AP65" s="181">
        <f t="shared" si="18"/>
        <v>0</v>
      </c>
    </row>
    <row r="66" spans="2:42" x14ac:dyDescent="0.25">
      <c r="B66" s="179" t="s">
        <v>186</v>
      </c>
      <c r="C66" s="180" t="s">
        <v>769</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D66+E66</f>
        <v>0</v>
      </c>
      <c r="G66" s="181"/>
      <c r="H66" s="181">
        <f>F66-G66</f>
        <v>0</v>
      </c>
      <c r="I66" s="181"/>
      <c r="J66" s="181">
        <f>F66-I66</f>
        <v>0</v>
      </c>
      <c r="K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1">
        <f>Z66+AA66+AB66</f>
        <v>0</v>
      </c>
      <c r="AD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1">
        <f>AD66+AE66+AF66</f>
        <v>0</v>
      </c>
      <c r="AH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1">
        <f>AH66+AI66+AJ66</f>
        <v>0</v>
      </c>
      <c r="AL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1">
        <f>AL66+AM66+AN66</f>
        <v>0</v>
      </c>
      <c r="AP66" s="181">
        <f>AC66+AG66+AK66+AO66</f>
        <v>0</v>
      </c>
    </row>
    <row r="67" spans="2:42" x14ac:dyDescent="0.25">
      <c r="B67" s="179" t="s">
        <v>187</v>
      </c>
      <c r="C67" s="180" t="s">
        <v>770</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
        <v>0</v>
      </c>
      <c r="G67" s="181"/>
      <c r="H67" s="181">
        <f t="shared" si="12"/>
        <v>0</v>
      </c>
      <c r="I67" s="181"/>
      <c r="J67" s="181">
        <f t="shared" si="13"/>
        <v>0</v>
      </c>
      <c r="K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1">
        <f t="shared" si="14"/>
        <v>0</v>
      </c>
      <c r="AD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1">
        <f t="shared" si="15"/>
        <v>0</v>
      </c>
      <c r="AH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1">
        <f t="shared" si="16"/>
        <v>0</v>
      </c>
      <c r="AL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1">
        <f t="shared" si="17"/>
        <v>0</v>
      </c>
      <c r="AP67" s="181">
        <f t="shared" si="18"/>
        <v>0</v>
      </c>
    </row>
    <row r="68" spans="2:42" x14ac:dyDescent="0.25">
      <c r="B68" s="179" t="s">
        <v>188</v>
      </c>
      <c r="C68" s="180" t="s">
        <v>771</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D68+E68</f>
        <v>0</v>
      </c>
      <c r="G68" s="181"/>
      <c r="H68" s="181">
        <f>F68-G68</f>
        <v>0</v>
      </c>
      <c r="I68" s="181"/>
      <c r="J68" s="181">
        <f>F68-I68</f>
        <v>0</v>
      </c>
      <c r="K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1">
        <f>Z68+AA68+AB68</f>
        <v>0</v>
      </c>
      <c r="AD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1">
        <f>AD68+AE68+AF68</f>
        <v>0</v>
      </c>
      <c r="AH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1">
        <f>AH68+AI68+AJ68</f>
        <v>0</v>
      </c>
      <c r="AL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1">
        <f>AL68+AM68+AN68</f>
        <v>0</v>
      </c>
      <c r="AP68" s="181">
        <f>AC68+AG68+AK68+AO68</f>
        <v>0</v>
      </c>
    </row>
    <row r="69" spans="2:42" x14ac:dyDescent="0.25">
      <c r="B69" s="179" t="s">
        <v>189</v>
      </c>
      <c r="C69" s="180" t="s">
        <v>772</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
        <v>0</v>
      </c>
      <c r="G69" s="181"/>
      <c r="H69" s="181">
        <f t="shared" si="12"/>
        <v>0</v>
      </c>
      <c r="I69" s="181"/>
      <c r="J69" s="181">
        <f t="shared" si="13"/>
        <v>0</v>
      </c>
      <c r="K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1">
        <f t="shared" si="14"/>
        <v>0</v>
      </c>
      <c r="AD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1">
        <f t="shared" si="15"/>
        <v>0</v>
      </c>
      <c r="AH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1">
        <f t="shared" si="16"/>
        <v>0</v>
      </c>
      <c r="AL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1">
        <f t="shared" si="17"/>
        <v>0</v>
      </c>
      <c r="AP69" s="181">
        <f t="shared" si="18"/>
        <v>0</v>
      </c>
    </row>
    <row r="70" spans="2:42" x14ac:dyDescent="0.25">
      <c r="B70" s="179" t="s">
        <v>190</v>
      </c>
      <c r="C70" s="180" t="s">
        <v>773</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D70+E70</f>
        <v>0</v>
      </c>
      <c r="G70" s="181"/>
      <c r="H70" s="181">
        <f>F70-G70</f>
        <v>0</v>
      </c>
      <c r="I70" s="181"/>
      <c r="J70" s="181">
        <f>F70-I70</f>
        <v>0</v>
      </c>
      <c r="K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1">
        <f>Z70+AA70+AB70</f>
        <v>0</v>
      </c>
      <c r="AD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1">
        <f>AD70+AE70+AF70</f>
        <v>0</v>
      </c>
      <c r="AH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1">
        <f>AH70+AI70+AJ70</f>
        <v>0</v>
      </c>
      <c r="AL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1">
        <f>AL70+AM70+AN70</f>
        <v>0</v>
      </c>
      <c r="AP70" s="181">
        <f>AC70+AG70+AK70+AO70</f>
        <v>0</v>
      </c>
    </row>
    <row r="71" spans="2:42" x14ac:dyDescent="0.25">
      <c r="B71" s="179" t="s">
        <v>191</v>
      </c>
      <c r="C71" s="180" t="s">
        <v>774</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D71+E71</f>
        <v>0</v>
      </c>
      <c r="G71" s="181"/>
      <c r="H71" s="181">
        <f t="shared" ref="H71:H82" si="20">F71-G71</f>
        <v>0</v>
      </c>
      <c r="I71" s="181"/>
      <c r="J71" s="181">
        <f t="shared" ref="J71:J82" si="21">F71-I71</f>
        <v>0</v>
      </c>
      <c r="K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1">
        <f t="shared" ref="AC71:AC82" si="22">Z71+AA71+AB71</f>
        <v>0</v>
      </c>
      <c r="AD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1">
        <f t="shared" ref="AG71:AG82" si="23">AD71+AE71+AF71</f>
        <v>0</v>
      </c>
      <c r="AH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1">
        <f t="shared" ref="AK71:AK82" si="24">AH71+AI71+AJ71</f>
        <v>0</v>
      </c>
      <c r="AL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1">
        <f t="shared" ref="AO71:AO82" si="25">AL71+AM71+AN71</f>
        <v>0</v>
      </c>
      <c r="AP71" s="181">
        <f t="shared" ref="AP71:AP82" si="26">AC71+AG71+AK71+AO71</f>
        <v>0</v>
      </c>
    </row>
    <row r="72" spans="2:42" x14ac:dyDescent="0.25">
      <c r="B72" s="179" t="s">
        <v>192</v>
      </c>
      <c r="C72" s="180" t="s">
        <v>775</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
        <v>0</v>
      </c>
      <c r="G72" s="181"/>
      <c r="H72" s="181">
        <f t="shared" si="20"/>
        <v>0</v>
      </c>
      <c r="I72" s="181"/>
      <c r="J72" s="181">
        <f t="shared" si="21"/>
        <v>0</v>
      </c>
      <c r="K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1">
        <f t="shared" si="22"/>
        <v>0</v>
      </c>
      <c r="AD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1">
        <f t="shared" si="23"/>
        <v>0</v>
      </c>
      <c r="AH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1">
        <f t="shared" si="24"/>
        <v>0</v>
      </c>
      <c r="AL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1">
        <f t="shared" si="25"/>
        <v>0</v>
      </c>
      <c r="AP72" s="181">
        <f t="shared" si="26"/>
        <v>0</v>
      </c>
    </row>
    <row r="73" spans="2:42" x14ac:dyDescent="0.25">
      <c r="B73" s="179" t="s">
        <v>193</v>
      </c>
      <c r="C73" s="180" t="s">
        <v>776</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
        <v>0</v>
      </c>
      <c r="G73" s="181"/>
      <c r="H73" s="181">
        <f t="shared" si="20"/>
        <v>0</v>
      </c>
      <c r="I73" s="181"/>
      <c r="J73" s="181">
        <f t="shared" si="21"/>
        <v>0</v>
      </c>
      <c r="K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1">
        <f t="shared" si="22"/>
        <v>0</v>
      </c>
      <c r="AD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1">
        <f t="shared" si="23"/>
        <v>0</v>
      </c>
      <c r="AH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1">
        <f t="shared" si="24"/>
        <v>0</v>
      </c>
      <c r="AL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1">
        <f t="shared" si="25"/>
        <v>0</v>
      </c>
      <c r="AP73" s="181">
        <f t="shared" si="26"/>
        <v>0</v>
      </c>
    </row>
    <row r="74" spans="2:42" x14ac:dyDescent="0.25">
      <c r="B74" s="179" t="s">
        <v>194</v>
      </c>
      <c r="C74" s="180" t="s">
        <v>777</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
        <v>0</v>
      </c>
      <c r="G74" s="181"/>
      <c r="H74" s="181">
        <f t="shared" si="20"/>
        <v>0</v>
      </c>
      <c r="I74" s="181"/>
      <c r="J74" s="181">
        <f t="shared" si="21"/>
        <v>0</v>
      </c>
      <c r="K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1">
        <f t="shared" si="22"/>
        <v>0</v>
      </c>
      <c r="AD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1">
        <f t="shared" si="23"/>
        <v>0</v>
      </c>
      <c r="AH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1">
        <f t="shared" si="24"/>
        <v>0</v>
      </c>
      <c r="AL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1">
        <f t="shared" si="25"/>
        <v>0</v>
      </c>
      <c r="AP74" s="181">
        <f t="shared" si="26"/>
        <v>0</v>
      </c>
    </row>
    <row r="75" spans="2:42" x14ac:dyDescent="0.25">
      <c r="B75" s="179" t="s">
        <v>195</v>
      </c>
      <c r="C75" s="180" t="s">
        <v>778</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
        <v>0</v>
      </c>
      <c r="G75" s="181"/>
      <c r="H75" s="181">
        <f t="shared" si="20"/>
        <v>0</v>
      </c>
      <c r="I75" s="181"/>
      <c r="J75" s="181">
        <f t="shared" si="21"/>
        <v>0</v>
      </c>
      <c r="K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1">
        <f t="shared" si="22"/>
        <v>0</v>
      </c>
      <c r="AD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1">
        <f t="shared" si="23"/>
        <v>0</v>
      </c>
      <c r="AH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1">
        <f t="shared" si="24"/>
        <v>0</v>
      </c>
      <c r="AL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1">
        <f t="shared" si="25"/>
        <v>0</v>
      </c>
      <c r="AP75" s="181">
        <f t="shared" si="26"/>
        <v>0</v>
      </c>
    </row>
    <row r="76" spans="2:42" x14ac:dyDescent="0.25">
      <c r="B76" s="179" t="s">
        <v>196</v>
      </c>
      <c r="C76" s="180" t="s">
        <v>779</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
        <v>0</v>
      </c>
      <c r="G76" s="181"/>
      <c r="H76" s="181">
        <f t="shared" si="20"/>
        <v>0</v>
      </c>
      <c r="I76" s="181"/>
      <c r="J76" s="181">
        <f t="shared" si="21"/>
        <v>0</v>
      </c>
      <c r="K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1">
        <f t="shared" si="22"/>
        <v>0</v>
      </c>
      <c r="AD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1">
        <f t="shared" si="23"/>
        <v>0</v>
      </c>
      <c r="AH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1">
        <f t="shared" si="24"/>
        <v>0</v>
      </c>
      <c r="AL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1">
        <f t="shared" si="25"/>
        <v>0</v>
      </c>
      <c r="AP76" s="181">
        <f t="shared" si="26"/>
        <v>0</v>
      </c>
    </row>
    <row r="77" spans="2:42" x14ac:dyDescent="0.25">
      <c r="B77" s="179" t="s">
        <v>197</v>
      </c>
      <c r="C77" s="180" t="s">
        <v>780</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
        <v>0</v>
      </c>
      <c r="G77" s="181"/>
      <c r="H77" s="181">
        <f t="shared" si="20"/>
        <v>0</v>
      </c>
      <c r="I77" s="181"/>
      <c r="J77" s="181">
        <f t="shared" si="21"/>
        <v>0</v>
      </c>
      <c r="K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1">
        <f t="shared" si="22"/>
        <v>0</v>
      </c>
      <c r="AD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1">
        <f t="shared" si="23"/>
        <v>0</v>
      </c>
      <c r="AH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1">
        <f t="shared" si="24"/>
        <v>0</v>
      </c>
      <c r="AL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1">
        <f t="shared" si="25"/>
        <v>0</v>
      </c>
      <c r="AP77" s="181">
        <f t="shared" si="26"/>
        <v>0</v>
      </c>
    </row>
    <row r="78" spans="2:42" x14ac:dyDescent="0.25">
      <c r="B78" s="179" t="s">
        <v>198</v>
      </c>
      <c r="C78" s="180" t="s">
        <v>781</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
        <v>0</v>
      </c>
      <c r="G78" s="181"/>
      <c r="H78" s="181">
        <f t="shared" si="20"/>
        <v>0</v>
      </c>
      <c r="I78" s="181"/>
      <c r="J78" s="181">
        <f t="shared" si="21"/>
        <v>0</v>
      </c>
      <c r="K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1">
        <f t="shared" si="22"/>
        <v>0</v>
      </c>
      <c r="AD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1">
        <f t="shared" si="23"/>
        <v>0</v>
      </c>
      <c r="AH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1">
        <f t="shared" si="24"/>
        <v>0</v>
      </c>
      <c r="AL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1">
        <f t="shared" si="25"/>
        <v>0</v>
      </c>
      <c r="AP78" s="181">
        <f t="shared" si="26"/>
        <v>0</v>
      </c>
    </row>
    <row r="79" spans="2:42" x14ac:dyDescent="0.25">
      <c r="B79" s="179" t="s">
        <v>199</v>
      </c>
      <c r="C79" s="180" t="s">
        <v>782</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
        <v>0</v>
      </c>
      <c r="G79" s="181"/>
      <c r="H79" s="181">
        <f t="shared" si="20"/>
        <v>0</v>
      </c>
      <c r="I79" s="181"/>
      <c r="J79" s="181">
        <f t="shared" si="21"/>
        <v>0</v>
      </c>
      <c r="K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1">
        <f t="shared" si="22"/>
        <v>0</v>
      </c>
      <c r="AD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1">
        <f t="shared" si="23"/>
        <v>0</v>
      </c>
      <c r="AH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1">
        <f t="shared" si="24"/>
        <v>0</v>
      </c>
      <c r="AL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1">
        <f t="shared" si="25"/>
        <v>0</v>
      </c>
      <c r="AP79" s="181">
        <f t="shared" si="26"/>
        <v>0</v>
      </c>
    </row>
    <row r="80" spans="2:42" x14ac:dyDescent="0.25">
      <c r="B80" s="179" t="s">
        <v>200</v>
      </c>
      <c r="C80" s="180" t="s">
        <v>783</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
        <v>0</v>
      </c>
      <c r="G80" s="181"/>
      <c r="H80" s="181">
        <f t="shared" si="20"/>
        <v>0</v>
      </c>
      <c r="I80" s="181"/>
      <c r="J80" s="181">
        <f t="shared" si="21"/>
        <v>0</v>
      </c>
      <c r="K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1">
        <f t="shared" si="22"/>
        <v>0</v>
      </c>
      <c r="AD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1">
        <f t="shared" si="23"/>
        <v>0</v>
      </c>
      <c r="AH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1">
        <f t="shared" si="24"/>
        <v>0</v>
      </c>
      <c r="AL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1">
        <f t="shared" si="25"/>
        <v>0</v>
      </c>
      <c r="AP80" s="181">
        <f t="shared" si="26"/>
        <v>0</v>
      </c>
    </row>
    <row r="81" spans="2:42" x14ac:dyDescent="0.25">
      <c r="B81" s="179" t="s">
        <v>201</v>
      </c>
      <c r="C81" s="180" t="s">
        <v>784</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
        <v>0</v>
      </c>
      <c r="G81" s="181"/>
      <c r="H81" s="181">
        <f t="shared" si="20"/>
        <v>0</v>
      </c>
      <c r="I81" s="181"/>
      <c r="J81" s="181">
        <f t="shared" si="21"/>
        <v>0</v>
      </c>
      <c r="K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1">
        <f t="shared" si="22"/>
        <v>0</v>
      </c>
      <c r="AD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1">
        <f t="shared" si="23"/>
        <v>0</v>
      </c>
      <c r="AH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1">
        <f t="shared" si="24"/>
        <v>0</v>
      </c>
      <c r="AL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1">
        <f t="shared" si="25"/>
        <v>0</v>
      </c>
      <c r="AP81" s="181">
        <f t="shared" si="26"/>
        <v>0</v>
      </c>
    </row>
    <row r="82" spans="2:42" x14ac:dyDescent="0.25">
      <c r="B82" s="179" t="s">
        <v>202</v>
      </c>
      <c r="C82" s="180" t="s">
        <v>785</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
        <v>0</v>
      </c>
      <c r="G82" s="181"/>
      <c r="H82" s="181">
        <f t="shared" si="20"/>
        <v>0</v>
      </c>
      <c r="I82" s="181"/>
      <c r="J82" s="181">
        <f t="shared" si="21"/>
        <v>0</v>
      </c>
      <c r="K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1">
        <f t="shared" si="22"/>
        <v>0</v>
      </c>
      <c r="AD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1">
        <f t="shared" si="23"/>
        <v>0</v>
      </c>
      <c r="AH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1">
        <f t="shared" si="24"/>
        <v>0</v>
      </c>
      <c r="AL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1">
        <f t="shared" si="25"/>
        <v>0</v>
      </c>
      <c r="AP82" s="181">
        <f t="shared" si="26"/>
        <v>0</v>
      </c>
    </row>
    <row r="83" spans="2:42" x14ac:dyDescent="0.25">
      <c r="B83" s="188" t="s">
        <v>203</v>
      </c>
      <c r="C83" s="189" t="s">
        <v>786</v>
      </c>
      <c r="D83" s="190">
        <f>SUM(D84:D88)</f>
        <v>0</v>
      </c>
      <c r="E83" s="190">
        <f>SUM(E84:E88)</f>
        <v>0</v>
      </c>
      <c r="F83" s="190">
        <f t="shared" ref="F83:F89" si="27">D83+E83</f>
        <v>0</v>
      </c>
      <c r="G83" s="190">
        <f>SUM(G84:G88)</f>
        <v>0</v>
      </c>
      <c r="H83" s="190">
        <f t="shared" ref="H83:H89" si="28">F83-G83</f>
        <v>0</v>
      </c>
      <c r="I83" s="190">
        <f>SUM(I84:I88)</f>
        <v>0</v>
      </c>
      <c r="J83" s="190">
        <f t="shared" ref="J83:J89" si="29">F83-I83</f>
        <v>0</v>
      </c>
      <c r="K83" s="190">
        <f t="shared" ref="K83:AB83" si="30">SUM(K84:K88)</f>
        <v>0</v>
      </c>
      <c r="L83" s="190">
        <f t="shared" si="30"/>
        <v>0</v>
      </c>
      <c r="M83" s="190">
        <f t="shared" si="30"/>
        <v>0</v>
      </c>
      <c r="N83" s="190">
        <f t="shared" si="30"/>
        <v>0</v>
      </c>
      <c r="O83" s="190">
        <f t="shared" si="30"/>
        <v>0</v>
      </c>
      <c r="P83" s="190">
        <f>SUM(P84:P88)</f>
        <v>0</v>
      </c>
      <c r="Q83" s="190">
        <f>SUM(Q84:Q88)</f>
        <v>0</v>
      </c>
      <c r="R83" s="190">
        <f t="shared" si="30"/>
        <v>0</v>
      </c>
      <c r="S83" s="190">
        <f t="shared" si="30"/>
        <v>0</v>
      </c>
      <c r="T83" s="190">
        <f>SUM(T84:T88)</f>
        <v>0</v>
      </c>
      <c r="U83" s="190">
        <f t="shared" si="30"/>
        <v>0</v>
      </c>
      <c r="V83" s="190">
        <f t="shared" si="30"/>
        <v>0</v>
      </c>
      <c r="W83" s="190">
        <f>SUM(W84:W88)</f>
        <v>0</v>
      </c>
      <c r="X83" s="190">
        <f t="shared" si="30"/>
        <v>0</v>
      </c>
      <c r="Y83" s="190">
        <f t="shared" si="30"/>
        <v>0</v>
      </c>
      <c r="Z83" s="190">
        <f t="shared" si="30"/>
        <v>0</v>
      </c>
      <c r="AA83" s="190">
        <f t="shared" si="30"/>
        <v>0</v>
      </c>
      <c r="AB83" s="190">
        <f t="shared" si="30"/>
        <v>0</v>
      </c>
      <c r="AC83" s="190">
        <f t="shared" ref="AC83:AC89" si="31">Z83+AA83+AB83</f>
        <v>0</v>
      </c>
      <c r="AD83" s="190">
        <f>SUM(AD84:AD88)</f>
        <v>0</v>
      </c>
      <c r="AE83" s="190">
        <f>SUM(AE84:AE88)</f>
        <v>0</v>
      </c>
      <c r="AF83" s="190">
        <f>SUM(AF84:AF88)</f>
        <v>0</v>
      </c>
      <c r="AG83" s="190">
        <f t="shared" ref="AG83:AG89" si="32">AD83+AE83+AF83</f>
        <v>0</v>
      </c>
      <c r="AH83" s="190">
        <f>SUM(AH84:AH88)</f>
        <v>0</v>
      </c>
      <c r="AI83" s="190">
        <f>SUM(AI84:AI88)</f>
        <v>0</v>
      </c>
      <c r="AJ83" s="190">
        <f>SUM(AJ84:AJ88)</f>
        <v>0</v>
      </c>
      <c r="AK83" s="190">
        <f t="shared" ref="AK83:AK89" si="33">AH83+AI83+AJ83</f>
        <v>0</v>
      </c>
      <c r="AL83" s="190">
        <f>SUM(AL84:AL88)</f>
        <v>0</v>
      </c>
      <c r="AM83" s="190">
        <f>SUM(AM84:AM88)</f>
        <v>0</v>
      </c>
      <c r="AN83" s="190">
        <f>SUM(AN84:AN88)</f>
        <v>0</v>
      </c>
      <c r="AO83" s="190">
        <f t="shared" ref="AO83:AO89" si="34">AL83+AM83+AN83</f>
        <v>0</v>
      </c>
      <c r="AP83" s="190">
        <f t="shared" ref="AP83:AP89" si="35">AC83+AG83+AK83+AO83</f>
        <v>0</v>
      </c>
    </row>
    <row r="84" spans="2:42" x14ac:dyDescent="0.25">
      <c r="B84" s="179" t="s">
        <v>204</v>
      </c>
      <c r="C84" s="180" t="s">
        <v>787</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27"/>
        <v>0</v>
      </c>
      <c r="G84" s="181"/>
      <c r="H84" s="181">
        <f t="shared" si="28"/>
        <v>0</v>
      </c>
      <c r="I84" s="181"/>
      <c r="J84" s="181">
        <f t="shared" si="29"/>
        <v>0</v>
      </c>
      <c r="K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1">
        <f t="shared" si="31"/>
        <v>0</v>
      </c>
      <c r="AD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1">
        <f t="shared" si="32"/>
        <v>0</v>
      </c>
      <c r="AH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1">
        <f t="shared" si="33"/>
        <v>0</v>
      </c>
      <c r="AL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1">
        <f t="shared" si="34"/>
        <v>0</v>
      </c>
      <c r="AP84" s="181">
        <f t="shared" si="35"/>
        <v>0</v>
      </c>
    </row>
    <row r="85" spans="2:42" x14ac:dyDescent="0.25">
      <c r="B85" s="179" t="s">
        <v>205</v>
      </c>
      <c r="C85" s="180" t="s">
        <v>788</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si="27"/>
        <v>0</v>
      </c>
      <c r="G85" s="181"/>
      <c r="H85" s="181">
        <f t="shared" si="28"/>
        <v>0</v>
      </c>
      <c r="I85" s="181"/>
      <c r="J85" s="181">
        <f t="shared" si="29"/>
        <v>0</v>
      </c>
      <c r="K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1">
        <f t="shared" si="31"/>
        <v>0</v>
      </c>
      <c r="AD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1">
        <f t="shared" si="32"/>
        <v>0</v>
      </c>
      <c r="AH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1">
        <f t="shared" si="33"/>
        <v>0</v>
      </c>
      <c r="AL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1">
        <f t="shared" si="34"/>
        <v>0</v>
      </c>
      <c r="AP85" s="181">
        <f t="shared" si="35"/>
        <v>0</v>
      </c>
    </row>
    <row r="86" spans="2:42" x14ac:dyDescent="0.25">
      <c r="B86" s="179" t="s">
        <v>206</v>
      </c>
      <c r="C86" s="180" t="s">
        <v>789</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7"/>
        <v>0</v>
      </c>
      <c r="G86" s="181"/>
      <c r="H86" s="181">
        <f t="shared" si="28"/>
        <v>0</v>
      </c>
      <c r="I86" s="181"/>
      <c r="J86" s="181">
        <f t="shared" si="29"/>
        <v>0</v>
      </c>
      <c r="K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1">
        <f t="shared" si="31"/>
        <v>0</v>
      </c>
      <c r="AD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1">
        <f t="shared" si="32"/>
        <v>0</v>
      </c>
      <c r="AH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1">
        <f t="shared" si="33"/>
        <v>0</v>
      </c>
      <c r="AL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1">
        <f t="shared" si="34"/>
        <v>0</v>
      </c>
      <c r="AP86" s="181">
        <f t="shared" si="35"/>
        <v>0</v>
      </c>
    </row>
    <row r="87" spans="2:42" x14ac:dyDescent="0.25">
      <c r="B87" s="179" t="s">
        <v>207</v>
      </c>
      <c r="C87" s="180" t="s">
        <v>790</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si="27"/>
        <v>0</v>
      </c>
      <c r="G87" s="181"/>
      <c r="H87" s="181">
        <f t="shared" si="28"/>
        <v>0</v>
      </c>
      <c r="I87" s="181"/>
      <c r="J87" s="181">
        <f t="shared" si="29"/>
        <v>0</v>
      </c>
      <c r="K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1">
        <f t="shared" si="31"/>
        <v>0</v>
      </c>
      <c r="AD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1">
        <f t="shared" si="32"/>
        <v>0</v>
      </c>
      <c r="AH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1">
        <f t="shared" si="33"/>
        <v>0</v>
      </c>
      <c r="AL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1">
        <f t="shared" si="34"/>
        <v>0</v>
      </c>
      <c r="AP87" s="181">
        <f t="shared" si="35"/>
        <v>0</v>
      </c>
    </row>
    <row r="88" spans="2:42" x14ac:dyDescent="0.25">
      <c r="B88" s="179" t="s">
        <v>208</v>
      </c>
      <c r="C88" s="180" t="s">
        <v>791</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7"/>
        <v>0</v>
      </c>
      <c r="G88" s="181"/>
      <c r="H88" s="181">
        <f t="shared" si="28"/>
        <v>0</v>
      </c>
      <c r="I88" s="181"/>
      <c r="J88" s="181">
        <f t="shared" si="29"/>
        <v>0</v>
      </c>
      <c r="K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1">
        <f t="shared" si="31"/>
        <v>0</v>
      </c>
      <c r="AD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1">
        <f t="shared" si="32"/>
        <v>0</v>
      </c>
      <c r="AH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1">
        <f t="shared" si="33"/>
        <v>0</v>
      </c>
      <c r="AL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1">
        <f t="shared" si="34"/>
        <v>0</v>
      </c>
      <c r="AP88" s="181">
        <f t="shared" si="35"/>
        <v>0</v>
      </c>
    </row>
    <row r="89" spans="2:42" x14ac:dyDescent="0.25">
      <c r="B89" s="188" t="s">
        <v>209</v>
      </c>
      <c r="C89" s="189" t="s">
        <v>792</v>
      </c>
      <c r="D89" s="190">
        <f>SUM(D90:D95)</f>
        <v>0</v>
      </c>
      <c r="E89" s="190">
        <f>SUM(E90:E95)</f>
        <v>0</v>
      </c>
      <c r="F89" s="190">
        <f t="shared" si="27"/>
        <v>0</v>
      </c>
      <c r="G89" s="190">
        <f>SUM(G90:G95)</f>
        <v>0</v>
      </c>
      <c r="H89" s="190">
        <f t="shared" si="28"/>
        <v>0</v>
      </c>
      <c r="I89" s="190">
        <f>SUM(I90:I95)</f>
        <v>0</v>
      </c>
      <c r="J89" s="190">
        <f t="shared" si="29"/>
        <v>0</v>
      </c>
      <c r="K89" s="190">
        <f t="shared" ref="K89:AN89" si="36">SUM(K90:K95)</f>
        <v>0</v>
      </c>
      <c r="L89" s="190">
        <f t="shared" si="36"/>
        <v>0</v>
      </c>
      <c r="M89" s="190">
        <f t="shared" si="36"/>
        <v>0</v>
      </c>
      <c r="N89" s="190">
        <f t="shared" si="36"/>
        <v>0</v>
      </c>
      <c r="O89" s="190">
        <f t="shared" si="36"/>
        <v>0</v>
      </c>
      <c r="P89" s="190">
        <f>SUM(P90:P95)</f>
        <v>0</v>
      </c>
      <c r="Q89" s="190">
        <f>SUM(Q90:Q95)</f>
        <v>0</v>
      </c>
      <c r="R89" s="190">
        <f t="shared" si="36"/>
        <v>0</v>
      </c>
      <c r="S89" s="190">
        <f t="shared" si="36"/>
        <v>0</v>
      </c>
      <c r="T89" s="190">
        <f>SUM(T90:T95)</f>
        <v>0</v>
      </c>
      <c r="U89" s="190">
        <f t="shared" si="36"/>
        <v>0</v>
      </c>
      <c r="V89" s="190">
        <f t="shared" si="36"/>
        <v>0</v>
      </c>
      <c r="W89" s="190">
        <f>SUM(W90:W95)</f>
        <v>0</v>
      </c>
      <c r="X89" s="190">
        <f t="shared" si="36"/>
        <v>0</v>
      </c>
      <c r="Y89" s="190">
        <f t="shared" si="36"/>
        <v>0</v>
      </c>
      <c r="Z89" s="190">
        <f t="shared" si="36"/>
        <v>0</v>
      </c>
      <c r="AA89" s="190">
        <f t="shared" si="36"/>
        <v>0</v>
      </c>
      <c r="AB89" s="190">
        <f t="shared" si="36"/>
        <v>0</v>
      </c>
      <c r="AC89" s="190">
        <f t="shared" si="31"/>
        <v>0</v>
      </c>
      <c r="AD89" s="190">
        <f t="shared" si="36"/>
        <v>0</v>
      </c>
      <c r="AE89" s="190">
        <f t="shared" si="36"/>
        <v>0</v>
      </c>
      <c r="AF89" s="190">
        <f t="shared" si="36"/>
        <v>0</v>
      </c>
      <c r="AG89" s="190">
        <f t="shared" si="32"/>
        <v>0</v>
      </c>
      <c r="AH89" s="190">
        <f t="shared" si="36"/>
        <v>0</v>
      </c>
      <c r="AI89" s="190">
        <f t="shared" si="36"/>
        <v>0</v>
      </c>
      <c r="AJ89" s="190">
        <f t="shared" si="36"/>
        <v>0</v>
      </c>
      <c r="AK89" s="190">
        <f t="shared" si="33"/>
        <v>0</v>
      </c>
      <c r="AL89" s="190">
        <f t="shared" si="36"/>
        <v>0</v>
      </c>
      <c r="AM89" s="190">
        <f t="shared" si="36"/>
        <v>0</v>
      </c>
      <c r="AN89" s="190">
        <f t="shared" si="36"/>
        <v>0</v>
      </c>
      <c r="AO89" s="190">
        <f t="shared" si="34"/>
        <v>0</v>
      </c>
      <c r="AP89" s="190">
        <f t="shared" si="35"/>
        <v>0</v>
      </c>
    </row>
    <row r="90" spans="2:42" x14ac:dyDescent="0.25">
      <c r="B90" s="179" t="s">
        <v>210</v>
      </c>
      <c r="C90" s="180" t="s">
        <v>793</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37">D90+E90</f>
        <v>0</v>
      </c>
      <c r="G90" s="181"/>
      <c r="H90" s="181">
        <f t="shared" ref="H90:H95" si="38">F90-G90</f>
        <v>0</v>
      </c>
      <c r="I90" s="181"/>
      <c r="J90" s="181">
        <f t="shared" ref="J90:J95" si="39">F90-I90</f>
        <v>0</v>
      </c>
      <c r="K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1">
        <f t="shared" ref="AC90:AC95" si="40">Z90+AA90+AB90</f>
        <v>0</v>
      </c>
      <c r="AD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1">
        <f t="shared" ref="AG90:AG95" si="41">AD90+AE90+AF90</f>
        <v>0</v>
      </c>
      <c r="AH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1">
        <f t="shared" ref="AK90:AK95" si="42">AH90+AI90+AJ90</f>
        <v>0</v>
      </c>
      <c r="AL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1">
        <f t="shared" ref="AO90:AO95" si="43">AL90+AM90+AN90</f>
        <v>0</v>
      </c>
      <c r="AP90" s="181">
        <f t="shared" ref="AP90:AP95" si="44">AC90+AG90+AK90+AO90</f>
        <v>0</v>
      </c>
    </row>
    <row r="91" spans="2:42" x14ac:dyDescent="0.25">
      <c r="B91" s="179" t="s">
        <v>211</v>
      </c>
      <c r="C91" s="180" t="s">
        <v>794</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37"/>
        <v>0</v>
      </c>
      <c r="G91" s="181"/>
      <c r="H91" s="181">
        <f t="shared" si="38"/>
        <v>0</v>
      </c>
      <c r="I91" s="181"/>
      <c r="J91" s="181">
        <f t="shared" si="39"/>
        <v>0</v>
      </c>
      <c r="K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1">
        <f t="shared" si="40"/>
        <v>0</v>
      </c>
      <c r="AD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1">
        <f t="shared" si="41"/>
        <v>0</v>
      </c>
      <c r="AH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1">
        <f t="shared" si="42"/>
        <v>0</v>
      </c>
      <c r="AL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1">
        <f t="shared" si="43"/>
        <v>0</v>
      </c>
      <c r="AP91" s="181">
        <f t="shared" si="44"/>
        <v>0</v>
      </c>
    </row>
    <row r="92" spans="2:42" x14ac:dyDescent="0.25">
      <c r="B92" s="179" t="s">
        <v>212</v>
      </c>
      <c r="C92" s="180" t="s">
        <v>795</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D92+E92</f>
        <v>0</v>
      </c>
      <c r="G92" s="181"/>
      <c r="H92" s="181">
        <f>F92-G92</f>
        <v>0</v>
      </c>
      <c r="I92" s="181"/>
      <c r="J92" s="181">
        <f>F92-I92</f>
        <v>0</v>
      </c>
      <c r="K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1">
        <f>Z92+AA92+AB92</f>
        <v>0</v>
      </c>
      <c r="AD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1">
        <f>AD92+AE92+AF92</f>
        <v>0</v>
      </c>
      <c r="AH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1">
        <f>AH92+AI92+AJ92</f>
        <v>0</v>
      </c>
      <c r="AL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1">
        <f>AL92+AM92+AN92</f>
        <v>0</v>
      </c>
      <c r="AP92" s="181">
        <f>AC92+AG92+AK92+AO92</f>
        <v>0</v>
      </c>
    </row>
    <row r="93" spans="2:42" x14ac:dyDescent="0.25">
      <c r="B93" s="179" t="s">
        <v>213</v>
      </c>
      <c r="C93" s="180" t="s">
        <v>796</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D93+E93</f>
        <v>0</v>
      </c>
      <c r="G93" s="181"/>
      <c r="H93" s="181">
        <f>F93-G93</f>
        <v>0</v>
      </c>
      <c r="I93" s="181"/>
      <c r="J93" s="181">
        <f>F93-I93</f>
        <v>0</v>
      </c>
      <c r="K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1">
        <f>Z93+AA93+AB93</f>
        <v>0</v>
      </c>
      <c r="AD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1">
        <f>AD93+AE93+AF93</f>
        <v>0</v>
      </c>
      <c r="AH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1">
        <f>AH93+AI93+AJ93</f>
        <v>0</v>
      </c>
      <c r="AL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1">
        <f>AL93+AM93+AN93</f>
        <v>0</v>
      </c>
      <c r="AP93" s="181">
        <f>AC93+AG93+AK93+AO93</f>
        <v>0</v>
      </c>
    </row>
    <row r="94" spans="2:42" x14ac:dyDescent="0.25">
      <c r="B94" s="179" t="s">
        <v>214</v>
      </c>
      <c r="C94" s="180" t="s">
        <v>797</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D94+E94</f>
        <v>0</v>
      </c>
      <c r="G94" s="181"/>
      <c r="H94" s="181">
        <f>F94-G94</f>
        <v>0</v>
      </c>
      <c r="I94" s="181"/>
      <c r="J94" s="181">
        <f>F94-I94</f>
        <v>0</v>
      </c>
      <c r="K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1">
        <f>Z94+AA94+AB94</f>
        <v>0</v>
      </c>
      <c r="AD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1">
        <f>AD94+AE94+AF94</f>
        <v>0</v>
      </c>
      <c r="AH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1">
        <f>AH94+AI94+AJ94</f>
        <v>0</v>
      </c>
      <c r="AL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1">
        <f>AL94+AM94+AN94</f>
        <v>0</v>
      </c>
      <c r="AP94" s="181">
        <f>AC94+AG94+AK94+AO94</f>
        <v>0</v>
      </c>
    </row>
    <row r="95" spans="2:42" x14ac:dyDescent="0.25">
      <c r="B95" s="179" t="s">
        <v>215</v>
      </c>
      <c r="C95" s="180" t="s">
        <v>798</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37"/>
        <v>0</v>
      </c>
      <c r="G95" s="181"/>
      <c r="H95" s="181">
        <f t="shared" si="38"/>
        <v>0</v>
      </c>
      <c r="I95" s="181"/>
      <c r="J95" s="181">
        <f t="shared" si="39"/>
        <v>0</v>
      </c>
      <c r="K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1">
        <f t="shared" si="40"/>
        <v>0</v>
      </c>
      <c r="AD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1">
        <f t="shared" si="41"/>
        <v>0</v>
      </c>
      <c r="AH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1">
        <f t="shared" si="42"/>
        <v>0</v>
      </c>
      <c r="AL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1">
        <f t="shared" si="43"/>
        <v>0</v>
      </c>
      <c r="AP95" s="181">
        <f t="shared" si="44"/>
        <v>0</v>
      </c>
    </row>
    <row r="96" spans="2:42" x14ac:dyDescent="0.25">
      <c r="B96" s="188" t="s">
        <v>216</v>
      </c>
      <c r="C96" s="189" t="s">
        <v>799</v>
      </c>
      <c r="D96" s="190">
        <f>SUM(D97:D105)</f>
        <v>0</v>
      </c>
      <c r="E96" s="190">
        <f>SUM(E97:E105)</f>
        <v>0</v>
      </c>
      <c r="F96" s="190">
        <f t="shared" ref="F96:F119" si="45">D96+E96</f>
        <v>0</v>
      </c>
      <c r="G96" s="190">
        <f>SUM(G97:G105)</f>
        <v>0</v>
      </c>
      <c r="H96" s="190">
        <f t="shared" ref="H96:H107" si="46">F96-G96</f>
        <v>0</v>
      </c>
      <c r="I96" s="190">
        <f>SUM(I97:I105)</f>
        <v>0</v>
      </c>
      <c r="J96" s="190">
        <f t="shared" ref="J96:J107" si="47">F96-I96</f>
        <v>0</v>
      </c>
      <c r="K96" s="190">
        <f t="shared" ref="K96:AB96" si="48">SUM(K97:K105)</f>
        <v>0</v>
      </c>
      <c r="L96" s="190">
        <f t="shared" si="48"/>
        <v>0</v>
      </c>
      <c r="M96" s="190">
        <f t="shared" si="48"/>
        <v>0</v>
      </c>
      <c r="N96" s="190">
        <f t="shared" si="48"/>
        <v>0</v>
      </c>
      <c r="O96" s="190">
        <f t="shared" si="48"/>
        <v>0</v>
      </c>
      <c r="P96" s="190">
        <f>SUM(P97:P105)</f>
        <v>0</v>
      </c>
      <c r="Q96" s="190">
        <f>SUM(Q97:Q105)</f>
        <v>0</v>
      </c>
      <c r="R96" s="190">
        <f t="shared" si="48"/>
        <v>0</v>
      </c>
      <c r="S96" s="190">
        <f t="shared" si="48"/>
        <v>0</v>
      </c>
      <c r="T96" s="190">
        <f>SUM(T97:T105)</f>
        <v>0</v>
      </c>
      <c r="U96" s="190">
        <f t="shared" si="48"/>
        <v>0</v>
      </c>
      <c r="V96" s="190">
        <f t="shared" si="48"/>
        <v>0</v>
      </c>
      <c r="W96" s="190">
        <f>SUM(W97:W105)</f>
        <v>0</v>
      </c>
      <c r="X96" s="190">
        <f t="shared" si="48"/>
        <v>0</v>
      </c>
      <c r="Y96" s="190">
        <f t="shared" si="48"/>
        <v>0</v>
      </c>
      <c r="Z96" s="190">
        <f t="shared" si="48"/>
        <v>0</v>
      </c>
      <c r="AA96" s="190">
        <f t="shared" si="48"/>
        <v>0</v>
      </c>
      <c r="AB96" s="190">
        <f t="shared" si="48"/>
        <v>0</v>
      </c>
      <c r="AC96" s="190">
        <f t="shared" ref="AC96:AC107" si="49">Z96+AA96+AB96</f>
        <v>0</v>
      </c>
      <c r="AD96" s="190">
        <f>SUM(AD97:AD105)</f>
        <v>0</v>
      </c>
      <c r="AE96" s="190">
        <f>SUM(AE97:AE105)</f>
        <v>0</v>
      </c>
      <c r="AF96" s="190">
        <f>SUM(AF97:AF105)</f>
        <v>0</v>
      </c>
      <c r="AG96" s="190">
        <f t="shared" ref="AG96:AG107" si="50">AD96+AE96+AF96</f>
        <v>0</v>
      </c>
      <c r="AH96" s="190">
        <f>SUM(AH97:AH105)</f>
        <v>0</v>
      </c>
      <c r="AI96" s="190">
        <f>SUM(AI97:AI105)</f>
        <v>0</v>
      </c>
      <c r="AJ96" s="190">
        <f>SUM(AJ97:AJ105)</f>
        <v>0</v>
      </c>
      <c r="AK96" s="190">
        <f t="shared" ref="AK96:AK107" si="51">AH96+AI96+AJ96</f>
        <v>0</v>
      </c>
      <c r="AL96" s="190">
        <f>SUM(AL97:AL105)</f>
        <v>0</v>
      </c>
      <c r="AM96" s="190">
        <f>SUM(AM97:AM105)</f>
        <v>0</v>
      </c>
      <c r="AN96" s="190">
        <f>SUM(AN97:AN105)</f>
        <v>0</v>
      </c>
      <c r="AO96" s="190">
        <f t="shared" ref="AO96:AO107" si="52">AL96+AM96+AN96</f>
        <v>0</v>
      </c>
      <c r="AP96" s="190">
        <f t="shared" ref="AP96:AP107" si="53">AC96+AG96+AK96+AO96</f>
        <v>0</v>
      </c>
    </row>
    <row r="97" spans="2:42" x14ac:dyDescent="0.25">
      <c r="B97" s="179" t="s">
        <v>217</v>
      </c>
      <c r="C97" s="180" t="s">
        <v>800</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 t="shared" si="45"/>
        <v>0</v>
      </c>
      <c r="G97" s="181"/>
      <c r="H97" s="181">
        <f t="shared" si="46"/>
        <v>0</v>
      </c>
      <c r="I97" s="181"/>
      <c r="J97" s="181">
        <f t="shared" si="47"/>
        <v>0</v>
      </c>
      <c r="K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1">
        <f t="shared" si="49"/>
        <v>0</v>
      </c>
      <c r="AD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1">
        <f t="shared" si="50"/>
        <v>0</v>
      </c>
      <c r="AH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1">
        <f t="shared" si="51"/>
        <v>0</v>
      </c>
      <c r="AL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1">
        <f t="shared" si="52"/>
        <v>0</v>
      </c>
      <c r="AP97" s="181">
        <f t="shared" si="53"/>
        <v>0</v>
      </c>
    </row>
    <row r="98" spans="2:42" x14ac:dyDescent="0.25">
      <c r="B98" s="179" t="s">
        <v>218</v>
      </c>
      <c r="C98" s="180" t="s">
        <v>801</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si="45"/>
        <v>0</v>
      </c>
      <c r="G98" s="181"/>
      <c r="H98" s="181">
        <f t="shared" si="46"/>
        <v>0</v>
      </c>
      <c r="I98" s="181"/>
      <c r="J98" s="181">
        <f t="shared" si="47"/>
        <v>0</v>
      </c>
      <c r="K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1">
        <f t="shared" si="49"/>
        <v>0</v>
      </c>
      <c r="AD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1">
        <f t="shared" si="50"/>
        <v>0</v>
      </c>
      <c r="AH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1">
        <f t="shared" si="51"/>
        <v>0</v>
      </c>
      <c r="AL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1">
        <f t="shared" si="52"/>
        <v>0</v>
      </c>
      <c r="AP98" s="181">
        <f t="shared" si="53"/>
        <v>0</v>
      </c>
    </row>
    <row r="99" spans="2:42" x14ac:dyDescent="0.25">
      <c r="B99" s="179" t="s">
        <v>219</v>
      </c>
      <c r="C99" s="180" t="s">
        <v>802</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si="45"/>
        <v>0</v>
      </c>
      <c r="G99" s="181"/>
      <c r="H99" s="181">
        <f t="shared" si="46"/>
        <v>0</v>
      </c>
      <c r="I99" s="181"/>
      <c r="J99" s="181">
        <f t="shared" si="47"/>
        <v>0</v>
      </c>
      <c r="K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1">
        <f t="shared" si="49"/>
        <v>0</v>
      </c>
      <c r="AD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1">
        <f t="shared" si="50"/>
        <v>0</v>
      </c>
      <c r="AH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1">
        <f t="shared" si="51"/>
        <v>0</v>
      </c>
      <c r="AL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1">
        <f t="shared" si="52"/>
        <v>0</v>
      </c>
      <c r="AP99" s="181">
        <f t="shared" si="53"/>
        <v>0</v>
      </c>
    </row>
    <row r="100" spans="2:42" x14ac:dyDescent="0.25">
      <c r="B100" s="179" t="s">
        <v>220</v>
      </c>
      <c r="C100" s="180" t="s">
        <v>803</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si="45"/>
        <v>0</v>
      </c>
      <c r="G100" s="181"/>
      <c r="H100" s="181">
        <f t="shared" si="46"/>
        <v>0</v>
      </c>
      <c r="I100" s="181"/>
      <c r="J100" s="181">
        <f t="shared" si="47"/>
        <v>0</v>
      </c>
      <c r="K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1">
        <f t="shared" si="49"/>
        <v>0</v>
      </c>
      <c r="AD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1">
        <f t="shared" si="50"/>
        <v>0</v>
      </c>
      <c r="AH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1">
        <f t="shared" si="51"/>
        <v>0</v>
      </c>
      <c r="AL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1">
        <f t="shared" si="52"/>
        <v>0</v>
      </c>
      <c r="AP100" s="181">
        <f t="shared" si="53"/>
        <v>0</v>
      </c>
    </row>
    <row r="101" spans="2:42" x14ac:dyDescent="0.25">
      <c r="B101" s="179" t="s">
        <v>221</v>
      </c>
      <c r="C101" s="180" t="s">
        <v>804</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si="45"/>
        <v>0</v>
      </c>
      <c r="G101" s="181"/>
      <c r="H101" s="181">
        <f t="shared" si="46"/>
        <v>0</v>
      </c>
      <c r="I101" s="181"/>
      <c r="J101" s="181">
        <f t="shared" si="47"/>
        <v>0</v>
      </c>
      <c r="K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1">
        <f t="shared" si="49"/>
        <v>0</v>
      </c>
      <c r="AD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1">
        <f t="shared" si="50"/>
        <v>0</v>
      </c>
      <c r="AH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1">
        <f t="shared" si="51"/>
        <v>0</v>
      </c>
      <c r="AL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1">
        <f t="shared" si="52"/>
        <v>0</v>
      </c>
      <c r="AP101" s="181">
        <f t="shared" si="53"/>
        <v>0</v>
      </c>
    </row>
    <row r="102" spans="2:42" x14ac:dyDescent="0.25">
      <c r="B102" s="179" t="s">
        <v>222</v>
      </c>
      <c r="C102" s="180" t="s">
        <v>805</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45"/>
        <v>0</v>
      </c>
      <c r="G102" s="181"/>
      <c r="H102" s="181">
        <f t="shared" si="46"/>
        <v>0</v>
      </c>
      <c r="I102" s="181"/>
      <c r="J102" s="181">
        <f t="shared" si="47"/>
        <v>0</v>
      </c>
      <c r="K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1">
        <f t="shared" si="49"/>
        <v>0</v>
      </c>
      <c r="AD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1">
        <f t="shared" si="50"/>
        <v>0</v>
      </c>
      <c r="AH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1">
        <f t="shared" si="51"/>
        <v>0</v>
      </c>
      <c r="AL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1">
        <f t="shared" si="52"/>
        <v>0</v>
      </c>
      <c r="AP102" s="181">
        <f t="shared" si="53"/>
        <v>0</v>
      </c>
    </row>
    <row r="103" spans="2:42" x14ac:dyDescent="0.25">
      <c r="B103" s="179" t="s">
        <v>223</v>
      </c>
      <c r="C103" s="180" t="s">
        <v>800</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 t="shared" si="45"/>
        <v>0</v>
      </c>
      <c r="G103" s="181"/>
      <c r="H103" s="181">
        <f t="shared" si="46"/>
        <v>0</v>
      </c>
      <c r="I103" s="181"/>
      <c r="J103" s="181">
        <f t="shared" si="47"/>
        <v>0</v>
      </c>
      <c r="K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1">
        <f t="shared" si="49"/>
        <v>0</v>
      </c>
      <c r="AD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1">
        <f t="shared" si="50"/>
        <v>0</v>
      </c>
      <c r="AH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1">
        <f t="shared" si="51"/>
        <v>0</v>
      </c>
      <c r="AL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1">
        <f t="shared" si="52"/>
        <v>0</v>
      </c>
      <c r="AP103" s="181">
        <f t="shared" si="53"/>
        <v>0</v>
      </c>
    </row>
    <row r="104" spans="2:42" x14ac:dyDescent="0.25">
      <c r="B104" s="179" t="s">
        <v>224</v>
      </c>
      <c r="C104" s="180" t="s">
        <v>806</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si="45"/>
        <v>0</v>
      </c>
      <c r="G104" s="181"/>
      <c r="H104" s="181">
        <f t="shared" si="46"/>
        <v>0</v>
      </c>
      <c r="I104" s="181"/>
      <c r="J104" s="181">
        <f t="shared" si="47"/>
        <v>0</v>
      </c>
      <c r="K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1">
        <f t="shared" si="49"/>
        <v>0</v>
      </c>
      <c r="AD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1">
        <f t="shared" si="50"/>
        <v>0</v>
      </c>
      <c r="AH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1">
        <f t="shared" si="51"/>
        <v>0</v>
      </c>
      <c r="AL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1">
        <f t="shared" si="52"/>
        <v>0</v>
      </c>
      <c r="AP104" s="181">
        <f t="shared" si="53"/>
        <v>0</v>
      </c>
    </row>
    <row r="105" spans="2:42" x14ac:dyDescent="0.25">
      <c r="B105" s="179" t="s">
        <v>225</v>
      </c>
      <c r="C105" s="180" t="s">
        <v>801</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45"/>
        <v>0</v>
      </c>
      <c r="G105" s="181"/>
      <c r="H105" s="181">
        <f t="shared" si="46"/>
        <v>0</v>
      </c>
      <c r="I105" s="181"/>
      <c r="J105" s="181">
        <f t="shared" si="47"/>
        <v>0</v>
      </c>
      <c r="K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1">
        <f t="shared" si="49"/>
        <v>0</v>
      </c>
      <c r="AD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1">
        <f t="shared" si="50"/>
        <v>0</v>
      </c>
      <c r="AH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1">
        <f t="shared" si="51"/>
        <v>0</v>
      </c>
      <c r="AL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1">
        <f t="shared" si="52"/>
        <v>0</v>
      </c>
      <c r="AP105" s="181">
        <f t="shared" si="53"/>
        <v>0</v>
      </c>
    </row>
    <row r="106" spans="2:42" x14ac:dyDescent="0.25">
      <c r="B106" s="176" t="s">
        <v>226</v>
      </c>
      <c r="C106" s="177" t="s">
        <v>807</v>
      </c>
      <c r="D106" s="178">
        <f>D107+D118+D133+D149+D164+D190+D207+D214</f>
        <v>6844735</v>
      </c>
      <c r="E106" s="178">
        <f>E107+E118+E133+E149+E164+E190+E207+E214</f>
        <v>5277000</v>
      </c>
      <c r="F106" s="178">
        <f t="shared" si="45"/>
        <v>12121735</v>
      </c>
      <c r="G106" s="178">
        <f>G107+G118+G133+G149+G164+G190+G207+G214</f>
        <v>0</v>
      </c>
      <c r="H106" s="178">
        <f t="shared" si="46"/>
        <v>12121735</v>
      </c>
      <c r="I106" s="178">
        <f>I107+I118+I133+I149+I164+I190+I207+I214</f>
        <v>0</v>
      </c>
      <c r="J106" s="178">
        <f t="shared" si="47"/>
        <v>12121735</v>
      </c>
      <c r="K106" s="178">
        <f t="shared" ref="K106:AB106" si="54">K107+K118+K133+K149+K164+K190+K207+K214</f>
        <v>4170200</v>
      </c>
      <c r="L106" s="178">
        <f t="shared" si="54"/>
        <v>1154700</v>
      </c>
      <c r="M106" s="178">
        <f t="shared" si="54"/>
        <v>744750</v>
      </c>
      <c r="N106" s="178">
        <f t="shared" si="54"/>
        <v>743970</v>
      </c>
      <c r="O106" s="178">
        <f t="shared" si="54"/>
        <v>700000</v>
      </c>
      <c r="P106" s="178">
        <f t="shared" si="54"/>
        <v>2861500</v>
      </c>
      <c r="Q106" s="178">
        <f t="shared" si="54"/>
        <v>2174250</v>
      </c>
      <c r="R106" s="178">
        <f t="shared" si="54"/>
        <v>2266600</v>
      </c>
      <c r="S106" s="178">
        <f t="shared" si="54"/>
        <v>1057300</v>
      </c>
      <c r="T106" s="178">
        <f>T107+T118+T133+T149+T164+T190+T207+T214</f>
        <v>0</v>
      </c>
      <c r="U106" s="178">
        <f t="shared" si="54"/>
        <v>5000</v>
      </c>
      <c r="V106" s="178">
        <f t="shared" si="54"/>
        <v>480000</v>
      </c>
      <c r="W106" s="178">
        <f t="shared" si="54"/>
        <v>1325500</v>
      </c>
      <c r="X106" s="178">
        <f t="shared" si="54"/>
        <v>538600</v>
      </c>
      <c r="Y106" s="178">
        <f t="shared" si="54"/>
        <v>15000</v>
      </c>
      <c r="Z106" s="178">
        <f t="shared" si="54"/>
        <v>2796000</v>
      </c>
      <c r="AA106" s="178">
        <f t="shared" si="54"/>
        <v>15441370</v>
      </c>
      <c r="AB106" s="178">
        <f t="shared" si="54"/>
        <v>0</v>
      </c>
      <c r="AC106" s="178">
        <f t="shared" si="49"/>
        <v>18237370</v>
      </c>
      <c r="AD106" s="178">
        <f>AD107+AD118+AD133+AD149+AD164+AD190+AD207+AD214</f>
        <v>0</v>
      </c>
      <c r="AE106" s="178">
        <f>AE107+AE118+AE133+AE149+AE164+AE190+AE207+AE214</f>
        <v>0</v>
      </c>
      <c r="AF106" s="178">
        <f>AF107+AF118+AF133+AF149+AF164+AF190+AF207+AF214</f>
        <v>0</v>
      </c>
      <c r="AG106" s="178">
        <f t="shared" si="50"/>
        <v>0</v>
      </c>
      <c r="AH106" s="178">
        <f>AH107+AH118+AH133+AH149+AH164+AH190+AH207+AH214</f>
        <v>0</v>
      </c>
      <c r="AI106" s="178">
        <f>AI107+AI118+AI133+AI149+AI164+AI190+AI207+AI214</f>
        <v>0</v>
      </c>
      <c r="AJ106" s="178">
        <f>AJ107+AJ118+AJ133+AJ149+AJ164+AJ190+AJ207+AJ214</f>
        <v>0</v>
      </c>
      <c r="AK106" s="178">
        <f t="shared" si="51"/>
        <v>0</v>
      </c>
      <c r="AL106" s="178">
        <f>AL107+AL118+AL133+AL149+AL164+AL190+AL207+AL214</f>
        <v>0</v>
      </c>
      <c r="AM106" s="178">
        <f>AM107+AM118+AM133+AM149+AM164+AM190+AM207+AM214</f>
        <v>0</v>
      </c>
      <c r="AN106" s="178">
        <f>AN107+AN118+AN133+AN149+AN164+AN190+AN207+AN214</f>
        <v>0</v>
      </c>
      <c r="AO106" s="178">
        <f t="shared" si="52"/>
        <v>0</v>
      </c>
      <c r="AP106" s="178">
        <f t="shared" si="53"/>
        <v>18237370</v>
      </c>
    </row>
    <row r="107" spans="2:42" x14ac:dyDescent="0.25">
      <c r="B107" s="188" t="s">
        <v>227</v>
      </c>
      <c r="C107" s="189" t="s">
        <v>808</v>
      </c>
      <c r="D107" s="190">
        <f>SUM(D108:D117)</f>
        <v>0</v>
      </c>
      <c r="E107" s="190">
        <f>SUM(E108:E117)</f>
        <v>0</v>
      </c>
      <c r="F107" s="190">
        <f t="shared" si="45"/>
        <v>0</v>
      </c>
      <c r="G107" s="190">
        <f>SUM(G108:G117)</f>
        <v>0</v>
      </c>
      <c r="H107" s="190">
        <f t="shared" si="46"/>
        <v>0</v>
      </c>
      <c r="I107" s="190">
        <f>SUM(I108:I117)</f>
        <v>0</v>
      </c>
      <c r="J107" s="190">
        <f t="shared" si="47"/>
        <v>0</v>
      </c>
      <c r="K107" s="190">
        <f t="shared" ref="K107:AB107" si="55">SUM(K108:K117)</f>
        <v>0</v>
      </c>
      <c r="L107" s="190">
        <f t="shared" si="55"/>
        <v>0</v>
      </c>
      <c r="M107" s="190">
        <f t="shared" si="55"/>
        <v>0</v>
      </c>
      <c r="N107" s="190">
        <f t="shared" si="55"/>
        <v>0</v>
      </c>
      <c r="O107" s="190">
        <f t="shared" si="55"/>
        <v>0</v>
      </c>
      <c r="P107" s="190">
        <f>SUM(P108:P117)</f>
        <v>0</v>
      </c>
      <c r="Q107" s="190">
        <f>SUM(Q108:Q117)</f>
        <v>0</v>
      </c>
      <c r="R107" s="190">
        <f t="shared" si="55"/>
        <v>0</v>
      </c>
      <c r="S107" s="190">
        <f t="shared" si="55"/>
        <v>0</v>
      </c>
      <c r="T107" s="190">
        <f>SUM(T108:T117)</f>
        <v>0</v>
      </c>
      <c r="U107" s="190">
        <f t="shared" si="55"/>
        <v>0</v>
      </c>
      <c r="V107" s="190">
        <f t="shared" si="55"/>
        <v>0</v>
      </c>
      <c r="W107" s="190">
        <f>SUM(W108:W117)</f>
        <v>0</v>
      </c>
      <c r="X107" s="190">
        <f t="shared" si="55"/>
        <v>0</v>
      </c>
      <c r="Y107" s="190">
        <f t="shared" si="55"/>
        <v>0</v>
      </c>
      <c r="Z107" s="190">
        <f t="shared" si="55"/>
        <v>0</v>
      </c>
      <c r="AA107" s="190">
        <f t="shared" si="55"/>
        <v>0</v>
      </c>
      <c r="AB107" s="190">
        <f t="shared" si="55"/>
        <v>0</v>
      </c>
      <c r="AC107" s="190">
        <f t="shared" si="49"/>
        <v>0</v>
      </c>
      <c r="AD107" s="190">
        <f>SUM(AD108:AD117)</f>
        <v>0</v>
      </c>
      <c r="AE107" s="190">
        <f>SUM(AE108:AE117)</f>
        <v>0</v>
      </c>
      <c r="AF107" s="190">
        <f>SUM(AF108:AF117)</f>
        <v>0</v>
      </c>
      <c r="AG107" s="190">
        <f t="shared" si="50"/>
        <v>0</v>
      </c>
      <c r="AH107" s="190">
        <f>SUM(AH108:AH117)</f>
        <v>0</v>
      </c>
      <c r="AI107" s="190">
        <f>SUM(AI108:AI117)</f>
        <v>0</v>
      </c>
      <c r="AJ107" s="190">
        <f>SUM(AJ108:AJ117)</f>
        <v>0</v>
      </c>
      <c r="AK107" s="190">
        <f t="shared" si="51"/>
        <v>0</v>
      </c>
      <c r="AL107" s="190">
        <f>SUM(AL108:AL117)</f>
        <v>0</v>
      </c>
      <c r="AM107" s="190">
        <f>SUM(AM108:AM117)</f>
        <v>0</v>
      </c>
      <c r="AN107" s="190">
        <f>SUM(AN108:AN117)</f>
        <v>0</v>
      </c>
      <c r="AO107" s="190">
        <f t="shared" si="52"/>
        <v>0</v>
      </c>
      <c r="AP107" s="190">
        <f t="shared" si="53"/>
        <v>0</v>
      </c>
    </row>
    <row r="108" spans="2:42" x14ac:dyDescent="0.25">
      <c r="B108" s="179" t="s">
        <v>228</v>
      </c>
      <c r="C108" s="180" t="s">
        <v>809</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45"/>
        <v>0</v>
      </c>
      <c r="G108" s="181"/>
      <c r="H108" s="181">
        <f t="shared" ref="H108:H115" si="56">F108-G108</f>
        <v>0</v>
      </c>
      <c r="I108" s="181"/>
      <c r="J108" s="181">
        <f t="shared" ref="J108:J115" si="57">F108-I108</f>
        <v>0</v>
      </c>
      <c r="K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1">
        <f t="shared" ref="AC108:AC115" si="58">Z108+AA108+AB108</f>
        <v>0</v>
      </c>
      <c r="AD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1">
        <f t="shared" ref="AG108:AG115" si="59">AD108+AE108+AF108</f>
        <v>0</v>
      </c>
      <c r="AH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1">
        <f t="shared" ref="AK108:AK115" si="60">AH108+AI108+AJ108</f>
        <v>0</v>
      </c>
      <c r="AL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1">
        <f t="shared" ref="AO108:AO115" si="61">AL108+AM108+AN108</f>
        <v>0</v>
      </c>
      <c r="AP108" s="181">
        <f t="shared" ref="AP108:AP115" si="62">AC108+AG108+AK108+AO108</f>
        <v>0</v>
      </c>
    </row>
    <row r="109" spans="2:42" x14ac:dyDescent="0.25">
      <c r="B109" s="179" t="s">
        <v>229</v>
      </c>
      <c r="C109" s="180" t="s">
        <v>810</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si="45"/>
        <v>0</v>
      </c>
      <c r="G109" s="181"/>
      <c r="H109" s="181">
        <f t="shared" si="56"/>
        <v>0</v>
      </c>
      <c r="I109" s="181"/>
      <c r="J109" s="181">
        <f t="shared" si="57"/>
        <v>0</v>
      </c>
      <c r="K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1">
        <f t="shared" si="58"/>
        <v>0</v>
      </c>
      <c r="AD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1">
        <f t="shared" si="59"/>
        <v>0</v>
      </c>
      <c r="AH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1">
        <f t="shared" si="60"/>
        <v>0</v>
      </c>
      <c r="AL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1">
        <f t="shared" si="61"/>
        <v>0</v>
      </c>
      <c r="AP109" s="181">
        <f t="shared" si="62"/>
        <v>0</v>
      </c>
    </row>
    <row r="110" spans="2:42" x14ac:dyDescent="0.25">
      <c r="B110" s="179" t="s">
        <v>230</v>
      </c>
      <c r="C110" s="180" t="s">
        <v>811</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45"/>
        <v>0</v>
      </c>
      <c r="G110" s="181"/>
      <c r="H110" s="181">
        <f t="shared" si="56"/>
        <v>0</v>
      </c>
      <c r="I110" s="181"/>
      <c r="J110" s="181">
        <f t="shared" si="57"/>
        <v>0</v>
      </c>
      <c r="K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1">
        <f t="shared" si="58"/>
        <v>0</v>
      </c>
      <c r="AD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1">
        <f t="shared" si="59"/>
        <v>0</v>
      </c>
      <c r="AH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1">
        <f t="shared" si="60"/>
        <v>0</v>
      </c>
      <c r="AL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1">
        <f t="shared" si="61"/>
        <v>0</v>
      </c>
      <c r="AP110" s="181">
        <f t="shared" si="62"/>
        <v>0</v>
      </c>
    </row>
    <row r="111" spans="2:42" x14ac:dyDescent="0.25">
      <c r="B111" s="179" t="s">
        <v>231</v>
      </c>
      <c r="C111" s="180" t="s">
        <v>812</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45"/>
        <v>0</v>
      </c>
      <c r="G111" s="181"/>
      <c r="H111" s="181">
        <f>F111-G111</f>
        <v>0</v>
      </c>
      <c r="I111" s="181"/>
      <c r="J111" s="181">
        <f>F111-I111</f>
        <v>0</v>
      </c>
      <c r="K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1">
        <f>Z111+AA111+AB111</f>
        <v>0</v>
      </c>
      <c r="AD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1">
        <f>AD111+AE111+AF111</f>
        <v>0</v>
      </c>
      <c r="AH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1">
        <f>AH111+AI111+AJ111</f>
        <v>0</v>
      </c>
      <c r="AL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1">
        <f>AL111+AM111+AN111</f>
        <v>0</v>
      </c>
      <c r="AP111" s="181">
        <f>AC111+AG111+AK111+AO111</f>
        <v>0</v>
      </c>
    </row>
    <row r="112" spans="2:42" x14ac:dyDescent="0.25">
      <c r="B112" s="179" t="s">
        <v>232</v>
      </c>
      <c r="C112" s="180" t="s">
        <v>813</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45"/>
        <v>0</v>
      </c>
      <c r="G112" s="181"/>
      <c r="H112" s="181">
        <f>F112-G112</f>
        <v>0</v>
      </c>
      <c r="I112" s="181"/>
      <c r="J112" s="181">
        <f>F112-I112</f>
        <v>0</v>
      </c>
      <c r="K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1">
        <f>Z112+AA112+AB112</f>
        <v>0</v>
      </c>
      <c r="AD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1">
        <f>AD112+AE112+AF112</f>
        <v>0</v>
      </c>
      <c r="AH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1">
        <f>AH112+AI112+AJ112</f>
        <v>0</v>
      </c>
      <c r="AL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1">
        <f>AL112+AM112+AN112</f>
        <v>0</v>
      </c>
      <c r="AP112" s="181">
        <f>AC112+AG112+AK112+AO112</f>
        <v>0</v>
      </c>
    </row>
    <row r="113" spans="2:42" x14ac:dyDescent="0.25">
      <c r="B113" s="179" t="s">
        <v>233</v>
      </c>
      <c r="C113" s="180" t="s">
        <v>814</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45"/>
        <v>0</v>
      </c>
      <c r="G113" s="181"/>
      <c r="H113" s="181">
        <f>F113-G113</f>
        <v>0</v>
      </c>
      <c r="I113" s="181"/>
      <c r="J113" s="181">
        <f>F113-I113</f>
        <v>0</v>
      </c>
      <c r="K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1">
        <f>Z113+AA113+AB113</f>
        <v>0</v>
      </c>
      <c r="AD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1">
        <f>AD113+AE113+AF113</f>
        <v>0</v>
      </c>
      <c r="AH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1">
        <f>AH113+AI113+AJ113</f>
        <v>0</v>
      </c>
      <c r="AL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1">
        <f>AL113+AM113+AN113</f>
        <v>0</v>
      </c>
      <c r="AP113" s="181">
        <f>AC113+AG113+AK113+AO113</f>
        <v>0</v>
      </c>
    </row>
    <row r="114" spans="2:42" x14ac:dyDescent="0.25">
      <c r="B114" s="179" t="s">
        <v>234</v>
      </c>
      <c r="C114" s="180" t="s">
        <v>815</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45"/>
        <v>0</v>
      </c>
      <c r="G114" s="181"/>
      <c r="H114" s="181">
        <f>F114-G114</f>
        <v>0</v>
      </c>
      <c r="I114" s="181"/>
      <c r="J114" s="181">
        <f>F114-I114</f>
        <v>0</v>
      </c>
      <c r="K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1">
        <f>Z114+AA114+AB114</f>
        <v>0</v>
      </c>
      <c r="AD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1">
        <f>AD114+AE114+AF114</f>
        <v>0</v>
      </c>
      <c r="AH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1">
        <f>AH114+AI114+AJ114</f>
        <v>0</v>
      </c>
      <c r="AL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1">
        <f>AL114+AM114+AN114</f>
        <v>0</v>
      </c>
      <c r="AP114" s="181">
        <f>AC114+AG114+AK114+AO114</f>
        <v>0</v>
      </c>
    </row>
    <row r="115" spans="2:42" x14ac:dyDescent="0.25">
      <c r="B115" s="179" t="s">
        <v>235</v>
      </c>
      <c r="C115" s="180" t="s">
        <v>816</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si="45"/>
        <v>0</v>
      </c>
      <c r="G115" s="181"/>
      <c r="H115" s="181">
        <f t="shared" si="56"/>
        <v>0</v>
      </c>
      <c r="I115" s="181"/>
      <c r="J115" s="181">
        <f t="shared" si="57"/>
        <v>0</v>
      </c>
      <c r="K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1">
        <f t="shared" si="58"/>
        <v>0</v>
      </c>
      <c r="AD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1">
        <f t="shared" si="59"/>
        <v>0</v>
      </c>
      <c r="AH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1">
        <f t="shared" si="60"/>
        <v>0</v>
      </c>
      <c r="AL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1">
        <f t="shared" si="61"/>
        <v>0</v>
      </c>
      <c r="AP115" s="181">
        <f t="shared" si="62"/>
        <v>0</v>
      </c>
    </row>
    <row r="116" spans="2:42" x14ac:dyDescent="0.25">
      <c r="B116" s="179" t="s">
        <v>236</v>
      </c>
      <c r="C116" s="180" t="s">
        <v>817</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si="45"/>
        <v>0</v>
      </c>
      <c r="G116" s="181"/>
      <c r="H116" s="181">
        <f>F116-G116</f>
        <v>0</v>
      </c>
      <c r="I116" s="181"/>
      <c r="J116" s="181">
        <f>F116-I116</f>
        <v>0</v>
      </c>
      <c r="K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1">
        <f>Z116+AA116+AB116</f>
        <v>0</v>
      </c>
      <c r="AD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1">
        <f>AD116+AE116+AF116</f>
        <v>0</v>
      </c>
      <c r="AH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1">
        <f>AH116+AI116+AJ116</f>
        <v>0</v>
      </c>
      <c r="AL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1">
        <f>AL116+AM116+AN116</f>
        <v>0</v>
      </c>
      <c r="AP116" s="181">
        <f>AC116+AG116+AK116+AO116</f>
        <v>0</v>
      </c>
    </row>
    <row r="117" spans="2:42" x14ac:dyDescent="0.25">
      <c r="B117" s="179" t="s">
        <v>237</v>
      </c>
      <c r="C117" s="180" t="s">
        <v>818</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45"/>
        <v>0</v>
      </c>
      <c r="G117" s="181"/>
      <c r="H117" s="181">
        <f>F117-G117</f>
        <v>0</v>
      </c>
      <c r="I117" s="181"/>
      <c r="J117" s="181">
        <f>F117-I117</f>
        <v>0</v>
      </c>
      <c r="K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1">
        <f>Z117+AA117+AB117</f>
        <v>0</v>
      </c>
      <c r="AD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1">
        <f>AD117+AE117+AF117</f>
        <v>0</v>
      </c>
      <c r="AH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1">
        <f>AH117+AI117+AJ117</f>
        <v>0</v>
      </c>
      <c r="AL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1">
        <f>AL117+AM117+AN117</f>
        <v>0</v>
      </c>
      <c r="AP117" s="181">
        <f>AC117+AG117+AK117+AO117</f>
        <v>0</v>
      </c>
    </row>
    <row r="118" spans="2:42" x14ac:dyDescent="0.25">
      <c r="B118" s="188" t="s">
        <v>238</v>
      </c>
      <c r="C118" s="189" t="s">
        <v>819</v>
      </c>
      <c r="D118" s="190">
        <f>SUM(D119:D132)</f>
        <v>0</v>
      </c>
      <c r="E118" s="190">
        <f>SUM(E119:E132)</f>
        <v>0</v>
      </c>
      <c r="F118" s="190">
        <f t="shared" si="45"/>
        <v>0</v>
      </c>
      <c r="G118" s="190">
        <f>SUM(G119:G132)</f>
        <v>0</v>
      </c>
      <c r="H118" s="190">
        <f>F118-G118</f>
        <v>0</v>
      </c>
      <c r="I118" s="190">
        <f>SUM(I119:I132)</f>
        <v>0</v>
      </c>
      <c r="J118" s="190">
        <f>F118-I118</f>
        <v>0</v>
      </c>
      <c r="K118" s="190">
        <f t="shared" ref="K118:AN118" si="63">SUM(K119:K132)</f>
        <v>0</v>
      </c>
      <c r="L118" s="190">
        <f t="shared" si="63"/>
        <v>0</v>
      </c>
      <c r="M118" s="190">
        <f t="shared" si="63"/>
        <v>0</v>
      </c>
      <c r="N118" s="190">
        <f t="shared" si="63"/>
        <v>0</v>
      </c>
      <c r="O118" s="190">
        <f t="shared" si="63"/>
        <v>0</v>
      </c>
      <c r="P118" s="190">
        <f>SUM(P119:P132)</f>
        <v>0</v>
      </c>
      <c r="Q118" s="190">
        <f>SUM(Q119:Q132)</f>
        <v>0</v>
      </c>
      <c r="R118" s="190">
        <f t="shared" si="63"/>
        <v>0</v>
      </c>
      <c r="S118" s="190">
        <f t="shared" si="63"/>
        <v>0</v>
      </c>
      <c r="T118" s="190">
        <f>SUM(T119:T132)</f>
        <v>0</v>
      </c>
      <c r="U118" s="190">
        <f t="shared" si="63"/>
        <v>0</v>
      </c>
      <c r="V118" s="190">
        <f t="shared" si="63"/>
        <v>0</v>
      </c>
      <c r="W118" s="190">
        <f>SUM(W119:W132)</f>
        <v>0</v>
      </c>
      <c r="X118" s="190">
        <f t="shared" si="63"/>
        <v>0</v>
      </c>
      <c r="Y118" s="190">
        <f t="shared" si="63"/>
        <v>0</v>
      </c>
      <c r="Z118" s="190">
        <f t="shared" si="63"/>
        <v>0</v>
      </c>
      <c r="AA118" s="190">
        <f t="shared" si="63"/>
        <v>0</v>
      </c>
      <c r="AB118" s="190">
        <f t="shared" si="63"/>
        <v>0</v>
      </c>
      <c r="AC118" s="190">
        <f>Z118+AA118+AB118</f>
        <v>0</v>
      </c>
      <c r="AD118" s="190">
        <f t="shared" si="63"/>
        <v>0</v>
      </c>
      <c r="AE118" s="190">
        <f t="shared" si="63"/>
        <v>0</v>
      </c>
      <c r="AF118" s="190">
        <f t="shared" si="63"/>
        <v>0</v>
      </c>
      <c r="AG118" s="190">
        <f>AD118+AE118+AF118</f>
        <v>0</v>
      </c>
      <c r="AH118" s="190">
        <f t="shared" si="63"/>
        <v>0</v>
      </c>
      <c r="AI118" s="190">
        <f t="shared" si="63"/>
        <v>0</v>
      </c>
      <c r="AJ118" s="190">
        <f t="shared" si="63"/>
        <v>0</v>
      </c>
      <c r="AK118" s="190">
        <f>AH118+AI118+AJ118</f>
        <v>0</v>
      </c>
      <c r="AL118" s="190">
        <f t="shared" si="63"/>
        <v>0</v>
      </c>
      <c r="AM118" s="190">
        <f t="shared" si="63"/>
        <v>0</v>
      </c>
      <c r="AN118" s="190">
        <f t="shared" si="63"/>
        <v>0</v>
      </c>
      <c r="AO118" s="190">
        <f>AL118+AM118+AN118</f>
        <v>0</v>
      </c>
      <c r="AP118" s="190">
        <f>AC118+AG118+AK118+AO118</f>
        <v>0</v>
      </c>
    </row>
    <row r="119" spans="2:42" x14ac:dyDescent="0.25">
      <c r="B119" s="179" t="s">
        <v>239</v>
      </c>
      <c r="C119" s="180" t="s">
        <v>820</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45"/>
        <v>0</v>
      </c>
      <c r="G119" s="181"/>
      <c r="H119" s="181">
        <f>F119-G119</f>
        <v>0</v>
      </c>
      <c r="I119" s="181"/>
      <c r="J119" s="181">
        <f>F119-I119</f>
        <v>0</v>
      </c>
      <c r="K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1">
        <f>Z119+AA119+AB119</f>
        <v>0</v>
      </c>
      <c r="AD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1">
        <f>AD119+AE119+AF119</f>
        <v>0</v>
      </c>
      <c r="AH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1">
        <f>AH119+AI119+AJ119</f>
        <v>0</v>
      </c>
      <c r="AL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1">
        <f>AL119+AM119+AN119</f>
        <v>0</v>
      </c>
      <c r="AP119" s="181">
        <f>AC119+AG119+AK119+AO119</f>
        <v>0</v>
      </c>
    </row>
    <row r="120" spans="2:42" x14ac:dyDescent="0.25">
      <c r="B120" s="179" t="s">
        <v>240</v>
      </c>
      <c r="C120" s="180" t="s">
        <v>821</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64">D120+E120</f>
        <v>0</v>
      </c>
      <c r="G120" s="181"/>
      <c r="H120" s="181">
        <f t="shared" ref="H120:H125" si="65">F120-G120</f>
        <v>0</v>
      </c>
      <c r="I120" s="181"/>
      <c r="J120" s="181">
        <f t="shared" ref="J120:J125" si="66">F120-I120</f>
        <v>0</v>
      </c>
      <c r="K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1">
        <f t="shared" ref="AC120:AC125" si="67">Z120+AA120+AB120</f>
        <v>0</v>
      </c>
      <c r="AD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1">
        <f t="shared" ref="AG120:AG125" si="68">AD120+AE120+AF120</f>
        <v>0</v>
      </c>
      <c r="AH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1">
        <f t="shared" ref="AK120:AK125" si="69">AH120+AI120+AJ120</f>
        <v>0</v>
      </c>
      <c r="AL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1">
        <f t="shared" ref="AO120:AO125" si="70">AL120+AM120+AN120</f>
        <v>0</v>
      </c>
      <c r="AP120" s="181">
        <f t="shared" ref="AP120:AP125" si="71">AC120+AG120+AK120+AO120</f>
        <v>0</v>
      </c>
    </row>
    <row r="121" spans="2:42" x14ac:dyDescent="0.25">
      <c r="B121" s="179" t="s">
        <v>241</v>
      </c>
      <c r="C121" s="180" t="s">
        <v>822</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64"/>
        <v>0</v>
      </c>
      <c r="G121" s="181"/>
      <c r="H121" s="181">
        <f t="shared" si="65"/>
        <v>0</v>
      </c>
      <c r="I121" s="181"/>
      <c r="J121" s="181">
        <f t="shared" si="66"/>
        <v>0</v>
      </c>
      <c r="K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1">
        <f t="shared" si="67"/>
        <v>0</v>
      </c>
      <c r="AD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1">
        <f t="shared" si="68"/>
        <v>0</v>
      </c>
      <c r="AH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1">
        <f t="shared" si="69"/>
        <v>0</v>
      </c>
      <c r="AL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1">
        <f t="shared" si="70"/>
        <v>0</v>
      </c>
      <c r="AP121" s="181">
        <f t="shared" si="71"/>
        <v>0</v>
      </c>
    </row>
    <row r="122" spans="2:42" x14ac:dyDescent="0.25">
      <c r="B122" s="179" t="s">
        <v>242</v>
      </c>
      <c r="C122" s="180" t="s">
        <v>823</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64"/>
        <v>0</v>
      </c>
      <c r="G122" s="181"/>
      <c r="H122" s="181">
        <f t="shared" si="65"/>
        <v>0</v>
      </c>
      <c r="I122" s="181"/>
      <c r="J122" s="181">
        <f t="shared" si="66"/>
        <v>0</v>
      </c>
      <c r="K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1">
        <f t="shared" si="67"/>
        <v>0</v>
      </c>
      <c r="AD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1">
        <f t="shared" si="68"/>
        <v>0</v>
      </c>
      <c r="AH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1">
        <f t="shared" si="69"/>
        <v>0</v>
      </c>
      <c r="AL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1">
        <f t="shared" si="70"/>
        <v>0</v>
      </c>
      <c r="AP122" s="181">
        <f t="shared" si="71"/>
        <v>0</v>
      </c>
    </row>
    <row r="123" spans="2:42" x14ac:dyDescent="0.25">
      <c r="B123" s="179" t="s">
        <v>243</v>
      </c>
      <c r="C123" s="180" t="s">
        <v>824</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64"/>
        <v>0</v>
      </c>
      <c r="G123" s="181"/>
      <c r="H123" s="181">
        <f t="shared" si="65"/>
        <v>0</v>
      </c>
      <c r="I123" s="181"/>
      <c r="J123" s="181">
        <f t="shared" si="66"/>
        <v>0</v>
      </c>
      <c r="K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1">
        <f t="shared" si="67"/>
        <v>0</v>
      </c>
      <c r="AD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1">
        <f t="shared" si="68"/>
        <v>0</v>
      </c>
      <c r="AH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1">
        <f t="shared" si="69"/>
        <v>0</v>
      </c>
      <c r="AL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1">
        <f t="shared" si="70"/>
        <v>0</v>
      </c>
      <c r="AP123" s="181">
        <f t="shared" si="71"/>
        <v>0</v>
      </c>
    </row>
    <row r="124" spans="2:42" x14ac:dyDescent="0.25">
      <c r="B124" s="179" t="s">
        <v>244</v>
      </c>
      <c r="C124" s="180" t="s">
        <v>825</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64"/>
        <v>0</v>
      </c>
      <c r="G124" s="181"/>
      <c r="H124" s="181">
        <f t="shared" si="65"/>
        <v>0</v>
      </c>
      <c r="I124" s="181"/>
      <c r="J124" s="181">
        <f t="shared" si="66"/>
        <v>0</v>
      </c>
      <c r="K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1">
        <f t="shared" si="67"/>
        <v>0</v>
      </c>
      <c r="AD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1">
        <f t="shared" si="68"/>
        <v>0</v>
      </c>
      <c r="AH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1">
        <f t="shared" si="69"/>
        <v>0</v>
      </c>
      <c r="AL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1">
        <f t="shared" si="70"/>
        <v>0</v>
      </c>
      <c r="AP124" s="181">
        <f t="shared" si="71"/>
        <v>0</v>
      </c>
    </row>
    <row r="125" spans="2:42" x14ac:dyDescent="0.25">
      <c r="B125" s="179" t="s">
        <v>245</v>
      </c>
      <c r="C125" s="180" t="s">
        <v>826</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64"/>
        <v>0</v>
      </c>
      <c r="G125" s="181"/>
      <c r="H125" s="181">
        <f t="shared" si="65"/>
        <v>0</v>
      </c>
      <c r="I125" s="181"/>
      <c r="J125" s="181">
        <f t="shared" si="66"/>
        <v>0</v>
      </c>
      <c r="K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1">
        <f t="shared" si="67"/>
        <v>0</v>
      </c>
      <c r="AD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1">
        <f t="shared" si="68"/>
        <v>0</v>
      </c>
      <c r="AH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1">
        <f t="shared" si="69"/>
        <v>0</v>
      </c>
      <c r="AL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1">
        <f t="shared" si="70"/>
        <v>0</v>
      </c>
      <c r="AP125" s="181">
        <f t="shared" si="71"/>
        <v>0</v>
      </c>
    </row>
    <row r="126" spans="2:42" x14ac:dyDescent="0.25">
      <c r="B126" s="179" t="s">
        <v>246</v>
      </c>
      <c r="C126" s="180" t="s">
        <v>827</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ref="F126:F137" si="72">D126+E126</f>
        <v>0</v>
      </c>
      <c r="G126" s="181"/>
      <c r="H126" s="181">
        <f t="shared" ref="H126:H133" si="73">F126-G126</f>
        <v>0</v>
      </c>
      <c r="I126" s="181"/>
      <c r="J126" s="181">
        <f t="shared" ref="J126:J133" si="74">F126-I126</f>
        <v>0</v>
      </c>
      <c r="K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1">
        <f t="shared" ref="AC126:AC133" si="75">Z126+AA126+AB126</f>
        <v>0</v>
      </c>
      <c r="AD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1">
        <f t="shared" ref="AG126:AG133" si="76">AD126+AE126+AF126</f>
        <v>0</v>
      </c>
      <c r="AH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1">
        <f t="shared" ref="AK126:AK133" si="77">AH126+AI126+AJ126</f>
        <v>0</v>
      </c>
      <c r="AL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1">
        <f t="shared" ref="AO126:AO133" si="78">AL126+AM126+AN126</f>
        <v>0</v>
      </c>
      <c r="AP126" s="181">
        <f t="shared" ref="AP126:AP133" si="79">AC126+AG126+AK126+AO126</f>
        <v>0</v>
      </c>
    </row>
    <row r="127" spans="2:42" x14ac:dyDescent="0.25">
      <c r="B127" s="179" t="s">
        <v>247</v>
      </c>
      <c r="C127" s="180" t="s">
        <v>828</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72"/>
        <v>0</v>
      </c>
      <c r="G127" s="181"/>
      <c r="H127" s="181">
        <f t="shared" si="73"/>
        <v>0</v>
      </c>
      <c r="I127" s="181"/>
      <c r="J127" s="181">
        <f t="shared" si="74"/>
        <v>0</v>
      </c>
      <c r="K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1">
        <f t="shared" si="75"/>
        <v>0</v>
      </c>
      <c r="AD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1">
        <f t="shared" si="76"/>
        <v>0</v>
      </c>
      <c r="AH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1">
        <f t="shared" si="77"/>
        <v>0</v>
      </c>
      <c r="AL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1">
        <f t="shared" si="78"/>
        <v>0</v>
      </c>
      <c r="AP127" s="181">
        <f t="shared" si="79"/>
        <v>0</v>
      </c>
    </row>
    <row r="128" spans="2:42" x14ac:dyDescent="0.25">
      <c r="B128" s="179" t="s">
        <v>248</v>
      </c>
      <c r="C128" s="180" t="s">
        <v>829</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si="72"/>
        <v>0</v>
      </c>
      <c r="G128" s="181"/>
      <c r="H128" s="181">
        <f t="shared" si="73"/>
        <v>0</v>
      </c>
      <c r="I128" s="181"/>
      <c r="J128" s="181">
        <f t="shared" si="74"/>
        <v>0</v>
      </c>
      <c r="K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1">
        <f t="shared" si="75"/>
        <v>0</v>
      </c>
      <c r="AD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1">
        <f t="shared" si="76"/>
        <v>0</v>
      </c>
      <c r="AH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1">
        <f t="shared" si="77"/>
        <v>0</v>
      </c>
      <c r="AL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1">
        <f t="shared" si="78"/>
        <v>0</v>
      </c>
      <c r="AP128" s="181">
        <f t="shared" si="79"/>
        <v>0</v>
      </c>
    </row>
    <row r="129" spans="2:42" x14ac:dyDescent="0.25">
      <c r="B129" s="179" t="s">
        <v>249</v>
      </c>
      <c r="C129" s="180" t="s">
        <v>830</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si="72"/>
        <v>0</v>
      </c>
      <c r="G129" s="181"/>
      <c r="H129" s="181">
        <f t="shared" si="73"/>
        <v>0</v>
      </c>
      <c r="I129" s="181"/>
      <c r="J129" s="181">
        <f t="shared" si="74"/>
        <v>0</v>
      </c>
      <c r="K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1">
        <f t="shared" si="75"/>
        <v>0</v>
      </c>
      <c r="AD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1">
        <f t="shared" si="76"/>
        <v>0</v>
      </c>
      <c r="AH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1">
        <f t="shared" si="77"/>
        <v>0</v>
      </c>
      <c r="AL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1">
        <f t="shared" si="78"/>
        <v>0</v>
      </c>
      <c r="AP129" s="181">
        <f t="shared" si="79"/>
        <v>0</v>
      </c>
    </row>
    <row r="130" spans="2:42" x14ac:dyDescent="0.25">
      <c r="B130" s="179" t="s">
        <v>250</v>
      </c>
      <c r="C130" s="180" t="s">
        <v>831</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72"/>
        <v>0</v>
      </c>
      <c r="G130" s="181"/>
      <c r="H130" s="181">
        <f t="shared" si="73"/>
        <v>0</v>
      </c>
      <c r="I130" s="181"/>
      <c r="J130" s="181">
        <f t="shared" si="74"/>
        <v>0</v>
      </c>
      <c r="K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1">
        <f t="shared" si="75"/>
        <v>0</v>
      </c>
      <c r="AD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1">
        <f t="shared" si="76"/>
        <v>0</v>
      </c>
      <c r="AH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1">
        <f t="shared" si="77"/>
        <v>0</v>
      </c>
      <c r="AL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1">
        <f t="shared" si="78"/>
        <v>0</v>
      </c>
      <c r="AP130" s="181">
        <f t="shared" si="79"/>
        <v>0</v>
      </c>
    </row>
    <row r="131" spans="2:42" x14ac:dyDescent="0.25">
      <c r="B131" s="179" t="s">
        <v>251</v>
      </c>
      <c r="C131" s="180" t="s">
        <v>832</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72"/>
        <v>0</v>
      </c>
      <c r="G131" s="181"/>
      <c r="H131" s="181">
        <f t="shared" si="73"/>
        <v>0</v>
      </c>
      <c r="I131" s="181"/>
      <c r="J131" s="181">
        <f t="shared" si="74"/>
        <v>0</v>
      </c>
      <c r="K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1">
        <f t="shared" si="75"/>
        <v>0</v>
      </c>
      <c r="AD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1">
        <f t="shared" si="76"/>
        <v>0</v>
      </c>
      <c r="AH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1">
        <f t="shared" si="77"/>
        <v>0</v>
      </c>
      <c r="AL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1">
        <f t="shared" si="78"/>
        <v>0</v>
      </c>
      <c r="AP131" s="181">
        <f t="shared" si="79"/>
        <v>0</v>
      </c>
    </row>
    <row r="132" spans="2:42" x14ac:dyDescent="0.25">
      <c r="B132" s="179" t="s">
        <v>252</v>
      </c>
      <c r="C132" s="180" t="s">
        <v>833</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1">
        <f t="shared" si="72"/>
        <v>0</v>
      </c>
      <c r="G132" s="181"/>
      <c r="H132" s="181">
        <f t="shared" si="73"/>
        <v>0</v>
      </c>
      <c r="I132" s="181"/>
      <c r="J132" s="181">
        <f t="shared" si="74"/>
        <v>0</v>
      </c>
      <c r="K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1">
        <f t="shared" si="75"/>
        <v>0</v>
      </c>
      <c r="AD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1">
        <f t="shared" si="76"/>
        <v>0</v>
      </c>
      <c r="AH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1">
        <f t="shared" si="77"/>
        <v>0</v>
      </c>
      <c r="AL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1">
        <f t="shared" si="78"/>
        <v>0</v>
      </c>
      <c r="AP132" s="181">
        <f t="shared" si="79"/>
        <v>0</v>
      </c>
    </row>
    <row r="133" spans="2:42" x14ac:dyDescent="0.25">
      <c r="B133" s="188" t="s">
        <v>253</v>
      </c>
      <c r="C133" s="189" t="s">
        <v>834</v>
      </c>
      <c r="D133" s="190">
        <f>SUM(D134:D148)</f>
        <v>0</v>
      </c>
      <c r="E133" s="190">
        <f>SUM(E134:E148)</f>
        <v>0</v>
      </c>
      <c r="F133" s="190">
        <f t="shared" si="72"/>
        <v>0</v>
      </c>
      <c r="G133" s="190">
        <f>SUM(G134:G148)</f>
        <v>0</v>
      </c>
      <c r="H133" s="190">
        <f t="shared" si="73"/>
        <v>0</v>
      </c>
      <c r="I133" s="190">
        <f>SUM(I134:I148)</f>
        <v>0</v>
      </c>
      <c r="J133" s="190">
        <f t="shared" si="74"/>
        <v>0</v>
      </c>
      <c r="K133" s="190">
        <f t="shared" ref="K133:AN133" si="80">SUM(K134:K148)</f>
        <v>0</v>
      </c>
      <c r="L133" s="190">
        <f t="shared" si="80"/>
        <v>0</v>
      </c>
      <c r="M133" s="190">
        <f t="shared" si="80"/>
        <v>0</v>
      </c>
      <c r="N133" s="190">
        <f t="shared" si="80"/>
        <v>0</v>
      </c>
      <c r="O133" s="190">
        <f t="shared" si="80"/>
        <v>0</v>
      </c>
      <c r="P133" s="190">
        <f>SUM(P134:P148)</f>
        <v>0</v>
      </c>
      <c r="Q133" s="190">
        <f>SUM(Q134:Q148)</f>
        <v>0</v>
      </c>
      <c r="R133" s="190">
        <f t="shared" si="80"/>
        <v>0</v>
      </c>
      <c r="S133" s="190">
        <f t="shared" si="80"/>
        <v>0</v>
      </c>
      <c r="T133" s="190">
        <f>SUM(T134:T148)</f>
        <v>0</v>
      </c>
      <c r="U133" s="190">
        <f t="shared" si="80"/>
        <v>0</v>
      </c>
      <c r="V133" s="190">
        <f t="shared" si="80"/>
        <v>0</v>
      </c>
      <c r="W133" s="190">
        <f>SUM(W134:W148)</f>
        <v>0</v>
      </c>
      <c r="X133" s="190">
        <f t="shared" si="80"/>
        <v>0</v>
      </c>
      <c r="Y133" s="190">
        <f t="shared" si="80"/>
        <v>0</v>
      </c>
      <c r="Z133" s="190">
        <f t="shared" si="80"/>
        <v>0</v>
      </c>
      <c r="AA133" s="190">
        <f t="shared" si="80"/>
        <v>0</v>
      </c>
      <c r="AB133" s="190">
        <f t="shared" si="80"/>
        <v>0</v>
      </c>
      <c r="AC133" s="190">
        <f t="shared" si="75"/>
        <v>0</v>
      </c>
      <c r="AD133" s="190">
        <f t="shared" si="80"/>
        <v>0</v>
      </c>
      <c r="AE133" s="190">
        <f t="shared" si="80"/>
        <v>0</v>
      </c>
      <c r="AF133" s="190">
        <f t="shared" si="80"/>
        <v>0</v>
      </c>
      <c r="AG133" s="190">
        <f t="shared" si="76"/>
        <v>0</v>
      </c>
      <c r="AH133" s="190">
        <f t="shared" si="80"/>
        <v>0</v>
      </c>
      <c r="AI133" s="190">
        <f t="shared" si="80"/>
        <v>0</v>
      </c>
      <c r="AJ133" s="190">
        <f t="shared" si="80"/>
        <v>0</v>
      </c>
      <c r="AK133" s="190">
        <f t="shared" si="77"/>
        <v>0</v>
      </c>
      <c r="AL133" s="190">
        <f t="shared" si="80"/>
        <v>0</v>
      </c>
      <c r="AM133" s="190">
        <f t="shared" si="80"/>
        <v>0</v>
      </c>
      <c r="AN133" s="190">
        <f t="shared" si="80"/>
        <v>0</v>
      </c>
      <c r="AO133" s="190">
        <f t="shared" si="78"/>
        <v>0</v>
      </c>
      <c r="AP133" s="190">
        <f t="shared" si="79"/>
        <v>0</v>
      </c>
    </row>
    <row r="134" spans="2:42" x14ac:dyDescent="0.25">
      <c r="B134" s="179" t="s">
        <v>254</v>
      </c>
      <c r="C134" s="180" t="s">
        <v>835</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72"/>
        <v>0</v>
      </c>
      <c r="G134" s="181"/>
      <c r="H134" s="181">
        <f t="shared" ref="H134:H148" si="81">F134-G134</f>
        <v>0</v>
      </c>
      <c r="I134" s="181"/>
      <c r="J134" s="181">
        <f t="shared" ref="J134:J148" si="82">F134-I134</f>
        <v>0</v>
      </c>
      <c r="K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1">
        <f t="shared" ref="AC134:AC148" si="83">Z134+AA134+AB134</f>
        <v>0</v>
      </c>
      <c r="AD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1">
        <f t="shared" ref="AG134:AG148" si="84">AD134+AE134+AF134</f>
        <v>0</v>
      </c>
      <c r="AH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1">
        <f t="shared" ref="AK134:AK148" si="85">AH134+AI134+AJ134</f>
        <v>0</v>
      </c>
      <c r="AL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1">
        <f t="shared" ref="AO134:AO148" si="86">AL134+AM134+AN134</f>
        <v>0</v>
      </c>
      <c r="AP134" s="181">
        <f t="shared" ref="AP134:AP148" si="87">AC134+AG134+AK134+AO134</f>
        <v>0</v>
      </c>
    </row>
    <row r="135" spans="2:42" x14ac:dyDescent="0.25">
      <c r="B135" s="179" t="s">
        <v>255</v>
      </c>
      <c r="C135" s="180" t="s">
        <v>836</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72"/>
        <v>0</v>
      </c>
      <c r="G135" s="181"/>
      <c r="H135" s="181">
        <f t="shared" si="81"/>
        <v>0</v>
      </c>
      <c r="I135" s="181"/>
      <c r="J135" s="181">
        <f t="shared" si="82"/>
        <v>0</v>
      </c>
      <c r="K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1">
        <f t="shared" si="83"/>
        <v>0</v>
      </c>
      <c r="AD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1">
        <f t="shared" si="84"/>
        <v>0</v>
      </c>
      <c r="AH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1">
        <f t="shared" si="85"/>
        <v>0</v>
      </c>
      <c r="AL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1">
        <f t="shared" si="86"/>
        <v>0</v>
      </c>
      <c r="AP135" s="181">
        <f t="shared" si="87"/>
        <v>0</v>
      </c>
    </row>
    <row r="136" spans="2:42" x14ac:dyDescent="0.25">
      <c r="B136" s="179" t="s">
        <v>256</v>
      </c>
      <c r="C136" s="180" t="s">
        <v>837</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72"/>
        <v>0</v>
      </c>
      <c r="G136" s="181"/>
      <c r="H136" s="181">
        <f t="shared" si="81"/>
        <v>0</v>
      </c>
      <c r="I136" s="181"/>
      <c r="J136" s="181">
        <f t="shared" si="82"/>
        <v>0</v>
      </c>
      <c r="K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1">
        <f t="shared" si="83"/>
        <v>0</v>
      </c>
      <c r="AD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1">
        <f t="shared" si="84"/>
        <v>0</v>
      </c>
      <c r="AH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1">
        <f t="shared" si="85"/>
        <v>0</v>
      </c>
      <c r="AL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1">
        <f t="shared" si="86"/>
        <v>0</v>
      </c>
      <c r="AP136" s="181">
        <f t="shared" si="87"/>
        <v>0</v>
      </c>
    </row>
    <row r="137" spans="2:42" x14ac:dyDescent="0.25">
      <c r="B137" s="179" t="s">
        <v>257</v>
      </c>
      <c r="C137" s="180" t="s">
        <v>838</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72"/>
        <v>0</v>
      </c>
      <c r="G137" s="181"/>
      <c r="H137" s="181">
        <f t="shared" si="81"/>
        <v>0</v>
      </c>
      <c r="I137" s="181"/>
      <c r="J137" s="181">
        <f t="shared" si="82"/>
        <v>0</v>
      </c>
      <c r="K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1">
        <f t="shared" si="83"/>
        <v>0</v>
      </c>
      <c r="AD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1">
        <f t="shared" si="84"/>
        <v>0</v>
      </c>
      <c r="AH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1">
        <f t="shared" si="85"/>
        <v>0</v>
      </c>
      <c r="AL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1">
        <f t="shared" si="86"/>
        <v>0</v>
      </c>
      <c r="AP137" s="181">
        <f t="shared" si="87"/>
        <v>0</v>
      </c>
    </row>
    <row r="138" spans="2:42" x14ac:dyDescent="0.25">
      <c r="B138" s="179" t="s">
        <v>258</v>
      </c>
      <c r="C138" s="180" t="s">
        <v>839</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88">D138+E138</f>
        <v>0</v>
      </c>
      <c r="G138" s="181"/>
      <c r="H138" s="181">
        <f t="shared" ref="H138:H143" si="89">F138-G138</f>
        <v>0</v>
      </c>
      <c r="I138" s="181"/>
      <c r="J138" s="181">
        <f t="shared" ref="J138:J143" si="90">F138-I138</f>
        <v>0</v>
      </c>
      <c r="K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1">
        <f t="shared" ref="AC138:AC143" si="91">Z138+AA138+AB138</f>
        <v>0</v>
      </c>
      <c r="AD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1">
        <f t="shared" ref="AG138:AG143" si="92">AD138+AE138+AF138</f>
        <v>0</v>
      </c>
      <c r="AH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1">
        <f t="shared" ref="AK138:AK143" si="93">AH138+AI138+AJ138</f>
        <v>0</v>
      </c>
      <c r="AL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1">
        <f t="shared" ref="AO138:AO143" si="94">AL138+AM138+AN138</f>
        <v>0</v>
      </c>
      <c r="AP138" s="181">
        <f t="shared" ref="AP138:AP143" si="95">AC138+AG138+AK138+AO138</f>
        <v>0</v>
      </c>
    </row>
    <row r="139" spans="2:42" x14ac:dyDescent="0.25">
      <c r="B139" s="179" t="s">
        <v>259</v>
      </c>
      <c r="C139" s="180" t="s">
        <v>840</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D139+E139</f>
        <v>0</v>
      </c>
      <c r="G139" s="181"/>
      <c r="H139" s="181">
        <f>F139-G139</f>
        <v>0</v>
      </c>
      <c r="I139" s="181"/>
      <c r="J139" s="181">
        <f>F139-I139</f>
        <v>0</v>
      </c>
      <c r="K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1">
        <f>Z139+AA139+AB139</f>
        <v>0</v>
      </c>
      <c r="AD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1">
        <f>AD139+AE139+AF139</f>
        <v>0</v>
      </c>
      <c r="AH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1">
        <f>AH139+AI139+AJ139</f>
        <v>0</v>
      </c>
      <c r="AL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1">
        <f>AL139+AM139+AN139</f>
        <v>0</v>
      </c>
      <c r="AP139" s="181">
        <f>AC139+AG139+AK139+AO139</f>
        <v>0</v>
      </c>
    </row>
    <row r="140" spans="2:42" x14ac:dyDescent="0.25">
      <c r="B140" s="179" t="s">
        <v>260</v>
      </c>
      <c r="C140" s="180" t="s">
        <v>841</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D140+E140</f>
        <v>0</v>
      </c>
      <c r="G140" s="181"/>
      <c r="H140" s="181">
        <f>F140-G140</f>
        <v>0</v>
      </c>
      <c r="I140" s="181"/>
      <c r="J140" s="181">
        <f>F140-I140</f>
        <v>0</v>
      </c>
      <c r="K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1">
        <f>Z140+AA140+AB140</f>
        <v>0</v>
      </c>
      <c r="AD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1">
        <f>AD140+AE140+AF140</f>
        <v>0</v>
      </c>
      <c r="AH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1">
        <f>AH140+AI140+AJ140</f>
        <v>0</v>
      </c>
      <c r="AL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1">
        <f>AL140+AM140+AN140</f>
        <v>0</v>
      </c>
      <c r="AP140" s="181">
        <f>AC140+AG140+AK140+AO140</f>
        <v>0</v>
      </c>
    </row>
    <row r="141" spans="2:42" x14ac:dyDescent="0.25">
      <c r="B141" s="179" t="s">
        <v>261</v>
      </c>
      <c r="C141" s="180" t="s">
        <v>842</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88"/>
        <v>0</v>
      </c>
      <c r="G141" s="181"/>
      <c r="H141" s="181">
        <f t="shared" si="89"/>
        <v>0</v>
      </c>
      <c r="I141" s="181"/>
      <c r="J141" s="181">
        <f t="shared" si="90"/>
        <v>0</v>
      </c>
      <c r="K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1">
        <f t="shared" si="91"/>
        <v>0</v>
      </c>
      <c r="AD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1">
        <f t="shared" si="92"/>
        <v>0</v>
      </c>
      <c r="AH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1">
        <f t="shared" si="93"/>
        <v>0</v>
      </c>
      <c r="AL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1">
        <f t="shared" si="94"/>
        <v>0</v>
      </c>
      <c r="AP141" s="181">
        <f t="shared" si="95"/>
        <v>0</v>
      </c>
    </row>
    <row r="142" spans="2:42" x14ac:dyDescent="0.25">
      <c r="B142" s="179" t="s">
        <v>262</v>
      </c>
      <c r="C142" s="180" t="s">
        <v>843</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88"/>
        <v>0</v>
      </c>
      <c r="G142" s="181"/>
      <c r="H142" s="181">
        <f t="shared" si="89"/>
        <v>0</v>
      </c>
      <c r="I142" s="181"/>
      <c r="J142" s="181">
        <f t="shared" si="90"/>
        <v>0</v>
      </c>
      <c r="K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1">
        <f t="shared" si="91"/>
        <v>0</v>
      </c>
      <c r="AD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1">
        <f t="shared" si="92"/>
        <v>0</v>
      </c>
      <c r="AH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1">
        <f t="shared" si="93"/>
        <v>0</v>
      </c>
      <c r="AL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1">
        <f t="shared" si="94"/>
        <v>0</v>
      </c>
      <c r="AP142" s="181">
        <f t="shared" si="95"/>
        <v>0</v>
      </c>
    </row>
    <row r="143" spans="2:42" x14ac:dyDescent="0.25">
      <c r="B143" s="179" t="s">
        <v>263</v>
      </c>
      <c r="C143" s="180" t="s">
        <v>844</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88"/>
        <v>0</v>
      </c>
      <c r="G143" s="181"/>
      <c r="H143" s="181">
        <f t="shared" si="89"/>
        <v>0</v>
      </c>
      <c r="I143" s="181"/>
      <c r="J143" s="181">
        <f t="shared" si="90"/>
        <v>0</v>
      </c>
      <c r="K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1">
        <f t="shared" si="91"/>
        <v>0</v>
      </c>
      <c r="AD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1">
        <f t="shared" si="92"/>
        <v>0</v>
      </c>
      <c r="AH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1">
        <f t="shared" si="93"/>
        <v>0</v>
      </c>
      <c r="AL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1">
        <f t="shared" si="94"/>
        <v>0</v>
      </c>
      <c r="AP143" s="181">
        <f t="shared" si="95"/>
        <v>0</v>
      </c>
    </row>
    <row r="144" spans="2:42" x14ac:dyDescent="0.25">
      <c r="B144" s="179" t="s">
        <v>264</v>
      </c>
      <c r="C144" s="180" t="s">
        <v>845</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ref="F144:F168" si="96">D144+E144</f>
        <v>0</v>
      </c>
      <c r="G144" s="181"/>
      <c r="H144" s="181">
        <f t="shared" si="81"/>
        <v>0</v>
      </c>
      <c r="I144" s="181"/>
      <c r="J144" s="181">
        <f t="shared" si="82"/>
        <v>0</v>
      </c>
      <c r="K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1">
        <f t="shared" si="83"/>
        <v>0</v>
      </c>
      <c r="AD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1">
        <f t="shared" si="84"/>
        <v>0</v>
      </c>
      <c r="AH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1">
        <f t="shared" si="85"/>
        <v>0</v>
      </c>
      <c r="AL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1">
        <f t="shared" si="86"/>
        <v>0</v>
      </c>
      <c r="AP144" s="181">
        <f t="shared" si="87"/>
        <v>0</v>
      </c>
    </row>
    <row r="145" spans="2:42" x14ac:dyDescent="0.25">
      <c r="B145" s="179" t="s">
        <v>265</v>
      </c>
      <c r="C145" s="180" t="s">
        <v>846</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96"/>
        <v>0</v>
      </c>
      <c r="G145" s="181"/>
      <c r="H145" s="181">
        <f t="shared" si="81"/>
        <v>0</v>
      </c>
      <c r="I145" s="181"/>
      <c r="J145" s="181">
        <f t="shared" si="82"/>
        <v>0</v>
      </c>
      <c r="K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1">
        <f t="shared" si="83"/>
        <v>0</v>
      </c>
      <c r="AD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1">
        <f t="shared" si="84"/>
        <v>0</v>
      </c>
      <c r="AH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1">
        <f t="shared" si="85"/>
        <v>0</v>
      </c>
      <c r="AL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1">
        <f t="shared" si="86"/>
        <v>0</v>
      </c>
      <c r="AP145" s="181">
        <f t="shared" si="87"/>
        <v>0</v>
      </c>
    </row>
    <row r="146" spans="2:42" x14ac:dyDescent="0.25">
      <c r="B146" s="179" t="s">
        <v>266</v>
      </c>
      <c r="C146" s="180" t="s">
        <v>847</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si="96"/>
        <v>0</v>
      </c>
      <c r="G146" s="181"/>
      <c r="H146" s="181">
        <f>F146-G146</f>
        <v>0</v>
      </c>
      <c r="I146" s="181"/>
      <c r="J146" s="181">
        <f>F146-I146</f>
        <v>0</v>
      </c>
      <c r="K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1">
        <f>Z146+AA146+AB146</f>
        <v>0</v>
      </c>
      <c r="AD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1">
        <f>AD146+AE146+AF146</f>
        <v>0</v>
      </c>
      <c r="AH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1">
        <f>AH146+AI146+AJ146</f>
        <v>0</v>
      </c>
      <c r="AL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1">
        <f>AL146+AM146+AN146</f>
        <v>0</v>
      </c>
      <c r="AP146" s="181">
        <f>AC146+AG146+AK146+AO146</f>
        <v>0</v>
      </c>
    </row>
    <row r="147" spans="2:42" x14ac:dyDescent="0.25">
      <c r="B147" s="179" t="s">
        <v>267</v>
      </c>
      <c r="C147" s="180" t="s">
        <v>848</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si="96"/>
        <v>0</v>
      </c>
      <c r="G147" s="181"/>
      <c r="H147" s="181">
        <f>F147-G147</f>
        <v>0</v>
      </c>
      <c r="I147" s="181"/>
      <c r="J147" s="181">
        <f>F147-I147</f>
        <v>0</v>
      </c>
      <c r="K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1">
        <f>Z147+AA147+AB147</f>
        <v>0</v>
      </c>
      <c r="AD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1">
        <f>AD147+AE147+AF147</f>
        <v>0</v>
      </c>
      <c r="AH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1">
        <f>AH147+AI147+AJ147</f>
        <v>0</v>
      </c>
      <c r="AL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1">
        <f>AL147+AM147+AN147</f>
        <v>0</v>
      </c>
      <c r="AP147" s="181">
        <f>AC147+AG147+AK147+AO147</f>
        <v>0</v>
      </c>
    </row>
    <row r="148" spans="2:42" x14ac:dyDescent="0.25">
      <c r="B148" s="179" t="s">
        <v>268</v>
      </c>
      <c r="C148" s="180" t="s">
        <v>849</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96"/>
        <v>0</v>
      </c>
      <c r="G148" s="181"/>
      <c r="H148" s="181">
        <f t="shared" si="81"/>
        <v>0</v>
      </c>
      <c r="I148" s="181"/>
      <c r="J148" s="181">
        <f t="shared" si="82"/>
        <v>0</v>
      </c>
      <c r="K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1">
        <f t="shared" si="83"/>
        <v>0</v>
      </c>
      <c r="AD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1">
        <f t="shared" si="84"/>
        <v>0</v>
      </c>
      <c r="AH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1">
        <f t="shared" si="85"/>
        <v>0</v>
      </c>
      <c r="AL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1">
        <f t="shared" si="86"/>
        <v>0</v>
      </c>
      <c r="AP148" s="181">
        <f t="shared" si="87"/>
        <v>0</v>
      </c>
    </row>
    <row r="149" spans="2:42" x14ac:dyDescent="0.25">
      <c r="B149" s="188" t="s">
        <v>269</v>
      </c>
      <c r="C149" s="189" t="s">
        <v>850</v>
      </c>
      <c r="D149" s="190">
        <f>SUM(D150:D163)</f>
        <v>291600</v>
      </c>
      <c r="E149" s="190">
        <f>SUM(E150:E163)</f>
        <v>5149000</v>
      </c>
      <c r="F149" s="190">
        <f t="shared" si="96"/>
        <v>5440600</v>
      </c>
      <c r="G149" s="190">
        <f>SUM(G150:G163)</f>
        <v>0</v>
      </c>
      <c r="H149" s="190">
        <f t="shared" ref="H149:H168" si="97">F149-G149</f>
        <v>5440600</v>
      </c>
      <c r="I149" s="190">
        <f>SUM(I150:I163)</f>
        <v>0</v>
      </c>
      <c r="J149" s="190">
        <f t="shared" ref="J149:J168" si="98">F149-I149</f>
        <v>5440600</v>
      </c>
      <c r="K149" s="190">
        <f t="shared" ref="K149:AB149" si="99">SUM(K150:K163)</f>
        <v>1347600</v>
      </c>
      <c r="L149" s="190">
        <f t="shared" si="99"/>
        <v>120000</v>
      </c>
      <c r="M149" s="190">
        <f t="shared" si="99"/>
        <v>330000</v>
      </c>
      <c r="N149" s="190">
        <f t="shared" si="99"/>
        <v>150000</v>
      </c>
      <c r="O149" s="190">
        <f t="shared" si="99"/>
        <v>420000</v>
      </c>
      <c r="P149" s="190">
        <f>SUM(P150:P163)</f>
        <v>0</v>
      </c>
      <c r="Q149" s="190">
        <f>SUM(Q150:Q163)</f>
        <v>975000</v>
      </c>
      <c r="R149" s="190">
        <f t="shared" si="99"/>
        <v>438000</v>
      </c>
      <c r="S149" s="190">
        <f t="shared" si="99"/>
        <v>84000</v>
      </c>
      <c r="T149" s="190">
        <f>SUM(T150:T163)</f>
        <v>0</v>
      </c>
      <c r="U149" s="190">
        <f t="shared" si="99"/>
        <v>0</v>
      </c>
      <c r="V149" s="190">
        <f t="shared" si="99"/>
        <v>480000</v>
      </c>
      <c r="W149" s="190">
        <f>SUM(W150:W163)</f>
        <v>990000</v>
      </c>
      <c r="X149" s="190">
        <f t="shared" si="99"/>
        <v>106000</v>
      </c>
      <c r="Y149" s="190">
        <f t="shared" si="99"/>
        <v>0</v>
      </c>
      <c r="Z149" s="190">
        <f t="shared" si="99"/>
        <v>2796000</v>
      </c>
      <c r="AA149" s="190">
        <f t="shared" si="99"/>
        <v>2644600</v>
      </c>
      <c r="AB149" s="190">
        <f t="shared" si="99"/>
        <v>0</v>
      </c>
      <c r="AC149" s="190">
        <f t="shared" ref="AC149:AC168" si="100">Z149+AA149+AB149</f>
        <v>5440600</v>
      </c>
      <c r="AD149" s="190">
        <f>SUM(AD150:AD163)</f>
        <v>0</v>
      </c>
      <c r="AE149" s="190">
        <f>SUM(AE150:AE163)</f>
        <v>0</v>
      </c>
      <c r="AF149" s="190">
        <f>SUM(AF150:AF163)</f>
        <v>0</v>
      </c>
      <c r="AG149" s="190">
        <f t="shared" ref="AG149:AG168" si="101">AD149+AE149+AF149</f>
        <v>0</v>
      </c>
      <c r="AH149" s="190">
        <f>SUM(AH150:AH163)</f>
        <v>0</v>
      </c>
      <c r="AI149" s="190">
        <f>SUM(AI150:AI163)</f>
        <v>0</v>
      </c>
      <c r="AJ149" s="190">
        <f>SUM(AJ150:AJ163)</f>
        <v>0</v>
      </c>
      <c r="AK149" s="190">
        <f t="shared" ref="AK149:AK168" si="102">AH149+AI149+AJ149</f>
        <v>0</v>
      </c>
      <c r="AL149" s="190">
        <f>SUM(AL150:AL163)</f>
        <v>0</v>
      </c>
      <c r="AM149" s="190">
        <f>SUM(AM150:AM163)</f>
        <v>0</v>
      </c>
      <c r="AN149" s="190">
        <f>SUM(AN150:AN163)</f>
        <v>0</v>
      </c>
      <c r="AO149" s="190">
        <f t="shared" ref="AO149:AO168" si="103">AL149+AM149+AN149</f>
        <v>0</v>
      </c>
      <c r="AP149" s="190">
        <f t="shared" ref="AP149:AP168" si="104">AC149+AG149+AK149+AO149</f>
        <v>5440600</v>
      </c>
    </row>
    <row r="150" spans="2:42" x14ac:dyDescent="0.25">
      <c r="B150" s="179" t="s">
        <v>270</v>
      </c>
      <c r="C150" s="180" t="s">
        <v>851</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96"/>
        <v>0</v>
      </c>
      <c r="G150" s="181"/>
      <c r="H150" s="181">
        <f t="shared" si="97"/>
        <v>0</v>
      </c>
      <c r="I150" s="181"/>
      <c r="J150" s="181">
        <f t="shared" si="98"/>
        <v>0</v>
      </c>
      <c r="K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1">
        <f t="shared" si="100"/>
        <v>0</v>
      </c>
      <c r="AD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1">
        <f t="shared" si="101"/>
        <v>0</v>
      </c>
      <c r="AH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1">
        <f t="shared" si="102"/>
        <v>0</v>
      </c>
      <c r="AL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1">
        <f t="shared" si="103"/>
        <v>0</v>
      </c>
      <c r="AP150" s="181">
        <f t="shared" si="104"/>
        <v>0</v>
      </c>
    </row>
    <row r="151" spans="2:42" x14ac:dyDescent="0.25">
      <c r="B151" s="179" t="s">
        <v>271</v>
      </c>
      <c r="C151" s="180" t="s">
        <v>852</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1">
        <f t="shared" si="96"/>
        <v>0</v>
      </c>
      <c r="G151" s="181"/>
      <c r="H151" s="181">
        <f t="shared" si="97"/>
        <v>0</v>
      </c>
      <c r="I151" s="181"/>
      <c r="J151" s="181">
        <f t="shared" si="98"/>
        <v>0</v>
      </c>
      <c r="K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1">
        <f t="shared" si="100"/>
        <v>0</v>
      </c>
      <c r="AD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1">
        <f t="shared" si="101"/>
        <v>0</v>
      </c>
      <c r="AH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1">
        <f t="shared" si="102"/>
        <v>0</v>
      </c>
      <c r="AL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1">
        <f t="shared" si="103"/>
        <v>0</v>
      </c>
      <c r="AP151" s="181">
        <f t="shared" si="104"/>
        <v>0</v>
      </c>
    </row>
    <row r="152" spans="2:42" x14ac:dyDescent="0.25">
      <c r="B152" s="179" t="s">
        <v>272</v>
      </c>
      <c r="C152" s="180" t="s">
        <v>853</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96"/>
        <v>0</v>
      </c>
      <c r="G152" s="181"/>
      <c r="H152" s="181">
        <f t="shared" si="97"/>
        <v>0</v>
      </c>
      <c r="I152" s="181"/>
      <c r="J152" s="181">
        <f t="shared" si="98"/>
        <v>0</v>
      </c>
      <c r="K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1">
        <f t="shared" si="100"/>
        <v>0</v>
      </c>
      <c r="AD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1">
        <f t="shared" si="101"/>
        <v>0</v>
      </c>
      <c r="AH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1">
        <f t="shared" si="102"/>
        <v>0</v>
      </c>
      <c r="AL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1">
        <f t="shared" si="103"/>
        <v>0</v>
      </c>
      <c r="AP152" s="181">
        <f t="shared" si="104"/>
        <v>0</v>
      </c>
    </row>
    <row r="153" spans="2:42" x14ac:dyDescent="0.25">
      <c r="B153" s="179" t="s">
        <v>273</v>
      </c>
      <c r="C153" s="180" t="s">
        <v>854</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96"/>
        <v>0</v>
      </c>
      <c r="G153" s="181"/>
      <c r="H153" s="181">
        <f t="shared" si="97"/>
        <v>0</v>
      </c>
      <c r="I153" s="181"/>
      <c r="J153" s="181">
        <f t="shared" si="98"/>
        <v>0</v>
      </c>
      <c r="K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1">
        <f t="shared" si="100"/>
        <v>0</v>
      </c>
      <c r="AD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1">
        <f t="shared" si="101"/>
        <v>0</v>
      </c>
      <c r="AH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1">
        <f t="shared" si="102"/>
        <v>0</v>
      </c>
      <c r="AL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1">
        <f t="shared" si="103"/>
        <v>0</v>
      </c>
      <c r="AP153" s="181">
        <f t="shared" si="104"/>
        <v>0</v>
      </c>
    </row>
    <row r="154" spans="2:42" x14ac:dyDescent="0.25">
      <c r="B154" s="179" t="s">
        <v>274</v>
      </c>
      <c r="C154" s="180" t="s">
        <v>855</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si="96"/>
        <v>0</v>
      </c>
      <c r="G154" s="181"/>
      <c r="H154" s="181">
        <f t="shared" si="97"/>
        <v>0</v>
      </c>
      <c r="I154" s="181"/>
      <c r="J154" s="181">
        <f t="shared" si="98"/>
        <v>0</v>
      </c>
      <c r="K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1">
        <f t="shared" si="100"/>
        <v>0</v>
      </c>
      <c r="AD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1">
        <f t="shared" si="101"/>
        <v>0</v>
      </c>
      <c r="AH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1">
        <f t="shared" si="102"/>
        <v>0</v>
      </c>
      <c r="AL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1">
        <f t="shared" si="103"/>
        <v>0</v>
      </c>
      <c r="AP154" s="181">
        <f t="shared" si="104"/>
        <v>0</v>
      </c>
    </row>
    <row r="155" spans="2:42" x14ac:dyDescent="0.25">
      <c r="B155" s="179" t="s">
        <v>275</v>
      </c>
      <c r="C155" s="180" t="s">
        <v>856</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96"/>
        <v>0</v>
      </c>
      <c r="G155" s="181"/>
      <c r="H155" s="181">
        <f t="shared" si="97"/>
        <v>0</v>
      </c>
      <c r="I155" s="181"/>
      <c r="J155" s="181">
        <f t="shared" si="98"/>
        <v>0</v>
      </c>
      <c r="K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1">
        <f t="shared" si="100"/>
        <v>0</v>
      </c>
      <c r="AD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1">
        <f t="shared" si="101"/>
        <v>0</v>
      </c>
      <c r="AH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1">
        <f t="shared" si="102"/>
        <v>0</v>
      </c>
      <c r="AL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1">
        <f t="shared" si="103"/>
        <v>0</v>
      </c>
      <c r="AP155" s="181">
        <f t="shared" si="104"/>
        <v>0</v>
      </c>
    </row>
    <row r="156" spans="2:42" x14ac:dyDescent="0.25">
      <c r="B156" s="179" t="s">
        <v>276</v>
      </c>
      <c r="C156" s="180" t="s">
        <v>857</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96"/>
        <v>0</v>
      </c>
      <c r="G156" s="181"/>
      <c r="H156" s="181">
        <f t="shared" si="97"/>
        <v>0</v>
      </c>
      <c r="I156" s="181"/>
      <c r="J156" s="181">
        <f t="shared" si="98"/>
        <v>0</v>
      </c>
      <c r="K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1">
        <f t="shared" si="100"/>
        <v>0</v>
      </c>
      <c r="AD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1">
        <f t="shared" si="101"/>
        <v>0</v>
      </c>
      <c r="AH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1">
        <f t="shared" si="102"/>
        <v>0</v>
      </c>
      <c r="AL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1">
        <f t="shared" si="103"/>
        <v>0</v>
      </c>
      <c r="AP156" s="181">
        <f t="shared" si="104"/>
        <v>0</v>
      </c>
    </row>
    <row r="157" spans="2:42" x14ac:dyDescent="0.25">
      <c r="B157" s="179" t="s">
        <v>277</v>
      </c>
      <c r="C157" s="180" t="s">
        <v>858</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96"/>
        <v>0</v>
      </c>
      <c r="G157" s="181"/>
      <c r="H157" s="181">
        <f t="shared" si="97"/>
        <v>0</v>
      </c>
      <c r="I157" s="181"/>
      <c r="J157" s="181">
        <f t="shared" si="98"/>
        <v>0</v>
      </c>
      <c r="K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1">
        <f t="shared" si="100"/>
        <v>0</v>
      </c>
      <c r="AD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1">
        <f t="shared" si="101"/>
        <v>0</v>
      </c>
      <c r="AH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1">
        <f t="shared" si="102"/>
        <v>0</v>
      </c>
      <c r="AL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1">
        <f t="shared" si="103"/>
        <v>0</v>
      </c>
      <c r="AP157" s="181">
        <f t="shared" si="104"/>
        <v>0</v>
      </c>
    </row>
    <row r="158" spans="2:42" x14ac:dyDescent="0.25">
      <c r="B158" s="179" t="s">
        <v>278</v>
      </c>
      <c r="C158" s="180" t="s">
        <v>859</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291600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158" s="181">
        <f t="shared" si="96"/>
        <v>411600</v>
      </c>
      <c r="G158" s="181"/>
      <c r="H158" s="181">
        <f t="shared" si="97"/>
        <v>411600</v>
      </c>
      <c r="I158" s="181"/>
      <c r="J158" s="181">
        <f t="shared" si="98"/>
        <v>411600</v>
      </c>
      <c r="K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51600</v>
      </c>
      <c r="L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M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v>
      </c>
      <c r="O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78000</v>
      </c>
      <c r="S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T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210000</v>
      </c>
      <c r="AA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201600</v>
      </c>
      <c r="AB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1">
        <f t="shared" si="100"/>
        <v>411600</v>
      </c>
      <c r="AD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1">
        <f t="shared" si="101"/>
        <v>0</v>
      </c>
      <c r="AH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1">
        <f t="shared" si="102"/>
        <v>0</v>
      </c>
      <c r="AL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1">
        <f t="shared" si="103"/>
        <v>0</v>
      </c>
      <c r="AP158" s="181">
        <f t="shared" si="104"/>
        <v>411600</v>
      </c>
    </row>
    <row r="159" spans="2:42" x14ac:dyDescent="0.25">
      <c r="B159" s="179" t="s">
        <v>279</v>
      </c>
      <c r="C159" s="180" t="s">
        <v>860</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si="96"/>
        <v>0</v>
      </c>
      <c r="G159" s="181"/>
      <c r="H159" s="181">
        <f t="shared" si="97"/>
        <v>0</v>
      </c>
      <c r="I159" s="181"/>
      <c r="J159" s="181">
        <f t="shared" si="98"/>
        <v>0</v>
      </c>
      <c r="K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1">
        <f t="shared" si="100"/>
        <v>0</v>
      </c>
      <c r="AD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1">
        <f t="shared" si="101"/>
        <v>0</v>
      </c>
      <c r="AH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1">
        <f t="shared" si="102"/>
        <v>0</v>
      </c>
      <c r="AL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1">
        <f t="shared" si="103"/>
        <v>0</v>
      </c>
      <c r="AP159" s="181">
        <f t="shared" si="104"/>
        <v>0</v>
      </c>
    </row>
    <row r="160" spans="2:42" x14ac:dyDescent="0.25">
      <c r="B160" s="179" t="s">
        <v>280</v>
      </c>
      <c r="C160" s="180" t="s">
        <v>861</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96"/>
        <v>0</v>
      </c>
      <c r="G160" s="181"/>
      <c r="H160" s="181">
        <f t="shared" si="97"/>
        <v>0</v>
      </c>
      <c r="I160" s="181"/>
      <c r="J160" s="181">
        <f t="shared" si="98"/>
        <v>0</v>
      </c>
      <c r="K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1">
        <f t="shared" si="100"/>
        <v>0</v>
      </c>
      <c r="AD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1">
        <f t="shared" si="101"/>
        <v>0</v>
      </c>
      <c r="AH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1">
        <f t="shared" si="102"/>
        <v>0</v>
      </c>
      <c r="AL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1">
        <f t="shared" si="103"/>
        <v>0</v>
      </c>
      <c r="AP160" s="181">
        <f t="shared" si="104"/>
        <v>0</v>
      </c>
    </row>
    <row r="161" spans="2:42" x14ac:dyDescent="0.25">
      <c r="B161" s="179" t="s">
        <v>281</v>
      </c>
      <c r="C161" s="180" t="s">
        <v>862</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96"/>
        <v>0</v>
      </c>
      <c r="G161" s="181"/>
      <c r="H161" s="181">
        <f t="shared" si="97"/>
        <v>0</v>
      </c>
      <c r="I161" s="181"/>
      <c r="J161" s="181">
        <f t="shared" si="98"/>
        <v>0</v>
      </c>
      <c r="K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1">
        <f t="shared" si="100"/>
        <v>0</v>
      </c>
      <c r="AD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1">
        <f t="shared" si="101"/>
        <v>0</v>
      </c>
      <c r="AH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1">
        <f t="shared" si="102"/>
        <v>0</v>
      </c>
      <c r="AL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1">
        <f t="shared" si="103"/>
        <v>0</v>
      </c>
      <c r="AP161" s="181">
        <f t="shared" si="104"/>
        <v>0</v>
      </c>
    </row>
    <row r="162" spans="2:42" x14ac:dyDescent="0.25">
      <c r="B162" s="179" t="s">
        <v>282</v>
      </c>
      <c r="C162" s="180" t="s">
        <v>863</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5029000</v>
      </c>
      <c r="F162" s="181">
        <f t="shared" si="96"/>
        <v>5029000</v>
      </c>
      <c r="G162" s="181"/>
      <c r="H162" s="181">
        <f t="shared" si="97"/>
        <v>5029000</v>
      </c>
      <c r="I162" s="181"/>
      <c r="J162" s="181">
        <f t="shared" si="98"/>
        <v>5029000</v>
      </c>
      <c r="K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1296000</v>
      </c>
      <c r="L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330000</v>
      </c>
      <c r="N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420000</v>
      </c>
      <c r="P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975000</v>
      </c>
      <c r="R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360000</v>
      </c>
      <c r="S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72000</v>
      </c>
      <c r="T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480000</v>
      </c>
      <c r="W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990000</v>
      </c>
      <c r="X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106000</v>
      </c>
      <c r="Y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2586000</v>
      </c>
      <c r="AA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2443000</v>
      </c>
      <c r="AB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1">
        <f t="shared" si="100"/>
        <v>5029000</v>
      </c>
      <c r="AD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1">
        <f t="shared" si="101"/>
        <v>0</v>
      </c>
      <c r="AH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1">
        <f t="shared" si="102"/>
        <v>0</v>
      </c>
      <c r="AL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1">
        <f t="shared" si="103"/>
        <v>0</v>
      </c>
      <c r="AP162" s="181">
        <f t="shared" si="104"/>
        <v>5029000</v>
      </c>
    </row>
    <row r="163" spans="2:42" x14ac:dyDescent="0.25">
      <c r="B163" s="179" t="s">
        <v>283</v>
      </c>
      <c r="C163" s="180" t="s">
        <v>864</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96"/>
        <v>0</v>
      </c>
      <c r="G163" s="181"/>
      <c r="H163" s="181">
        <f t="shared" si="97"/>
        <v>0</v>
      </c>
      <c r="I163" s="181"/>
      <c r="J163" s="181">
        <f t="shared" si="98"/>
        <v>0</v>
      </c>
      <c r="K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1">
        <f t="shared" si="100"/>
        <v>0</v>
      </c>
      <c r="AD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1">
        <f t="shared" si="101"/>
        <v>0</v>
      </c>
      <c r="AH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1">
        <f t="shared" si="102"/>
        <v>0</v>
      </c>
      <c r="AL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1">
        <f t="shared" si="103"/>
        <v>0</v>
      </c>
      <c r="AP163" s="181">
        <f t="shared" si="104"/>
        <v>0</v>
      </c>
    </row>
    <row r="164" spans="2:42" x14ac:dyDescent="0.25">
      <c r="B164" s="188" t="s">
        <v>284</v>
      </c>
      <c r="C164" s="189" t="s">
        <v>865</v>
      </c>
      <c r="D164" s="190">
        <f>SUM(D165:D189)</f>
        <v>437500</v>
      </c>
      <c r="E164" s="190">
        <f>SUM(E165:E189)</f>
        <v>128000</v>
      </c>
      <c r="F164" s="190">
        <f t="shared" si="96"/>
        <v>565500</v>
      </c>
      <c r="G164" s="190">
        <f>SUM(G165:G189)</f>
        <v>0</v>
      </c>
      <c r="H164" s="190">
        <f t="shared" si="97"/>
        <v>565500</v>
      </c>
      <c r="I164" s="190">
        <f>SUM(I165:I189)</f>
        <v>0</v>
      </c>
      <c r="J164" s="190">
        <f t="shared" si="98"/>
        <v>565500</v>
      </c>
      <c r="K164" s="190">
        <f t="shared" ref="K164:AB164" si="105">SUM(K165:K189)</f>
        <v>29000</v>
      </c>
      <c r="L164" s="190">
        <f t="shared" si="105"/>
        <v>47500</v>
      </c>
      <c r="M164" s="190">
        <f t="shared" si="105"/>
        <v>30750</v>
      </c>
      <c r="N164" s="190">
        <f t="shared" si="105"/>
        <v>183000</v>
      </c>
      <c r="O164" s="190">
        <f t="shared" si="105"/>
        <v>10000</v>
      </c>
      <c r="P164" s="190">
        <f>SUM(P165:P189)</f>
        <v>117000</v>
      </c>
      <c r="Q164" s="190">
        <f>SUM(Q165:Q189)</f>
        <v>85250</v>
      </c>
      <c r="R164" s="190">
        <f t="shared" si="105"/>
        <v>27000</v>
      </c>
      <c r="S164" s="190">
        <f t="shared" si="105"/>
        <v>4500</v>
      </c>
      <c r="T164" s="190">
        <f>SUM(T165:T189)</f>
        <v>0</v>
      </c>
      <c r="U164" s="190">
        <f t="shared" si="105"/>
        <v>5000</v>
      </c>
      <c r="V164" s="190">
        <f t="shared" si="105"/>
        <v>0</v>
      </c>
      <c r="W164" s="190">
        <f>SUM(W165:W189)</f>
        <v>11500</v>
      </c>
      <c r="X164" s="190">
        <f t="shared" si="105"/>
        <v>0</v>
      </c>
      <c r="Y164" s="190">
        <f t="shared" si="105"/>
        <v>15000</v>
      </c>
      <c r="Z164" s="190">
        <f t="shared" si="105"/>
        <v>0</v>
      </c>
      <c r="AA164" s="190">
        <f t="shared" si="105"/>
        <v>565500</v>
      </c>
      <c r="AB164" s="190">
        <f t="shared" si="105"/>
        <v>0</v>
      </c>
      <c r="AC164" s="190">
        <f t="shared" si="100"/>
        <v>565500</v>
      </c>
      <c r="AD164" s="190">
        <f>SUM(AD165:AD189)</f>
        <v>0</v>
      </c>
      <c r="AE164" s="190">
        <f>SUM(AE165:AE189)</f>
        <v>0</v>
      </c>
      <c r="AF164" s="190">
        <f>SUM(AF165:AF189)</f>
        <v>0</v>
      </c>
      <c r="AG164" s="190">
        <f t="shared" si="101"/>
        <v>0</v>
      </c>
      <c r="AH164" s="190">
        <f>SUM(AH165:AH189)</f>
        <v>0</v>
      </c>
      <c r="AI164" s="190">
        <f>SUM(AI165:AI189)</f>
        <v>0</v>
      </c>
      <c r="AJ164" s="190">
        <f>SUM(AJ165:AJ189)</f>
        <v>0</v>
      </c>
      <c r="AK164" s="190">
        <f t="shared" si="102"/>
        <v>0</v>
      </c>
      <c r="AL164" s="190">
        <f>SUM(AL165:AL189)</f>
        <v>0</v>
      </c>
      <c r="AM164" s="190">
        <f>SUM(AM165:AM189)</f>
        <v>0</v>
      </c>
      <c r="AN164" s="190">
        <f>SUM(AN165:AN189)</f>
        <v>0</v>
      </c>
      <c r="AO164" s="190">
        <f t="shared" si="103"/>
        <v>0</v>
      </c>
      <c r="AP164" s="190">
        <f t="shared" si="104"/>
        <v>565500</v>
      </c>
    </row>
    <row r="165" spans="2:42" x14ac:dyDescent="0.25">
      <c r="B165" s="179" t="s">
        <v>285</v>
      </c>
      <c r="C165" s="180" t="s">
        <v>866</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1">
        <f t="shared" si="96"/>
        <v>0</v>
      </c>
      <c r="G165" s="181"/>
      <c r="H165" s="181">
        <f t="shared" si="97"/>
        <v>0</v>
      </c>
      <c r="I165" s="181"/>
      <c r="J165" s="181">
        <f t="shared" si="98"/>
        <v>0</v>
      </c>
      <c r="K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1">
        <f t="shared" si="100"/>
        <v>0</v>
      </c>
      <c r="AD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1">
        <f t="shared" si="101"/>
        <v>0</v>
      </c>
      <c r="AH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1">
        <f t="shared" si="102"/>
        <v>0</v>
      </c>
      <c r="AL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1">
        <f t="shared" si="103"/>
        <v>0</v>
      </c>
      <c r="AP165" s="181">
        <f t="shared" si="104"/>
        <v>0</v>
      </c>
    </row>
    <row r="166" spans="2:42" x14ac:dyDescent="0.25">
      <c r="B166" s="179" t="s">
        <v>286</v>
      </c>
      <c r="C166" s="180" t="s">
        <v>867</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96"/>
        <v>0</v>
      </c>
      <c r="G166" s="181"/>
      <c r="H166" s="181">
        <f t="shared" si="97"/>
        <v>0</v>
      </c>
      <c r="I166" s="181"/>
      <c r="J166" s="181">
        <f t="shared" si="98"/>
        <v>0</v>
      </c>
      <c r="K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1">
        <f t="shared" si="100"/>
        <v>0</v>
      </c>
      <c r="AD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1">
        <f t="shared" si="101"/>
        <v>0</v>
      </c>
      <c r="AH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1">
        <f t="shared" si="102"/>
        <v>0</v>
      </c>
      <c r="AL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1">
        <f t="shared" si="103"/>
        <v>0</v>
      </c>
      <c r="AP166" s="181">
        <f t="shared" si="104"/>
        <v>0</v>
      </c>
    </row>
    <row r="167" spans="2:42" x14ac:dyDescent="0.25">
      <c r="B167" s="179" t="s">
        <v>287</v>
      </c>
      <c r="C167" s="180" t="s">
        <v>868</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si="96"/>
        <v>0</v>
      </c>
      <c r="G167" s="181"/>
      <c r="H167" s="181">
        <f t="shared" si="97"/>
        <v>0</v>
      </c>
      <c r="I167" s="181"/>
      <c r="J167" s="181">
        <f t="shared" si="98"/>
        <v>0</v>
      </c>
      <c r="K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1">
        <f t="shared" si="100"/>
        <v>0</v>
      </c>
      <c r="AD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1">
        <f t="shared" si="101"/>
        <v>0</v>
      </c>
      <c r="AH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1">
        <f t="shared" si="102"/>
        <v>0</v>
      </c>
      <c r="AL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1">
        <f t="shared" si="103"/>
        <v>0</v>
      </c>
      <c r="AP167" s="181">
        <f t="shared" si="104"/>
        <v>0</v>
      </c>
    </row>
    <row r="168" spans="2:42" x14ac:dyDescent="0.25">
      <c r="B168" s="179" t="s">
        <v>288</v>
      </c>
      <c r="C168" s="180" t="s">
        <v>869</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96"/>
        <v>0</v>
      </c>
      <c r="G168" s="181"/>
      <c r="H168" s="181">
        <f t="shared" si="97"/>
        <v>0</v>
      </c>
      <c r="I168" s="181"/>
      <c r="J168" s="181">
        <f t="shared" si="98"/>
        <v>0</v>
      </c>
      <c r="K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1">
        <f t="shared" si="100"/>
        <v>0</v>
      </c>
      <c r="AD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1">
        <f t="shared" si="101"/>
        <v>0</v>
      </c>
      <c r="AH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1">
        <f t="shared" si="102"/>
        <v>0</v>
      </c>
      <c r="AL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1">
        <f t="shared" si="103"/>
        <v>0</v>
      </c>
      <c r="AP168" s="181">
        <f t="shared" si="104"/>
        <v>0</v>
      </c>
    </row>
    <row r="169" spans="2:42" x14ac:dyDescent="0.25">
      <c r="B169" s="179" t="s">
        <v>289</v>
      </c>
      <c r="C169" s="180" t="s">
        <v>870</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106">D169+E169</f>
        <v>0</v>
      </c>
      <c r="G169" s="181"/>
      <c r="H169" s="181">
        <f t="shared" ref="H169:H177" si="107">F169-G169</f>
        <v>0</v>
      </c>
      <c r="I169" s="181"/>
      <c r="J169" s="181">
        <f t="shared" ref="J169:J177" si="108">F169-I169</f>
        <v>0</v>
      </c>
      <c r="K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1">
        <f t="shared" ref="AC169:AC177" si="109">Z169+AA169+AB169</f>
        <v>0</v>
      </c>
      <c r="AD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1">
        <f t="shared" ref="AG169:AG177" si="110">AD169+AE169+AF169</f>
        <v>0</v>
      </c>
      <c r="AH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1">
        <f t="shared" ref="AK169:AK177" si="111">AH169+AI169+AJ169</f>
        <v>0</v>
      </c>
      <c r="AL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1">
        <f t="shared" ref="AO169:AO177" si="112">AL169+AM169+AN169</f>
        <v>0</v>
      </c>
      <c r="AP169" s="181">
        <f t="shared" ref="AP169:AP177" si="113">AC169+AG169+AK169+AO169</f>
        <v>0</v>
      </c>
    </row>
    <row r="170" spans="2:42" x14ac:dyDescent="0.25">
      <c r="B170" s="179" t="s">
        <v>290</v>
      </c>
      <c r="C170" s="180" t="s">
        <v>871</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1">
        <f t="shared" si="106"/>
        <v>0</v>
      </c>
      <c r="G170" s="181"/>
      <c r="H170" s="181">
        <f t="shared" si="107"/>
        <v>0</v>
      </c>
      <c r="I170" s="181"/>
      <c r="J170" s="181">
        <f t="shared" si="108"/>
        <v>0</v>
      </c>
      <c r="K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1">
        <f t="shared" si="109"/>
        <v>0</v>
      </c>
      <c r="AD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1">
        <f t="shared" si="110"/>
        <v>0</v>
      </c>
      <c r="AH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1">
        <f t="shared" si="111"/>
        <v>0</v>
      </c>
      <c r="AL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1">
        <f t="shared" si="112"/>
        <v>0</v>
      </c>
      <c r="AP170" s="181">
        <f t="shared" si="113"/>
        <v>0</v>
      </c>
    </row>
    <row r="171" spans="2:42" x14ac:dyDescent="0.25">
      <c r="B171" s="179" t="s">
        <v>291</v>
      </c>
      <c r="C171" s="180" t="s">
        <v>872</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311500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128000</v>
      </c>
      <c r="F171" s="181">
        <f t="shared" si="106"/>
        <v>439500</v>
      </c>
      <c r="G171" s="181"/>
      <c r="H171" s="181">
        <f t="shared" si="107"/>
        <v>439500</v>
      </c>
      <c r="I171" s="181"/>
      <c r="J171" s="181">
        <f t="shared" si="108"/>
        <v>439500</v>
      </c>
      <c r="K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29000</v>
      </c>
      <c r="L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47500</v>
      </c>
      <c r="M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30750</v>
      </c>
      <c r="N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57000</v>
      </c>
      <c r="O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P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117000</v>
      </c>
      <c r="Q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85250</v>
      </c>
      <c r="R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v>
      </c>
      <c r="S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T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11500</v>
      </c>
      <c r="X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Z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439500</v>
      </c>
      <c r="AB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1">
        <f t="shared" si="109"/>
        <v>439500</v>
      </c>
      <c r="AD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1">
        <f t="shared" si="110"/>
        <v>0</v>
      </c>
      <c r="AH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1">
        <f t="shared" si="111"/>
        <v>0</v>
      </c>
      <c r="AL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1">
        <f t="shared" si="112"/>
        <v>0</v>
      </c>
      <c r="AP171" s="181">
        <f t="shared" si="113"/>
        <v>439500</v>
      </c>
    </row>
    <row r="172" spans="2:42" x14ac:dyDescent="0.25">
      <c r="B172" s="179" t="s">
        <v>292</v>
      </c>
      <c r="C172" s="180" t="s">
        <v>873</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106"/>
        <v>0</v>
      </c>
      <c r="G172" s="181"/>
      <c r="H172" s="181">
        <f t="shared" si="107"/>
        <v>0</v>
      </c>
      <c r="I172" s="181"/>
      <c r="J172" s="181">
        <f t="shared" si="108"/>
        <v>0</v>
      </c>
      <c r="K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1">
        <f t="shared" si="109"/>
        <v>0</v>
      </c>
      <c r="AD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1">
        <f t="shared" si="110"/>
        <v>0</v>
      </c>
      <c r="AH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1">
        <f t="shared" si="111"/>
        <v>0</v>
      </c>
      <c r="AL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1">
        <f t="shared" si="112"/>
        <v>0</v>
      </c>
      <c r="AP172" s="181">
        <f t="shared" si="113"/>
        <v>0</v>
      </c>
    </row>
    <row r="173" spans="2:42" x14ac:dyDescent="0.25">
      <c r="B173" s="179" t="s">
        <v>293</v>
      </c>
      <c r="C173" s="180" t="s">
        <v>874</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106"/>
        <v>0</v>
      </c>
      <c r="G173" s="181"/>
      <c r="H173" s="181">
        <f t="shared" si="107"/>
        <v>0</v>
      </c>
      <c r="I173" s="181"/>
      <c r="J173" s="181">
        <f t="shared" si="108"/>
        <v>0</v>
      </c>
      <c r="K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1">
        <f t="shared" si="109"/>
        <v>0</v>
      </c>
      <c r="AD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1">
        <f t="shared" si="110"/>
        <v>0</v>
      </c>
      <c r="AH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1">
        <f t="shared" si="111"/>
        <v>0</v>
      </c>
      <c r="AL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1">
        <f t="shared" si="112"/>
        <v>0</v>
      </c>
      <c r="AP173" s="181">
        <f t="shared" si="113"/>
        <v>0</v>
      </c>
    </row>
    <row r="174" spans="2:42" x14ac:dyDescent="0.25">
      <c r="B174" s="179" t="s">
        <v>294</v>
      </c>
      <c r="C174" s="180" t="s">
        <v>875</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106"/>
        <v>0</v>
      </c>
      <c r="G174" s="181"/>
      <c r="H174" s="181">
        <f t="shared" si="107"/>
        <v>0</v>
      </c>
      <c r="I174" s="181"/>
      <c r="J174" s="181">
        <f t="shared" si="108"/>
        <v>0</v>
      </c>
      <c r="K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1">
        <f t="shared" si="109"/>
        <v>0</v>
      </c>
      <c r="AD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1">
        <f t="shared" si="110"/>
        <v>0</v>
      </c>
      <c r="AH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1">
        <f t="shared" si="111"/>
        <v>0</v>
      </c>
      <c r="AL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1">
        <f t="shared" si="112"/>
        <v>0</v>
      </c>
      <c r="AP174" s="181">
        <f t="shared" si="113"/>
        <v>0</v>
      </c>
    </row>
    <row r="175" spans="2:42" x14ac:dyDescent="0.25">
      <c r="B175" s="179" t="s">
        <v>295</v>
      </c>
      <c r="C175" s="180" t="s">
        <v>876</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106"/>
        <v>0</v>
      </c>
      <c r="G175" s="181"/>
      <c r="H175" s="181">
        <f t="shared" si="107"/>
        <v>0</v>
      </c>
      <c r="I175" s="181"/>
      <c r="J175" s="181">
        <f t="shared" si="108"/>
        <v>0</v>
      </c>
      <c r="K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1">
        <f t="shared" si="109"/>
        <v>0</v>
      </c>
      <c r="AD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1">
        <f t="shared" si="110"/>
        <v>0</v>
      </c>
      <c r="AH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1">
        <f t="shared" si="111"/>
        <v>0</v>
      </c>
      <c r="AL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1">
        <f t="shared" si="112"/>
        <v>0</v>
      </c>
      <c r="AP175" s="181">
        <f t="shared" si="113"/>
        <v>0</v>
      </c>
    </row>
    <row r="176" spans="2:42" x14ac:dyDescent="0.25">
      <c r="B176" s="179" t="s">
        <v>296</v>
      </c>
      <c r="C176" s="180" t="s">
        <v>877</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106"/>
        <v>0</v>
      </c>
      <c r="G176" s="181"/>
      <c r="H176" s="181">
        <f t="shared" si="107"/>
        <v>0</v>
      </c>
      <c r="I176" s="181"/>
      <c r="J176" s="181">
        <f t="shared" si="108"/>
        <v>0</v>
      </c>
      <c r="K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1">
        <f t="shared" si="109"/>
        <v>0</v>
      </c>
      <c r="AD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1">
        <f t="shared" si="110"/>
        <v>0</v>
      </c>
      <c r="AH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1">
        <f t="shared" si="111"/>
        <v>0</v>
      </c>
      <c r="AL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1">
        <f t="shared" si="112"/>
        <v>0</v>
      </c>
      <c r="AP176" s="181">
        <f t="shared" si="113"/>
        <v>0</v>
      </c>
    </row>
    <row r="177" spans="2:42" x14ac:dyDescent="0.25">
      <c r="B177" s="179" t="s">
        <v>297</v>
      </c>
      <c r="C177" s="180" t="s">
        <v>878</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106"/>
        <v>0</v>
      </c>
      <c r="G177" s="181"/>
      <c r="H177" s="181">
        <f t="shared" si="107"/>
        <v>0</v>
      </c>
      <c r="I177" s="181"/>
      <c r="J177" s="181">
        <f t="shared" si="108"/>
        <v>0</v>
      </c>
      <c r="K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1">
        <f t="shared" si="109"/>
        <v>0</v>
      </c>
      <c r="AD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1">
        <f t="shared" si="110"/>
        <v>0</v>
      </c>
      <c r="AH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1">
        <f t="shared" si="111"/>
        <v>0</v>
      </c>
      <c r="AL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1">
        <f t="shared" si="112"/>
        <v>0</v>
      </c>
      <c r="AP177" s="181">
        <f t="shared" si="113"/>
        <v>0</v>
      </c>
    </row>
    <row r="178" spans="2:42" x14ac:dyDescent="0.25">
      <c r="B178" s="179" t="s">
        <v>298</v>
      </c>
      <c r="C178" s="180" t="s">
        <v>879</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114">D178+E178</f>
        <v>0</v>
      </c>
      <c r="G178" s="181"/>
      <c r="H178" s="181">
        <f t="shared" ref="H178:H185" si="115">F178-G178</f>
        <v>0</v>
      </c>
      <c r="I178" s="181"/>
      <c r="J178" s="181">
        <f t="shared" ref="J178:J185" si="116">F178-I178</f>
        <v>0</v>
      </c>
      <c r="K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1">
        <f t="shared" ref="AC178:AC185" si="117">Z178+AA178+AB178</f>
        <v>0</v>
      </c>
      <c r="AD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1">
        <f t="shared" ref="AG178:AG185" si="118">AD178+AE178+AF178</f>
        <v>0</v>
      </c>
      <c r="AH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1">
        <f t="shared" ref="AK178:AK185" si="119">AH178+AI178+AJ178</f>
        <v>0</v>
      </c>
      <c r="AL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1">
        <f t="shared" ref="AO178:AO185" si="120">AL178+AM178+AN178</f>
        <v>0</v>
      </c>
      <c r="AP178" s="181">
        <f t="shared" ref="AP178:AP185" si="121">AC178+AG178+AK178+AO178</f>
        <v>0</v>
      </c>
    </row>
    <row r="179" spans="2:42" x14ac:dyDescent="0.25">
      <c r="B179" s="179" t="s">
        <v>299</v>
      </c>
      <c r="C179" s="180" t="s">
        <v>879</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114"/>
        <v>0</v>
      </c>
      <c r="G179" s="181"/>
      <c r="H179" s="181">
        <f t="shared" si="115"/>
        <v>0</v>
      </c>
      <c r="I179" s="181"/>
      <c r="J179" s="181">
        <f t="shared" si="116"/>
        <v>0</v>
      </c>
      <c r="K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1">
        <f t="shared" si="117"/>
        <v>0</v>
      </c>
      <c r="AD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1">
        <f t="shared" si="118"/>
        <v>0</v>
      </c>
      <c r="AH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1">
        <f t="shared" si="119"/>
        <v>0</v>
      </c>
      <c r="AL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1">
        <f t="shared" si="120"/>
        <v>0</v>
      </c>
      <c r="AP179" s="181">
        <f t="shared" si="121"/>
        <v>0</v>
      </c>
    </row>
    <row r="180" spans="2:42" x14ac:dyDescent="0.25">
      <c r="B180" s="179" t="s">
        <v>300</v>
      </c>
      <c r="C180" s="180" t="s">
        <v>880</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114"/>
        <v>0</v>
      </c>
      <c r="G180" s="181"/>
      <c r="H180" s="181">
        <f t="shared" si="115"/>
        <v>0</v>
      </c>
      <c r="I180" s="181"/>
      <c r="J180" s="181">
        <f t="shared" si="116"/>
        <v>0</v>
      </c>
      <c r="K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1">
        <f t="shared" si="117"/>
        <v>0</v>
      </c>
      <c r="AD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1">
        <f t="shared" si="118"/>
        <v>0</v>
      </c>
      <c r="AH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1">
        <f t="shared" si="119"/>
        <v>0</v>
      </c>
      <c r="AL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1">
        <f t="shared" si="120"/>
        <v>0</v>
      </c>
      <c r="AP180" s="181">
        <f t="shared" si="121"/>
        <v>0</v>
      </c>
    </row>
    <row r="181" spans="2:42" x14ac:dyDescent="0.25">
      <c r="B181" s="179" t="s">
        <v>301</v>
      </c>
      <c r="C181" s="180" t="s">
        <v>881</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114"/>
        <v>0</v>
      </c>
      <c r="G181" s="181"/>
      <c r="H181" s="181">
        <f t="shared" si="115"/>
        <v>0</v>
      </c>
      <c r="I181" s="181"/>
      <c r="J181" s="181">
        <f t="shared" si="116"/>
        <v>0</v>
      </c>
      <c r="K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1">
        <f t="shared" si="117"/>
        <v>0</v>
      </c>
      <c r="AD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1">
        <f t="shared" si="118"/>
        <v>0</v>
      </c>
      <c r="AH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1">
        <f t="shared" si="119"/>
        <v>0</v>
      </c>
      <c r="AL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1">
        <f t="shared" si="120"/>
        <v>0</v>
      </c>
      <c r="AP181" s="181">
        <f t="shared" si="121"/>
        <v>0</v>
      </c>
    </row>
    <row r="182" spans="2:42" x14ac:dyDescent="0.25">
      <c r="B182" s="179" t="s">
        <v>302</v>
      </c>
      <c r="C182" s="180" t="s">
        <v>882</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114"/>
        <v>0</v>
      </c>
      <c r="G182" s="181"/>
      <c r="H182" s="181">
        <f t="shared" si="115"/>
        <v>0</v>
      </c>
      <c r="I182" s="181"/>
      <c r="J182" s="181">
        <f t="shared" si="116"/>
        <v>0</v>
      </c>
      <c r="K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1">
        <f t="shared" si="117"/>
        <v>0</v>
      </c>
      <c r="AD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1">
        <f t="shared" si="118"/>
        <v>0</v>
      </c>
      <c r="AH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1">
        <f t="shared" si="119"/>
        <v>0</v>
      </c>
      <c r="AL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1">
        <f t="shared" si="120"/>
        <v>0</v>
      </c>
      <c r="AP182" s="181">
        <f t="shared" si="121"/>
        <v>0</v>
      </c>
    </row>
    <row r="183" spans="2:42" x14ac:dyDescent="0.25">
      <c r="B183" s="179" t="s">
        <v>303</v>
      </c>
      <c r="C183" s="180" t="s">
        <v>882</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114"/>
        <v>0</v>
      </c>
      <c r="G183" s="181"/>
      <c r="H183" s="181">
        <f t="shared" si="115"/>
        <v>0</v>
      </c>
      <c r="I183" s="181"/>
      <c r="J183" s="181">
        <f t="shared" si="116"/>
        <v>0</v>
      </c>
      <c r="K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1">
        <f t="shared" si="117"/>
        <v>0</v>
      </c>
      <c r="AD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1">
        <f t="shared" si="118"/>
        <v>0</v>
      </c>
      <c r="AH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1">
        <f t="shared" si="119"/>
        <v>0</v>
      </c>
      <c r="AL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1">
        <f t="shared" si="120"/>
        <v>0</v>
      </c>
      <c r="AP183" s="181">
        <f t="shared" si="121"/>
        <v>0</v>
      </c>
    </row>
    <row r="184" spans="2:42" x14ac:dyDescent="0.25">
      <c r="B184" s="179" t="s">
        <v>304</v>
      </c>
      <c r="C184" s="180" t="s">
        <v>883</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114"/>
        <v>0</v>
      </c>
      <c r="G184" s="181"/>
      <c r="H184" s="181">
        <f t="shared" si="115"/>
        <v>0</v>
      </c>
      <c r="I184" s="181"/>
      <c r="J184" s="181">
        <f t="shared" si="116"/>
        <v>0</v>
      </c>
      <c r="K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1">
        <f t="shared" si="117"/>
        <v>0</v>
      </c>
      <c r="AD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1">
        <f t="shared" si="118"/>
        <v>0</v>
      </c>
      <c r="AH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1">
        <f t="shared" si="119"/>
        <v>0</v>
      </c>
      <c r="AL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1">
        <f t="shared" si="120"/>
        <v>0</v>
      </c>
      <c r="AP184" s="181">
        <f t="shared" si="121"/>
        <v>0</v>
      </c>
    </row>
    <row r="185" spans="2:42" x14ac:dyDescent="0.25">
      <c r="B185" s="179" t="s">
        <v>305</v>
      </c>
      <c r="C185" s="180" t="s">
        <v>884</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114"/>
        <v>0</v>
      </c>
      <c r="G185" s="181"/>
      <c r="H185" s="181">
        <f t="shared" si="115"/>
        <v>0</v>
      </c>
      <c r="I185" s="181"/>
      <c r="J185" s="181">
        <f t="shared" si="116"/>
        <v>0</v>
      </c>
      <c r="K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1">
        <f t="shared" si="117"/>
        <v>0</v>
      </c>
      <c r="AD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1">
        <f t="shared" si="118"/>
        <v>0</v>
      </c>
      <c r="AH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1">
        <f t="shared" si="119"/>
        <v>0</v>
      </c>
      <c r="AL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1">
        <f t="shared" si="120"/>
        <v>0</v>
      </c>
      <c r="AP185" s="181">
        <f t="shared" si="121"/>
        <v>0</v>
      </c>
    </row>
    <row r="186" spans="2:42" x14ac:dyDescent="0.25">
      <c r="B186" s="179" t="s">
        <v>306</v>
      </c>
      <c r="C186" s="180" t="s">
        <v>885</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217" si="122">D186+E186</f>
        <v>0</v>
      </c>
      <c r="G186" s="181"/>
      <c r="H186" s="181">
        <f t="shared" ref="H186:H199" si="123">F186-G186</f>
        <v>0</v>
      </c>
      <c r="I186" s="181"/>
      <c r="J186" s="181">
        <f t="shared" ref="J186:J199" si="124">F186-I186</f>
        <v>0</v>
      </c>
      <c r="K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1">
        <f t="shared" ref="AC186:AC199" si="125">Z186+AA186+AB186</f>
        <v>0</v>
      </c>
      <c r="AD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1">
        <f t="shared" ref="AG186:AG199" si="126">AD186+AE186+AF186</f>
        <v>0</v>
      </c>
      <c r="AH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1">
        <f t="shared" ref="AK186:AK199" si="127">AH186+AI186+AJ186</f>
        <v>0</v>
      </c>
      <c r="AL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1">
        <f t="shared" ref="AO186:AO199" si="128">AL186+AM186+AN186</f>
        <v>0</v>
      </c>
      <c r="AP186" s="181">
        <f t="shared" ref="AP186:AP199" si="129">AC186+AG186+AK186+AO186</f>
        <v>0</v>
      </c>
    </row>
    <row r="187" spans="2:42" x14ac:dyDescent="0.25">
      <c r="B187" s="179" t="s">
        <v>307</v>
      </c>
      <c r="C187" s="180" t="s">
        <v>886</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122"/>
        <v>126000</v>
      </c>
      <c r="G187" s="181"/>
      <c r="H187" s="181">
        <f t="shared" si="123"/>
        <v>126000</v>
      </c>
      <c r="I187" s="181"/>
      <c r="J187" s="181">
        <f t="shared" si="124"/>
        <v>126000</v>
      </c>
      <c r="K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126000</v>
      </c>
      <c r="O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126000</v>
      </c>
      <c r="AB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1">
        <f t="shared" si="125"/>
        <v>126000</v>
      </c>
      <c r="AD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1">
        <f t="shared" si="126"/>
        <v>0</v>
      </c>
      <c r="AH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1">
        <f t="shared" si="127"/>
        <v>0</v>
      </c>
      <c r="AL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1">
        <f t="shared" si="128"/>
        <v>0</v>
      </c>
      <c r="AP187" s="181">
        <f t="shared" si="129"/>
        <v>126000</v>
      </c>
    </row>
    <row r="188" spans="2:42" x14ac:dyDescent="0.25">
      <c r="B188" s="179" t="s">
        <v>308</v>
      </c>
      <c r="C188" s="180" t="s">
        <v>887</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122"/>
        <v>0</v>
      </c>
      <c r="G188" s="181"/>
      <c r="H188" s="181">
        <f t="shared" si="123"/>
        <v>0</v>
      </c>
      <c r="I188" s="181"/>
      <c r="J188" s="181">
        <f t="shared" si="124"/>
        <v>0</v>
      </c>
      <c r="K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1">
        <f t="shared" si="125"/>
        <v>0</v>
      </c>
      <c r="AD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1">
        <f t="shared" si="126"/>
        <v>0</v>
      </c>
      <c r="AH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1">
        <f t="shared" si="127"/>
        <v>0</v>
      </c>
      <c r="AL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1">
        <f t="shared" si="128"/>
        <v>0</v>
      </c>
      <c r="AP188" s="181">
        <f t="shared" si="129"/>
        <v>0</v>
      </c>
    </row>
    <row r="189" spans="2:42" x14ac:dyDescent="0.25">
      <c r="B189" s="179" t="s">
        <v>309</v>
      </c>
      <c r="C189" s="180" t="s">
        <v>888</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122"/>
        <v>0</v>
      </c>
      <c r="G189" s="181"/>
      <c r="H189" s="181">
        <f t="shared" si="123"/>
        <v>0</v>
      </c>
      <c r="I189" s="181"/>
      <c r="J189" s="181">
        <f t="shared" si="124"/>
        <v>0</v>
      </c>
      <c r="K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1">
        <f t="shared" si="125"/>
        <v>0</v>
      </c>
      <c r="AD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1">
        <f t="shared" si="126"/>
        <v>0</v>
      </c>
      <c r="AH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1">
        <f t="shared" si="127"/>
        <v>0</v>
      </c>
      <c r="AL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1">
        <f t="shared" si="128"/>
        <v>0</v>
      </c>
      <c r="AP189" s="181">
        <f t="shared" si="129"/>
        <v>0</v>
      </c>
    </row>
    <row r="190" spans="2:42" x14ac:dyDescent="0.25">
      <c r="B190" s="188" t="s">
        <v>310</v>
      </c>
      <c r="C190" s="189" t="s">
        <v>889</v>
      </c>
      <c r="D190" s="190">
        <f>D191+D199</f>
        <v>6115635</v>
      </c>
      <c r="E190" s="190">
        <f>SUM(E191:E206)</f>
        <v>0</v>
      </c>
      <c r="F190" s="190">
        <f t="shared" si="122"/>
        <v>6115635</v>
      </c>
      <c r="G190" s="190">
        <f>SUM(G191:G206)</f>
        <v>0</v>
      </c>
      <c r="H190" s="190">
        <f t="shared" si="123"/>
        <v>6115635</v>
      </c>
      <c r="I190" s="190">
        <f>SUM(I191:I206)</f>
        <v>0</v>
      </c>
      <c r="J190" s="190">
        <f t="shared" si="124"/>
        <v>6115635</v>
      </c>
      <c r="K190" s="190">
        <f t="shared" ref="K190:AB190" si="130">SUM(K191:K206)</f>
        <v>2793600</v>
      </c>
      <c r="L190" s="190">
        <f t="shared" si="130"/>
        <v>987200</v>
      </c>
      <c r="M190" s="190">
        <f t="shared" si="130"/>
        <v>384000</v>
      </c>
      <c r="N190" s="190">
        <f t="shared" si="130"/>
        <v>410970</v>
      </c>
      <c r="O190" s="190">
        <f t="shared" si="130"/>
        <v>270000</v>
      </c>
      <c r="P190" s="190">
        <f t="shared" si="130"/>
        <v>2744500</v>
      </c>
      <c r="Q190" s="190">
        <f t="shared" si="130"/>
        <v>1114000</v>
      </c>
      <c r="R190" s="190">
        <f t="shared" si="130"/>
        <v>1801600</v>
      </c>
      <c r="S190" s="190">
        <f t="shared" si="130"/>
        <v>968800</v>
      </c>
      <c r="T190" s="190">
        <f>SUM(T191:T206)</f>
        <v>0</v>
      </c>
      <c r="U190" s="190">
        <f t="shared" si="130"/>
        <v>0</v>
      </c>
      <c r="V190" s="190">
        <f t="shared" si="130"/>
        <v>0</v>
      </c>
      <c r="W190" s="190">
        <f t="shared" si="130"/>
        <v>324000</v>
      </c>
      <c r="X190" s="190">
        <f t="shared" si="130"/>
        <v>432600</v>
      </c>
      <c r="Y190" s="190">
        <f t="shared" si="130"/>
        <v>0</v>
      </c>
      <c r="Z190" s="190">
        <f t="shared" si="130"/>
        <v>0</v>
      </c>
      <c r="AA190" s="190">
        <f t="shared" si="130"/>
        <v>12231270</v>
      </c>
      <c r="AB190" s="190">
        <f t="shared" si="130"/>
        <v>0</v>
      </c>
      <c r="AC190" s="190">
        <f t="shared" si="125"/>
        <v>12231270</v>
      </c>
      <c r="AD190" s="190">
        <f>SUM(AD191:AD206)</f>
        <v>0</v>
      </c>
      <c r="AE190" s="190">
        <f>SUM(AE191:AE206)</f>
        <v>0</v>
      </c>
      <c r="AF190" s="190">
        <f>SUM(AF191:AF206)</f>
        <v>0</v>
      </c>
      <c r="AG190" s="190">
        <f t="shared" si="126"/>
        <v>0</v>
      </c>
      <c r="AH190" s="190">
        <f>SUM(AH191:AH206)</f>
        <v>0</v>
      </c>
      <c r="AI190" s="190">
        <f>SUM(AI191:AI206)</f>
        <v>0</v>
      </c>
      <c r="AJ190" s="190">
        <f>SUM(AJ191:AJ206)</f>
        <v>0</v>
      </c>
      <c r="AK190" s="190">
        <f t="shared" si="127"/>
        <v>0</v>
      </c>
      <c r="AL190" s="190">
        <f>SUM(AL191:AL206)</f>
        <v>0</v>
      </c>
      <c r="AM190" s="190">
        <f>SUM(AM191:AM206)</f>
        <v>0</v>
      </c>
      <c r="AN190" s="190">
        <f>SUM(AN191:AN206)</f>
        <v>0</v>
      </c>
      <c r="AO190" s="190">
        <f t="shared" si="128"/>
        <v>0</v>
      </c>
      <c r="AP190" s="190">
        <f t="shared" si="129"/>
        <v>12231270</v>
      </c>
    </row>
    <row r="191" spans="2:42" x14ac:dyDescent="0.25">
      <c r="B191" s="188" t="s">
        <v>311</v>
      </c>
      <c r="C191" s="189" t="s">
        <v>890</v>
      </c>
      <c r="D191" s="190">
        <f>SUM(D192:D198)</f>
        <v>1316000</v>
      </c>
      <c r="E191" s="190">
        <f>SUM(E192:E198)</f>
        <v>0</v>
      </c>
      <c r="F191" s="190">
        <f t="shared" si="122"/>
        <v>1316000</v>
      </c>
      <c r="G191" s="190">
        <f>SUM(G192:G198)</f>
        <v>0</v>
      </c>
      <c r="H191" s="190">
        <f t="shared" si="123"/>
        <v>1316000</v>
      </c>
      <c r="I191" s="190">
        <f>SUM(I192:I198)</f>
        <v>0</v>
      </c>
      <c r="J191" s="190">
        <f t="shared" si="124"/>
        <v>1316000</v>
      </c>
      <c r="K191" s="190">
        <f t="shared" ref="K191:AB191" si="131">SUM(K192:K198)</f>
        <v>112000</v>
      </c>
      <c r="L191" s="190">
        <f t="shared" si="131"/>
        <v>112000</v>
      </c>
      <c r="M191" s="190">
        <f t="shared" si="131"/>
        <v>0</v>
      </c>
      <c r="N191" s="190">
        <f t="shared" si="131"/>
        <v>168000</v>
      </c>
      <c r="O191" s="190">
        <f t="shared" si="131"/>
        <v>0</v>
      </c>
      <c r="P191" s="190">
        <f>SUM(P192:P198)</f>
        <v>560000</v>
      </c>
      <c r="Q191" s="190">
        <f>SUM(Q192:Q198)</f>
        <v>0</v>
      </c>
      <c r="R191" s="190">
        <f t="shared" si="131"/>
        <v>224000</v>
      </c>
      <c r="S191" s="190">
        <f t="shared" si="131"/>
        <v>56000</v>
      </c>
      <c r="T191" s="190">
        <f>SUM(T192:T198)</f>
        <v>0</v>
      </c>
      <c r="U191" s="190">
        <f t="shared" si="131"/>
        <v>0</v>
      </c>
      <c r="V191" s="190">
        <f t="shared" si="131"/>
        <v>0</v>
      </c>
      <c r="W191" s="190">
        <f>SUM(W192:W198)</f>
        <v>0</v>
      </c>
      <c r="X191" s="190">
        <f t="shared" si="131"/>
        <v>84000</v>
      </c>
      <c r="Y191" s="190">
        <f t="shared" si="131"/>
        <v>0</v>
      </c>
      <c r="Z191" s="190">
        <f t="shared" si="131"/>
        <v>0</v>
      </c>
      <c r="AA191" s="190">
        <f t="shared" si="131"/>
        <v>1316000</v>
      </c>
      <c r="AB191" s="190">
        <f t="shared" si="131"/>
        <v>0</v>
      </c>
      <c r="AC191" s="190">
        <f t="shared" si="125"/>
        <v>1316000</v>
      </c>
      <c r="AD191" s="190">
        <f>SUM(AD192:AD198)</f>
        <v>0</v>
      </c>
      <c r="AE191" s="190">
        <f>SUM(AE192:AE198)</f>
        <v>0</v>
      </c>
      <c r="AF191" s="190">
        <f>SUM(AF192:AF198)</f>
        <v>0</v>
      </c>
      <c r="AG191" s="190">
        <f t="shared" si="126"/>
        <v>0</v>
      </c>
      <c r="AH191" s="190">
        <f>SUM(AH192:AH198)</f>
        <v>0</v>
      </c>
      <c r="AI191" s="190">
        <f>SUM(AI192:AI198)</f>
        <v>0</v>
      </c>
      <c r="AJ191" s="190">
        <f>SUM(AJ192:AJ198)</f>
        <v>0</v>
      </c>
      <c r="AK191" s="190">
        <f t="shared" si="127"/>
        <v>0</v>
      </c>
      <c r="AL191" s="190">
        <f>SUM(AL192:AL198)</f>
        <v>0</v>
      </c>
      <c r="AM191" s="190">
        <f>SUM(AM192:AM198)</f>
        <v>0</v>
      </c>
      <c r="AN191" s="190">
        <f>SUM(AN192:AN198)</f>
        <v>0</v>
      </c>
      <c r="AO191" s="190">
        <f t="shared" si="128"/>
        <v>0</v>
      </c>
      <c r="AP191" s="190">
        <f t="shared" si="129"/>
        <v>1316000</v>
      </c>
    </row>
    <row r="192" spans="2:42" x14ac:dyDescent="0.25">
      <c r="B192" s="179" t="s">
        <v>312</v>
      </c>
      <c r="C192" s="180" t="s">
        <v>891</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si="122"/>
        <v>0</v>
      </c>
      <c r="G192" s="181"/>
      <c r="H192" s="181">
        <f t="shared" si="123"/>
        <v>0</v>
      </c>
      <c r="I192" s="181"/>
      <c r="J192" s="181">
        <f t="shared" si="124"/>
        <v>0</v>
      </c>
      <c r="K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1">
        <f t="shared" si="125"/>
        <v>0</v>
      </c>
      <c r="AD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1">
        <f t="shared" si="126"/>
        <v>0</v>
      </c>
      <c r="AH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1">
        <f t="shared" si="127"/>
        <v>0</v>
      </c>
      <c r="AL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1">
        <f t="shared" si="128"/>
        <v>0</v>
      </c>
      <c r="AP192" s="181">
        <f t="shared" si="129"/>
        <v>0</v>
      </c>
    </row>
    <row r="193" spans="2:42" x14ac:dyDescent="0.25">
      <c r="B193" s="179" t="s">
        <v>313</v>
      </c>
      <c r="C193" s="180" t="s">
        <v>892</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1">
        <f t="shared" si="122"/>
        <v>0</v>
      </c>
      <c r="G193" s="181"/>
      <c r="H193" s="181">
        <f t="shared" si="123"/>
        <v>0</v>
      </c>
      <c r="I193" s="181"/>
      <c r="J193" s="181">
        <f t="shared" si="124"/>
        <v>0</v>
      </c>
      <c r="K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1">
        <f t="shared" si="125"/>
        <v>0</v>
      </c>
      <c r="AD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1">
        <f t="shared" si="126"/>
        <v>0</v>
      </c>
      <c r="AH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1">
        <f t="shared" si="127"/>
        <v>0</v>
      </c>
      <c r="AL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1">
        <f t="shared" si="128"/>
        <v>0</v>
      </c>
      <c r="AP193" s="181">
        <f t="shared" si="129"/>
        <v>0</v>
      </c>
    </row>
    <row r="194" spans="2:42" x14ac:dyDescent="0.25">
      <c r="B194" s="179" t="s">
        <v>314</v>
      </c>
      <c r="C194" s="180" t="s">
        <v>893</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122"/>
        <v>0</v>
      </c>
      <c r="G194" s="181"/>
      <c r="H194" s="181">
        <f t="shared" si="123"/>
        <v>0</v>
      </c>
      <c r="I194" s="181"/>
      <c r="J194" s="181">
        <f t="shared" si="124"/>
        <v>0</v>
      </c>
      <c r="K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1">
        <f t="shared" si="125"/>
        <v>0</v>
      </c>
      <c r="AD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1">
        <f t="shared" si="126"/>
        <v>0</v>
      </c>
      <c r="AH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1">
        <f t="shared" si="127"/>
        <v>0</v>
      </c>
      <c r="AL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1">
        <f t="shared" si="128"/>
        <v>0</v>
      </c>
      <c r="AP194" s="181">
        <f t="shared" si="129"/>
        <v>0</v>
      </c>
    </row>
    <row r="195" spans="2:42" x14ac:dyDescent="0.25">
      <c r="B195" s="179" t="s">
        <v>315</v>
      </c>
      <c r="C195" s="180" t="s">
        <v>894</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 t="shared" si="122"/>
        <v>0</v>
      </c>
      <c r="G195" s="181"/>
      <c r="H195" s="181">
        <f t="shared" si="123"/>
        <v>0</v>
      </c>
      <c r="I195" s="181"/>
      <c r="J195" s="181">
        <f t="shared" si="124"/>
        <v>0</v>
      </c>
      <c r="K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1">
        <f t="shared" si="125"/>
        <v>0</v>
      </c>
      <c r="AD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1">
        <f t="shared" si="126"/>
        <v>0</v>
      </c>
      <c r="AH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1">
        <f t="shared" si="127"/>
        <v>0</v>
      </c>
      <c r="AL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1">
        <f t="shared" si="128"/>
        <v>0</v>
      </c>
      <c r="AP195" s="181">
        <f t="shared" si="129"/>
        <v>0</v>
      </c>
    </row>
    <row r="196" spans="2:42" x14ac:dyDescent="0.25">
      <c r="B196" s="179" t="s">
        <v>316</v>
      </c>
      <c r="C196" s="180" t="s">
        <v>895</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1316000</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1">
        <f t="shared" si="122"/>
        <v>1316000</v>
      </c>
      <c r="G196" s="181"/>
      <c r="H196" s="181">
        <f t="shared" si="123"/>
        <v>1316000</v>
      </c>
      <c r="I196" s="181"/>
      <c r="J196" s="181">
        <f t="shared" si="124"/>
        <v>1316000</v>
      </c>
      <c r="K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112000</v>
      </c>
      <c r="L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112000</v>
      </c>
      <c r="M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168000</v>
      </c>
      <c r="O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560000</v>
      </c>
      <c r="Q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224000</v>
      </c>
      <c r="S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56000</v>
      </c>
      <c r="T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84000</v>
      </c>
      <c r="Y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1316000</v>
      </c>
      <c r="AB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1">
        <f t="shared" si="125"/>
        <v>1316000</v>
      </c>
      <c r="AD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1">
        <f t="shared" si="126"/>
        <v>0</v>
      </c>
      <c r="AH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1">
        <f t="shared" si="127"/>
        <v>0</v>
      </c>
      <c r="AL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1">
        <f t="shared" si="128"/>
        <v>0</v>
      </c>
      <c r="AP196" s="181">
        <f t="shared" si="129"/>
        <v>1316000</v>
      </c>
    </row>
    <row r="197" spans="2:42" x14ac:dyDescent="0.25">
      <c r="B197" s="179" t="s">
        <v>317</v>
      </c>
      <c r="C197" s="180" t="s">
        <v>896</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si="122"/>
        <v>0</v>
      </c>
      <c r="G197" s="181"/>
      <c r="H197" s="181">
        <f t="shared" si="123"/>
        <v>0</v>
      </c>
      <c r="I197" s="181"/>
      <c r="J197" s="181">
        <f t="shared" si="124"/>
        <v>0</v>
      </c>
      <c r="K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1">
        <f t="shared" si="125"/>
        <v>0</v>
      </c>
      <c r="AD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1">
        <f t="shared" si="126"/>
        <v>0</v>
      </c>
      <c r="AH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1">
        <f t="shared" si="127"/>
        <v>0</v>
      </c>
      <c r="AL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1">
        <f t="shared" si="128"/>
        <v>0</v>
      </c>
      <c r="AP197" s="181">
        <f t="shared" si="129"/>
        <v>0</v>
      </c>
    </row>
    <row r="198" spans="2:42" x14ac:dyDescent="0.25">
      <c r="B198" s="179" t="s">
        <v>318</v>
      </c>
      <c r="C198" s="180" t="s">
        <v>897</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 t="shared" si="122"/>
        <v>0</v>
      </c>
      <c r="G198" s="181"/>
      <c r="H198" s="181">
        <f t="shared" si="123"/>
        <v>0</v>
      </c>
      <c r="I198" s="181"/>
      <c r="J198" s="181">
        <f t="shared" si="124"/>
        <v>0</v>
      </c>
      <c r="K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1">
        <f t="shared" si="125"/>
        <v>0</v>
      </c>
      <c r="AD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1">
        <f t="shared" si="126"/>
        <v>0</v>
      </c>
      <c r="AH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1">
        <f t="shared" si="127"/>
        <v>0</v>
      </c>
      <c r="AL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1">
        <f t="shared" si="128"/>
        <v>0</v>
      </c>
      <c r="AP198" s="181">
        <f t="shared" si="129"/>
        <v>0</v>
      </c>
    </row>
    <row r="199" spans="2:42" x14ac:dyDescent="0.25">
      <c r="B199" s="188" t="s">
        <v>319</v>
      </c>
      <c r="C199" s="189" t="s">
        <v>898</v>
      </c>
      <c r="D199" s="190">
        <f>SUM(D200:D206)</f>
        <v>4799635</v>
      </c>
      <c r="E199" s="190">
        <f>SUM(E200:E206)</f>
        <v>0</v>
      </c>
      <c r="F199" s="190">
        <f t="shared" si="122"/>
        <v>4799635</v>
      </c>
      <c r="G199" s="190">
        <f>SUM(G200:G206)</f>
        <v>0</v>
      </c>
      <c r="H199" s="190">
        <f t="shared" si="123"/>
        <v>4799635</v>
      </c>
      <c r="I199" s="190">
        <f>SUM(I200:I206)</f>
        <v>0</v>
      </c>
      <c r="J199" s="190">
        <f t="shared" si="124"/>
        <v>4799635</v>
      </c>
      <c r="K199" s="190">
        <f t="shared" ref="K199:AN199" si="132">SUM(K200:K206)</f>
        <v>1284800</v>
      </c>
      <c r="L199" s="190">
        <f t="shared" si="132"/>
        <v>381600</v>
      </c>
      <c r="M199" s="190">
        <f t="shared" si="132"/>
        <v>192000</v>
      </c>
      <c r="N199" s="190">
        <f t="shared" si="132"/>
        <v>37485</v>
      </c>
      <c r="O199" s="190">
        <f t="shared" si="132"/>
        <v>135000</v>
      </c>
      <c r="P199" s="190">
        <f>SUM(P200:P206)</f>
        <v>812250</v>
      </c>
      <c r="Q199" s="190">
        <f>SUM(Q200:Q206)</f>
        <v>557000</v>
      </c>
      <c r="R199" s="190">
        <f t="shared" si="132"/>
        <v>676800</v>
      </c>
      <c r="S199" s="190">
        <f t="shared" si="132"/>
        <v>428400</v>
      </c>
      <c r="T199" s="190">
        <f>SUM(T200:T206)</f>
        <v>0</v>
      </c>
      <c r="U199" s="190">
        <f t="shared" si="132"/>
        <v>0</v>
      </c>
      <c r="V199" s="190">
        <f t="shared" si="132"/>
        <v>0</v>
      </c>
      <c r="W199" s="190">
        <f>SUM(W200:W206)</f>
        <v>162000</v>
      </c>
      <c r="X199" s="190">
        <f t="shared" si="132"/>
        <v>132300</v>
      </c>
      <c r="Y199" s="190">
        <f t="shared" si="132"/>
        <v>0</v>
      </c>
      <c r="Z199" s="190">
        <f t="shared" si="132"/>
        <v>0</v>
      </c>
      <c r="AA199" s="190">
        <f t="shared" si="132"/>
        <v>4799635</v>
      </c>
      <c r="AB199" s="190">
        <f t="shared" si="132"/>
        <v>0</v>
      </c>
      <c r="AC199" s="190">
        <f t="shared" si="125"/>
        <v>4799635</v>
      </c>
      <c r="AD199" s="190">
        <f t="shared" si="132"/>
        <v>0</v>
      </c>
      <c r="AE199" s="190">
        <f t="shared" si="132"/>
        <v>0</v>
      </c>
      <c r="AF199" s="190">
        <f t="shared" si="132"/>
        <v>0</v>
      </c>
      <c r="AG199" s="190">
        <f t="shared" si="126"/>
        <v>0</v>
      </c>
      <c r="AH199" s="190">
        <f t="shared" si="132"/>
        <v>0</v>
      </c>
      <c r="AI199" s="190">
        <f t="shared" si="132"/>
        <v>0</v>
      </c>
      <c r="AJ199" s="190">
        <f t="shared" si="132"/>
        <v>0</v>
      </c>
      <c r="AK199" s="190">
        <f t="shared" si="127"/>
        <v>0</v>
      </c>
      <c r="AL199" s="190">
        <f t="shared" si="132"/>
        <v>0</v>
      </c>
      <c r="AM199" s="190">
        <f t="shared" si="132"/>
        <v>0</v>
      </c>
      <c r="AN199" s="190">
        <f t="shared" si="132"/>
        <v>0</v>
      </c>
      <c r="AO199" s="190">
        <f t="shared" si="128"/>
        <v>0</v>
      </c>
      <c r="AP199" s="190">
        <f t="shared" si="129"/>
        <v>4799635</v>
      </c>
    </row>
    <row r="200" spans="2:42" x14ac:dyDescent="0.25">
      <c r="B200" s="179" t="s">
        <v>320</v>
      </c>
      <c r="C200" s="180" t="s">
        <v>899</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154800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 t="shared" si="122"/>
        <v>154800</v>
      </c>
      <c r="G200" s="181"/>
      <c r="H200" s="181">
        <f t="shared" ref="H200:H206" si="133">F200-G200</f>
        <v>154800</v>
      </c>
      <c r="I200" s="181"/>
      <c r="J200" s="181">
        <f t="shared" ref="J200:J206" si="134">F200-I200</f>
        <v>154800</v>
      </c>
      <c r="K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154800</v>
      </c>
      <c r="L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154800</v>
      </c>
      <c r="AB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1">
        <f t="shared" ref="AC200:AC206" si="135">Z200+AA200+AB200</f>
        <v>154800</v>
      </c>
      <c r="AD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1">
        <f t="shared" ref="AG200:AG206" si="136">AD200+AE200+AF200</f>
        <v>0</v>
      </c>
      <c r="AH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1">
        <f t="shared" ref="AK200:AK206" si="137">AH200+AI200+AJ200</f>
        <v>0</v>
      </c>
      <c r="AL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1">
        <f t="shared" ref="AO200:AO206" si="138">AL200+AM200+AN200</f>
        <v>0</v>
      </c>
      <c r="AP200" s="181">
        <f t="shared" ref="AP200:AP206" si="139">AC200+AG200+AK200+AO200</f>
        <v>154800</v>
      </c>
    </row>
    <row r="201" spans="2:42" x14ac:dyDescent="0.25">
      <c r="B201" s="179" t="s">
        <v>321</v>
      </c>
      <c r="C201" s="180" t="s">
        <v>900</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4155235</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1">
        <f t="shared" si="122"/>
        <v>4155235</v>
      </c>
      <c r="G201" s="181"/>
      <c r="H201" s="181">
        <f t="shared" si="133"/>
        <v>4155235</v>
      </c>
      <c r="I201" s="181"/>
      <c r="J201" s="181">
        <f t="shared" si="134"/>
        <v>4155235</v>
      </c>
      <c r="K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842000</v>
      </c>
      <c r="L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M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192000</v>
      </c>
      <c r="N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37485</v>
      </c>
      <c r="O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135000</v>
      </c>
      <c r="P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812250</v>
      </c>
      <c r="Q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557000</v>
      </c>
      <c r="R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676800</v>
      </c>
      <c r="S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428400</v>
      </c>
      <c r="T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162000</v>
      </c>
      <c r="X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132300</v>
      </c>
      <c r="Y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4155235</v>
      </c>
      <c r="AB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1">
        <f t="shared" si="135"/>
        <v>4155235</v>
      </c>
      <c r="AD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1">
        <f t="shared" si="136"/>
        <v>0</v>
      </c>
      <c r="AH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1">
        <f t="shared" si="137"/>
        <v>0</v>
      </c>
      <c r="AL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1">
        <f t="shared" si="138"/>
        <v>0</v>
      </c>
      <c r="AP201" s="181">
        <f t="shared" si="139"/>
        <v>4155235</v>
      </c>
    </row>
    <row r="202" spans="2:42" x14ac:dyDescent="0.25">
      <c r="B202" s="179" t="s">
        <v>322</v>
      </c>
      <c r="C202" s="180" t="s">
        <v>900</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si="122"/>
        <v>0</v>
      </c>
      <c r="G202" s="181"/>
      <c r="H202" s="181">
        <f>F202-G202</f>
        <v>0</v>
      </c>
      <c r="I202" s="181"/>
      <c r="J202" s="181">
        <f>F202-I202</f>
        <v>0</v>
      </c>
      <c r="K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1">
        <f>Z202+AA202+AB202</f>
        <v>0</v>
      </c>
      <c r="AD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1">
        <f>AD202+AE202+AF202</f>
        <v>0</v>
      </c>
      <c r="AH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1">
        <f>AH202+AI202+AJ202</f>
        <v>0</v>
      </c>
      <c r="AL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1">
        <f>AL202+AM202+AN202</f>
        <v>0</v>
      </c>
      <c r="AP202" s="181">
        <f>AC202+AG202+AK202+AO202</f>
        <v>0</v>
      </c>
    </row>
    <row r="203" spans="2:42" x14ac:dyDescent="0.25">
      <c r="B203" s="179" t="s">
        <v>323</v>
      </c>
      <c r="C203" s="180" t="s">
        <v>901</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122"/>
        <v>0</v>
      </c>
      <c r="G203" s="181"/>
      <c r="H203" s="181">
        <f>F203-G203</f>
        <v>0</v>
      </c>
      <c r="I203" s="181"/>
      <c r="J203" s="181">
        <f>F203-I203</f>
        <v>0</v>
      </c>
      <c r="K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1">
        <f>Z203+AA203+AB203</f>
        <v>0</v>
      </c>
      <c r="AD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1">
        <f>AD203+AE203+AF203</f>
        <v>0</v>
      </c>
      <c r="AH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1">
        <f>AH203+AI203+AJ203</f>
        <v>0</v>
      </c>
      <c r="AL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1">
        <f>AL203+AM203+AN203</f>
        <v>0</v>
      </c>
      <c r="AP203" s="181">
        <f>AC203+AG203+AK203+AO203</f>
        <v>0</v>
      </c>
    </row>
    <row r="204" spans="2:42" x14ac:dyDescent="0.25">
      <c r="B204" s="179" t="s">
        <v>324</v>
      </c>
      <c r="C204" s="180" t="s">
        <v>902</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252000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1">
        <f t="shared" si="122"/>
        <v>252000</v>
      </c>
      <c r="G204" s="181"/>
      <c r="H204" s="181">
        <f>F204-G204</f>
        <v>252000</v>
      </c>
      <c r="I204" s="181"/>
      <c r="J204" s="181">
        <f>F204-I204</f>
        <v>252000</v>
      </c>
      <c r="K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50400</v>
      </c>
      <c r="L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201600</v>
      </c>
      <c r="M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252000</v>
      </c>
      <c r="AB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1">
        <f>Z204+AA204+AB204</f>
        <v>252000</v>
      </c>
      <c r="AD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1">
        <f>AD204+AE204+AF204</f>
        <v>0</v>
      </c>
      <c r="AH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1">
        <f>AH204+AI204+AJ204</f>
        <v>0</v>
      </c>
      <c r="AL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1">
        <f>AL204+AM204+AN204</f>
        <v>0</v>
      </c>
      <c r="AP204" s="181">
        <f>AC204+AG204+AK204+AO204</f>
        <v>252000</v>
      </c>
    </row>
    <row r="205" spans="2:42" x14ac:dyDescent="0.25">
      <c r="B205" s="179" t="s">
        <v>325</v>
      </c>
      <c r="C205" s="180" t="s">
        <v>902</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151200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si="122"/>
        <v>151200</v>
      </c>
      <c r="G205" s="181"/>
      <c r="H205" s="181">
        <f>F205-G205</f>
        <v>151200</v>
      </c>
      <c r="I205" s="181"/>
      <c r="J205" s="181">
        <f>F205-I205</f>
        <v>151200</v>
      </c>
      <c r="K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151200</v>
      </c>
      <c r="L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151200</v>
      </c>
      <c r="AB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1">
        <f>Z205+AA205+AB205</f>
        <v>151200</v>
      </c>
      <c r="AD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1">
        <f>AD205+AE205+AF205</f>
        <v>0</v>
      </c>
      <c r="AH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1">
        <f>AH205+AI205+AJ205</f>
        <v>0</v>
      </c>
      <c r="AL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1">
        <f>AL205+AM205+AN205</f>
        <v>0</v>
      </c>
      <c r="AP205" s="181">
        <f>AC205+AG205+AK205+AO205</f>
        <v>151200</v>
      </c>
    </row>
    <row r="206" spans="2:42" x14ac:dyDescent="0.25">
      <c r="B206" s="179" t="s">
        <v>326</v>
      </c>
      <c r="C206" s="180" t="s">
        <v>903</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86400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 t="shared" si="122"/>
        <v>86400</v>
      </c>
      <c r="G206" s="181"/>
      <c r="H206" s="181">
        <f t="shared" si="133"/>
        <v>86400</v>
      </c>
      <c r="I206" s="181"/>
      <c r="J206" s="181">
        <f t="shared" si="134"/>
        <v>86400</v>
      </c>
      <c r="K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86400</v>
      </c>
      <c r="L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86400</v>
      </c>
      <c r="AB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1">
        <f t="shared" si="135"/>
        <v>86400</v>
      </c>
      <c r="AD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1">
        <f t="shared" si="136"/>
        <v>0</v>
      </c>
      <c r="AH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1">
        <f t="shared" si="137"/>
        <v>0</v>
      </c>
      <c r="AL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1">
        <f t="shared" si="138"/>
        <v>0</v>
      </c>
      <c r="AP206" s="181">
        <f t="shared" si="139"/>
        <v>86400</v>
      </c>
    </row>
    <row r="207" spans="2:42" x14ac:dyDescent="0.25">
      <c r="B207" s="188" t="s">
        <v>327</v>
      </c>
      <c r="C207" s="189" t="s">
        <v>904</v>
      </c>
      <c r="D207" s="190">
        <f>SUM(D208:D213)</f>
        <v>0</v>
      </c>
      <c r="E207" s="190">
        <f>SUM(E208:E213)</f>
        <v>0</v>
      </c>
      <c r="F207" s="190">
        <f t="shared" si="122"/>
        <v>0</v>
      </c>
      <c r="G207" s="190">
        <f>SUM(G208:G213)</f>
        <v>0</v>
      </c>
      <c r="H207" s="190">
        <f t="shared" ref="H207:H244" si="140">F207-G207</f>
        <v>0</v>
      </c>
      <c r="I207" s="190">
        <f>SUM(I208:I213)</f>
        <v>0</v>
      </c>
      <c r="J207" s="190">
        <f t="shared" ref="J207:J244" si="141">F207-I207</f>
        <v>0</v>
      </c>
      <c r="K207" s="190">
        <f t="shared" ref="K207:AB207" si="142">SUM(K208:K213)</f>
        <v>0</v>
      </c>
      <c r="L207" s="190">
        <f t="shared" si="142"/>
        <v>0</v>
      </c>
      <c r="M207" s="190">
        <f t="shared" si="142"/>
        <v>0</v>
      </c>
      <c r="N207" s="190">
        <f t="shared" si="142"/>
        <v>0</v>
      </c>
      <c r="O207" s="190">
        <f t="shared" si="142"/>
        <v>0</v>
      </c>
      <c r="P207" s="190">
        <f>SUM(P208:P213)</f>
        <v>0</v>
      </c>
      <c r="Q207" s="190">
        <f>SUM(Q208:Q213)</f>
        <v>0</v>
      </c>
      <c r="R207" s="190">
        <f t="shared" si="142"/>
        <v>0</v>
      </c>
      <c r="S207" s="190">
        <f t="shared" si="142"/>
        <v>0</v>
      </c>
      <c r="T207" s="190">
        <f>SUM(T208:T213)</f>
        <v>0</v>
      </c>
      <c r="U207" s="190">
        <f t="shared" si="142"/>
        <v>0</v>
      </c>
      <c r="V207" s="190">
        <f t="shared" si="142"/>
        <v>0</v>
      </c>
      <c r="W207" s="190">
        <f>SUM(W208:W213)</f>
        <v>0</v>
      </c>
      <c r="X207" s="190">
        <f t="shared" si="142"/>
        <v>0</v>
      </c>
      <c r="Y207" s="190">
        <f t="shared" si="142"/>
        <v>0</v>
      </c>
      <c r="Z207" s="190">
        <f t="shared" si="142"/>
        <v>0</v>
      </c>
      <c r="AA207" s="190">
        <f t="shared" si="142"/>
        <v>0</v>
      </c>
      <c r="AB207" s="190">
        <f t="shared" si="142"/>
        <v>0</v>
      </c>
      <c r="AC207" s="190">
        <f t="shared" ref="AC207:AC244" si="143">Z207+AA207+AB207</f>
        <v>0</v>
      </c>
      <c r="AD207" s="190">
        <f>SUM(AD208:AD213)</f>
        <v>0</v>
      </c>
      <c r="AE207" s="190">
        <f>SUM(AE208:AE213)</f>
        <v>0</v>
      </c>
      <c r="AF207" s="190">
        <f>SUM(AF208:AF213)</f>
        <v>0</v>
      </c>
      <c r="AG207" s="190">
        <f t="shared" ref="AG207:AG244" si="144">AD207+AE207+AF207</f>
        <v>0</v>
      </c>
      <c r="AH207" s="190">
        <f>SUM(AH208:AH213)</f>
        <v>0</v>
      </c>
      <c r="AI207" s="190">
        <f>SUM(AI208:AI213)</f>
        <v>0</v>
      </c>
      <c r="AJ207" s="190">
        <f>SUM(AJ208:AJ213)</f>
        <v>0</v>
      </c>
      <c r="AK207" s="190">
        <f t="shared" ref="AK207:AK244" si="145">AH207+AI207+AJ207</f>
        <v>0</v>
      </c>
      <c r="AL207" s="190">
        <f>SUM(AL208:AL213)</f>
        <v>0</v>
      </c>
      <c r="AM207" s="190">
        <f>SUM(AM208:AM213)</f>
        <v>0</v>
      </c>
      <c r="AN207" s="190">
        <f>SUM(AN208:AN213)</f>
        <v>0</v>
      </c>
      <c r="AO207" s="190">
        <f t="shared" ref="AO207:AO244" si="146">AL207+AM207+AN207</f>
        <v>0</v>
      </c>
      <c r="AP207" s="190">
        <f t="shared" ref="AP207:AP244" si="147">AC207+AG207+AK207+AO207</f>
        <v>0</v>
      </c>
    </row>
    <row r="208" spans="2:42" x14ac:dyDescent="0.25">
      <c r="B208" s="179" t="s">
        <v>328</v>
      </c>
      <c r="C208" s="180" t="s">
        <v>905</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122"/>
        <v>0</v>
      </c>
      <c r="G208" s="181"/>
      <c r="H208" s="181">
        <f t="shared" si="140"/>
        <v>0</v>
      </c>
      <c r="I208" s="181"/>
      <c r="J208" s="181">
        <f t="shared" si="141"/>
        <v>0</v>
      </c>
      <c r="K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1">
        <f t="shared" si="143"/>
        <v>0</v>
      </c>
      <c r="AD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1">
        <f t="shared" si="144"/>
        <v>0</v>
      </c>
      <c r="AH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1">
        <f t="shared" si="145"/>
        <v>0</v>
      </c>
      <c r="AL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1">
        <f t="shared" si="146"/>
        <v>0</v>
      </c>
      <c r="AP208" s="181">
        <f t="shared" si="147"/>
        <v>0</v>
      </c>
    </row>
    <row r="209" spans="2:42" x14ac:dyDescent="0.25">
      <c r="B209" s="179" t="s">
        <v>329</v>
      </c>
      <c r="C209" s="180" t="s">
        <v>906</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si="122"/>
        <v>0</v>
      </c>
      <c r="G209" s="181"/>
      <c r="H209" s="181">
        <f t="shared" si="140"/>
        <v>0</v>
      </c>
      <c r="I209" s="181"/>
      <c r="J209" s="181">
        <f t="shared" si="141"/>
        <v>0</v>
      </c>
      <c r="K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1">
        <f t="shared" si="143"/>
        <v>0</v>
      </c>
      <c r="AD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1">
        <f t="shared" si="144"/>
        <v>0</v>
      </c>
      <c r="AH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1">
        <f t="shared" si="145"/>
        <v>0</v>
      </c>
      <c r="AL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1">
        <f t="shared" si="146"/>
        <v>0</v>
      </c>
      <c r="AP209" s="181">
        <f t="shared" si="147"/>
        <v>0</v>
      </c>
    </row>
    <row r="210" spans="2:42" x14ac:dyDescent="0.25">
      <c r="B210" s="179" t="s">
        <v>330</v>
      </c>
      <c r="C210" s="180" t="s">
        <v>907</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122"/>
        <v>0</v>
      </c>
      <c r="G210" s="181"/>
      <c r="H210" s="181">
        <f t="shared" si="140"/>
        <v>0</v>
      </c>
      <c r="I210" s="181"/>
      <c r="J210" s="181">
        <f t="shared" si="141"/>
        <v>0</v>
      </c>
      <c r="K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1">
        <f t="shared" si="143"/>
        <v>0</v>
      </c>
      <c r="AD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1">
        <f t="shared" si="144"/>
        <v>0</v>
      </c>
      <c r="AH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1">
        <f t="shared" si="145"/>
        <v>0</v>
      </c>
      <c r="AL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1">
        <f t="shared" si="146"/>
        <v>0</v>
      </c>
      <c r="AP210" s="181">
        <f t="shared" si="147"/>
        <v>0</v>
      </c>
    </row>
    <row r="211" spans="2:42" x14ac:dyDescent="0.25">
      <c r="B211" s="179" t="s">
        <v>331</v>
      </c>
      <c r="C211" s="180" t="s">
        <v>908</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si="122"/>
        <v>0</v>
      </c>
      <c r="G211" s="181"/>
      <c r="H211" s="181">
        <f t="shared" si="140"/>
        <v>0</v>
      </c>
      <c r="I211" s="181"/>
      <c r="J211" s="181">
        <f t="shared" si="141"/>
        <v>0</v>
      </c>
      <c r="K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1">
        <f t="shared" si="143"/>
        <v>0</v>
      </c>
      <c r="AD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1">
        <f t="shared" si="144"/>
        <v>0</v>
      </c>
      <c r="AH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1">
        <f t="shared" si="145"/>
        <v>0</v>
      </c>
      <c r="AL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1">
        <f t="shared" si="146"/>
        <v>0</v>
      </c>
      <c r="AP211" s="181">
        <f t="shared" si="147"/>
        <v>0</v>
      </c>
    </row>
    <row r="212" spans="2:42" x14ac:dyDescent="0.25">
      <c r="B212" s="179" t="s">
        <v>332</v>
      </c>
      <c r="C212" s="180" t="s">
        <v>909</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si="122"/>
        <v>0</v>
      </c>
      <c r="G212" s="181"/>
      <c r="H212" s="181">
        <f t="shared" si="140"/>
        <v>0</v>
      </c>
      <c r="I212" s="181"/>
      <c r="J212" s="181">
        <f t="shared" si="141"/>
        <v>0</v>
      </c>
      <c r="K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1">
        <f t="shared" si="143"/>
        <v>0</v>
      </c>
      <c r="AD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1">
        <f t="shared" si="144"/>
        <v>0</v>
      </c>
      <c r="AH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1">
        <f t="shared" si="145"/>
        <v>0</v>
      </c>
      <c r="AL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1">
        <f t="shared" si="146"/>
        <v>0</v>
      </c>
      <c r="AP212" s="181">
        <f t="shared" si="147"/>
        <v>0</v>
      </c>
    </row>
    <row r="213" spans="2:42" x14ac:dyDescent="0.25">
      <c r="B213" s="179" t="s">
        <v>333</v>
      </c>
      <c r="C213" s="180" t="s">
        <v>910</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122"/>
        <v>0</v>
      </c>
      <c r="G213" s="181"/>
      <c r="H213" s="181">
        <f t="shared" si="140"/>
        <v>0</v>
      </c>
      <c r="I213" s="181"/>
      <c r="J213" s="181">
        <f t="shared" si="141"/>
        <v>0</v>
      </c>
      <c r="K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1">
        <f t="shared" si="143"/>
        <v>0</v>
      </c>
      <c r="AD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1">
        <f t="shared" si="144"/>
        <v>0</v>
      </c>
      <c r="AH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1">
        <f t="shared" si="145"/>
        <v>0</v>
      </c>
      <c r="AL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1">
        <f t="shared" si="146"/>
        <v>0</v>
      </c>
      <c r="AP213" s="181">
        <f t="shared" si="147"/>
        <v>0</v>
      </c>
    </row>
    <row r="214" spans="2:42" x14ac:dyDescent="0.25">
      <c r="B214" s="188" t="s">
        <v>334</v>
      </c>
      <c r="C214" s="189" t="s">
        <v>911</v>
      </c>
      <c r="D214" s="190">
        <f>SUM(D215:D221)</f>
        <v>0</v>
      </c>
      <c r="E214" s="190">
        <f>SUM(E215:E221)</f>
        <v>0</v>
      </c>
      <c r="F214" s="190">
        <f t="shared" si="122"/>
        <v>0</v>
      </c>
      <c r="G214" s="190">
        <f>SUM(G215:G221)</f>
        <v>0</v>
      </c>
      <c r="H214" s="190">
        <f t="shared" si="140"/>
        <v>0</v>
      </c>
      <c r="I214" s="190">
        <f>SUM(I215:I221)</f>
        <v>0</v>
      </c>
      <c r="J214" s="190">
        <f t="shared" si="141"/>
        <v>0</v>
      </c>
      <c r="K214" s="190">
        <f t="shared" ref="K214:AB214" si="148">SUM(K215:K221)</f>
        <v>0</v>
      </c>
      <c r="L214" s="190">
        <f t="shared" si="148"/>
        <v>0</v>
      </c>
      <c r="M214" s="190">
        <f t="shared" si="148"/>
        <v>0</v>
      </c>
      <c r="N214" s="190">
        <f t="shared" si="148"/>
        <v>0</v>
      </c>
      <c r="O214" s="190">
        <f t="shared" si="148"/>
        <v>0</v>
      </c>
      <c r="P214" s="190">
        <f>SUM(P215:P221)</f>
        <v>0</v>
      </c>
      <c r="Q214" s="190">
        <f>SUM(Q215:Q221)</f>
        <v>0</v>
      </c>
      <c r="R214" s="190">
        <f t="shared" si="148"/>
        <v>0</v>
      </c>
      <c r="S214" s="190">
        <f t="shared" si="148"/>
        <v>0</v>
      </c>
      <c r="T214" s="190">
        <f>SUM(T215:T221)</f>
        <v>0</v>
      </c>
      <c r="U214" s="190">
        <f t="shared" si="148"/>
        <v>0</v>
      </c>
      <c r="V214" s="190">
        <f t="shared" si="148"/>
        <v>0</v>
      </c>
      <c r="W214" s="190">
        <f>SUM(W215:W221)</f>
        <v>0</v>
      </c>
      <c r="X214" s="190">
        <f t="shared" si="148"/>
        <v>0</v>
      </c>
      <c r="Y214" s="190">
        <f t="shared" si="148"/>
        <v>0</v>
      </c>
      <c r="Z214" s="190">
        <f t="shared" si="148"/>
        <v>0</v>
      </c>
      <c r="AA214" s="190">
        <f t="shared" si="148"/>
        <v>0</v>
      </c>
      <c r="AB214" s="190">
        <f t="shared" si="148"/>
        <v>0</v>
      </c>
      <c r="AC214" s="190">
        <f t="shared" si="143"/>
        <v>0</v>
      </c>
      <c r="AD214" s="190">
        <f>SUM(AD215:AD221)</f>
        <v>0</v>
      </c>
      <c r="AE214" s="190">
        <f>SUM(AE215:AE221)</f>
        <v>0</v>
      </c>
      <c r="AF214" s="190">
        <f>SUM(AF215:AF221)</f>
        <v>0</v>
      </c>
      <c r="AG214" s="190">
        <f t="shared" si="144"/>
        <v>0</v>
      </c>
      <c r="AH214" s="190">
        <f>SUM(AH215:AH221)</f>
        <v>0</v>
      </c>
      <c r="AI214" s="190">
        <f>SUM(AI215:AI221)</f>
        <v>0</v>
      </c>
      <c r="AJ214" s="190">
        <f>SUM(AJ215:AJ221)</f>
        <v>0</v>
      </c>
      <c r="AK214" s="190">
        <f t="shared" si="145"/>
        <v>0</v>
      </c>
      <c r="AL214" s="190">
        <f>SUM(AL215:AL221)</f>
        <v>0</v>
      </c>
      <c r="AM214" s="190">
        <f>SUM(AM215:AM221)</f>
        <v>0</v>
      </c>
      <c r="AN214" s="190">
        <f>SUM(AN215:AN221)</f>
        <v>0</v>
      </c>
      <c r="AO214" s="190">
        <f t="shared" si="146"/>
        <v>0</v>
      </c>
      <c r="AP214" s="190">
        <f t="shared" si="147"/>
        <v>0</v>
      </c>
    </row>
    <row r="215" spans="2:42" x14ac:dyDescent="0.25">
      <c r="B215" s="179" t="s">
        <v>335</v>
      </c>
      <c r="C215" s="180" t="s">
        <v>912</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si="122"/>
        <v>0</v>
      </c>
      <c r="G215" s="181"/>
      <c r="H215" s="181">
        <f t="shared" si="140"/>
        <v>0</v>
      </c>
      <c r="I215" s="181"/>
      <c r="J215" s="181">
        <f t="shared" si="141"/>
        <v>0</v>
      </c>
      <c r="K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1">
        <f t="shared" si="143"/>
        <v>0</v>
      </c>
      <c r="AD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1">
        <f t="shared" si="144"/>
        <v>0</v>
      </c>
      <c r="AH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1">
        <f t="shared" si="145"/>
        <v>0</v>
      </c>
      <c r="AL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1">
        <f t="shared" si="146"/>
        <v>0</v>
      </c>
      <c r="AP215" s="181">
        <f t="shared" si="147"/>
        <v>0</v>
      </c>
    </row>
    <row r="216" spans="2:42" x14ac:dyDescent="0.25">
      <c r="B216" s="179" t="s">
        <v>336</v>
      </c>
      <c r="C216" s="180" t="s">
        <v>913</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122"/>
        <v>0</v>
      </c>
      <c r="G216" s="181"/>
      <c r="H216" s="181">
        <f t="shared" si="140"/>
        <v>0</v>
      </c>
      <c r="I216" s="181"/>
      <c r="J216" s="181">
        <f t="shared" si="141"/>
        <v>0</v>
      </c>
      <c r="K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1">
        <f t="shared" si="143"/>
        <v>0</v>
      </c>
      <c r="AD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1">
        <f t="shared" si="144"/>
        <v>0</v>
      </c>
      <c r="AH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1">
        <f t="shared" si="145"/>
        <v>0</v>
      </c>
      <c r="AL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1">
        <f t="shared" si="146"/>
        <v>0</v>
      </c>
      <c r="AP216" s="181">
        <f t="shared" si="147"/>
        <v>0</v>
      </c>
    </row>
    <row r="217" spans="2:42" x14ac:dyDescent="0.25">
      <c r="B217" s="179" t="s">
        <v>337</v>
      </c>
      <c r="C217" s="180" t="s">
        <v>914</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122"/>
        <v>0</v>
      </c>
      <c r="G217" s="181"/>
      <c r="H217" s="181">
        <f t="shared" si="140"/>
        <v>0</v>
      </c>
      <c r="I217" s="181"/>
      <c r="J217" s="181">
        <f t="shared" si="141"/>
        <v>0</v>
      </c>
      <c r="K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1">
        <f t="shared" si="143"/>
        <v>0</v>
      </c>
      <c r="AD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1">
        <f t="shared" si="144"/>
        <v>0</v>
      </c>
      <c r="AH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1">
        <f t="shared" si="145"/>
        <v>0</v>
      </c>
      <c r="AL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1">
        <f t="shared" si="146"/>
        <v>0</v>
      </c>
      <c r="AP217" s="181">
        <f t="shared" si="147"/>
        <v>0</v>
      </c>
    </row>
    <row r="218" spans="2:42" x14ac:dyDescent="0.25">
      <c r="B218" s="179" t="s">
        <v>338</v>
      </c>
      <c r="C218" s="180" t="s">
        <v>915</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ref="F218:F244" si="149">D218+E218</f>
        <v>0</v>
      </c>
      <c r="G218" s="181"/>
      <c r="H218" s="181">
        <f t="shared" si="140"/>
        <v>0</v>
      </c>
      <c r="I218" s="181"/>
      <c r="J218" s="181">
        <f t="shared" si="141"/>
        <v>0</v>
      </c>
      <c r="K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1">
        <f t="shared" si="143"/>
        <v>0</v>
      </c>
      <c r="AD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1">
        <f t="shared" si="144"/>
        <v>0</v>
      </c>
      <c r="AH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1">
        <f t="shared" si="145"/>
        <v>0</v>
      </c>
      <c r="AL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1">
        <f t="shared" si="146"/>
        <v>0</v>
      </c>
      <c r="AP218" s="181">
        <f t="shared" si="147"/>
        <v>0</v>
      </c>
    </row>
    <row r="219" spans="2:42" x14ac:dyDescent="0.25">
      <c r="B219" s="179" t="s">
        <v>339</v>
      </c>
      <c r="C219" s="180" t="s">
        <v>916</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si="149"/>
        <v>0</v>
      </c>
      <c r="G219" s="181"/>
      <c r="H219" s="181">
        <f t="shared" si="140"/>
        <v>0</v>
      </c>
      <c r="I219" s="181"/>
      <c r="J219" s="181">
        <f t="shared" si="141"/>
        <v>0</v>
      </c>
      <c r="K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1">
        <f t="shared" si="143"/>
        <v>0</v>
      </c>
      <c r="AD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1">
        <f t="shared" si="144"/>
        <v>0</v>
      </c>
      <c r="AH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1">
        <f t="shared" si="145"/>
        <v>0</v>
      </c>
      <c r="AL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1">
        <f t="shared" si="146"/>
        <v>0</v>
      </c>
      <c r="AP219" s="181">
        <f t="shared" si="147"/>
        <v>0</v>
      </c>
    </row>
    <row r="220" spans="2:42" x14ac:dyDescent="0.25">
      <c r="B220" s="179" t="s">
        <v>340</v>
      </c>
      <c r="C220" s="180" t="s">
        <v>917</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si="149"/>
        <v>0</v>
      </c>
      <c r="G220" s="181"/>
      <c r="H220" s="181">
        <f t="shared" si="140"/>
        <v>0</v>
      </c>
      <c r="I220" s="181"/>
      <c r="J220" s="181">
        <f t="shared" si="141"/>
        <v>0</v>
      </c>
      <c r="K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1">
        <f t="shared" si="143"/>
        <v>0</v>
      </c>
      <c r="AD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1">
        <f t="shared" si="144"/>
        <v>0</v>
      </c>
      <c r="AH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1">
        <f t="shared" si="145"/>
        <v>0</v>
      </c>
      <c r="AL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1">
        <f t="shared" si="146"/>
        <v>0</v>
      </c>
      <c r="AP220" s="181">
        <f t="shared" si="147"/>
        <v>0</v>
      </c>
    </row>
    <row r="221" spans="2:42" x14ac:dyDescent="0.25">
      <c r="B221" s="179" t="s">
        <v>341</v>
      </c>
      <c r="C221" s="180" t="s">
        <v>918</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149"/>
        <v>0</v>
      </c>
      <c r="G221" s="181"/>
      <c r="H221" s="181">
        <f t="shared" si="140"/>
        <v>0</v>
      </c>
      <c r="I221" s="181"/>
      <c r="J221" s="181">
        <f t="shared" si="141"/>
        <v>0</v>
      </c>
      <c r="K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1">
        <f t="shared" si="143"/>
        <v>0</v>
      </c>
      <c r="AD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1">
        <f t="shared" si="144"/>
        <v>0</v>
      </c>
      <c r="AH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1">
        <f t="shared" si="145"/>
        <v>0</v>
      </c>
      <c r="AL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1">
        <f t="shared" si="146"/>
        <v>0</v>
      </c>
      <c r="AP221" s="181">
        <f t="shared" si="147"/>
        <v>0</v>
      </c>
    </row>
    <row r="222" spans="2:42" x14ac:dyDescent="0.25">
      <c r="B222" s="176" t="s">
        <v>342</v>
      </c>
      <c r="C222" s="177" t="s">
        <v>919</v>
      </c>
      <c r="D222" s="178">
        <f>D223+D235+D243+D260+D267+D312</f>
        <v>1485680</v>
      </c>
      <c r="E222" s="178">
        <f>E223+E235+E243+E260+E267+E312</f>
        <v>45000</v>
      </c>
      <c r="F222" s="178">
        <f t="shared" si="149"/>
        <v>1530680</v>
      </c>
      <c r="G222" s="178">
        <f>G223+G235+G243+G260+G267+G312</f>
        <v>0</v>
      </c>
      <c r="H222" s="178">
        <f t="shared" si="140"/>
        <v>1530680</v>
      </c>
      <c r="I222" s="178">
        <f>I223+I235+I243+I260+I267+I312</f>
        <v>0</v>
      </c>
      <c r="J222" s="178">
        <f t="shared" si="141"/>
        <v>1530680</v>
      </c>
      <c r="K222" s="178">
        <f t="shared" ref="K222:AB222" si="150">K223+K235+K243+K260+K267+K312</f>
        <v>271990</v>
      </c>
      <c r="L222" s="178">
        <f t="shared" si="150"/>
        <v>116566.66666666666</v>
      </c>
      <c r="M222" s="178">
        <f t="shared" si="150"/>
        <v>99810</v>
      </c>
      <c r="N222" s="178">
        <f t="shared" si="150"/>
        <v>178340</v>
      </c>
      <c r="O222" s="178">
        <f t="shared" si="150"/>
        <v>55476.666666666664</v>
      </c>
      <c r="P222" s="178">
        <f t="shared" si="150"/>
        <v>274240</v>
      </c>
      <c r="Q222" s="178">
        <f t="shared" si="150"/>
        <v>283401.66666666669</v>
      </c>
      <c r="R222" s="178">
        <f t="shared" si="150"/>
        <v>133345</v>
      </c>
      <c r="S222" s="178">
        <f t="shared" si="150"/>
        <v>14540</v>
      </c>
      <c r="T222" s="178">
        <f>T223+T235+T243+T260+T267+T312</f>
        <v>0</v>
      </c>
      <c r="U222" s="178">
        <f t="shared" si="150"/>
        <v>16306.666666666666</v>
      </c>
      <c r="V222" s="178">
        <f t="shared" si="150"/>
        <v>0</v>
      </c>
      <c r="W222" s="178">
        <f t="shared" si="150"/>
        <v>37573.333333333336</v>
      </c>
      <c r="X222" s="178">
        <f t="shared" si="150"/>
        <v>170</v>
      </c>
      <c r="Y222" s="178">
        <f t="shared" si="150"/>
        <v>48920</v>
      </c>
      <c r="Z222" s="178">
        <f t="shared" si="150"/>
        <v>0</v>
      </c>
      <c r="AA222" s="178">
        <f t="shared" si="150"/>
        <v>322430</v>
      </c>
      <c r="AB222" s="178">
        <f t="shared" si="150"/>
        <v>45000</v>
      </c>
      <c r="AC222" s="178">
        <f t="shared" si="143"/>
        <v>367430</v>
      </c>
      <c r="AD222" s="178">
        <f>AD223+AD235+AD243+AD260+AD267+AD312</f>
        <v>1163250</v>
      </c>
      <c r="AE222" s="178">
        <f>AE223+AE235+AE243+AE260+AE267+AE312</f>
        <v>0</v>
      </c>
      <c r="AF222" s="178">
        <f>AF223+AF235+AF243+AF260+AF267+AF312</f>
        <v>0</v>
      </c>
      <c r="AG222" s="178">
        <f t="shared" si="144"/>
        <v>1163250</v>
      </c>
      <c r="AH222" s="178">
        <f>AH223+AH235+AH243+AH260+AH267+AH312</f>
        <v>0</v>
      </c>
      <c r="AI222" s="178">
        <f>AI223+AI235+AI243+AI260+AI267+AI312</f>
        <v>0</v>
      </c>
      <c r="AJ222" s="178">
        <f>AJ223+AJ235+AJ243+AJ260+AJ267+AJ312</f>
        <v>0</v>
      </c>
      <c r="AK222" s="178">
        <f t="shared" si="145"/>
        <v>0</v>
      </c>
      <c r="AL222" s="178">
        <f>AL223+AL235+AL243+AL260+AL267+AL312</f>
        <v>0</v>
      </c>
      <c r="AM222" s="178">
        <f>AM223+AM235+AM243+AM260+AM267+AM312</f>
        <v>0</v>
      </c>
      <c r="AN222" s="178">
        <f>AN223+AN235+AN243+AN260+AN267+AN312</f>
        <v>0</v>
      </c>
      <c r="AO222" s="178">
        <f t="shared" si="146"/>
        <v>0</v>
      </c>
      <c r="AP222" s="178">
        <f t="shared" si="147"/>
        <v>1530680</v>
      </c>
    </row>
    <row r="223" spans="2:42" x14ac:dyDescent="0.25">
      <c r="B223" s="188" t="s">
        <v>343</v>
      </c>
      <c r="C223" s="189" t="s">
        <v>920</v>
      </c>
      <c r="D223" s="190">
        <f>SUM(D224:D234)</f>
        <v>1163250</v>
      </c>
      <c r="E223" s="190">
        <f>SUM(E224:E234)</f>
        <v>0</v>
      </c>
      <c r="F223" s="190">
        <f t="shared" si="149"/>
        <v>1163250</v>
      </c>
      <c r="G223" s="190">
        <f>SUM(G224:G234)</f>
        <v>0</v>
      </c>
      <c r="H223" s="190">
        <f t="shared" si="140"/>
        <v>1163250</v>
      </c>
      <c r="I223" s="190">
        <f>SUM(I224:I234)</f>
        <v>0</v>
      </c>
      <c r="J223" s="190">
        <f t="shared" si="141"/>
        <v>1163250</v>
      </c>
      <c r="K223" s="190">
        <f t="shared" ref="K223:AB223" si="151">SUM(K224:K234)</f>
        <v>232500</v>
      </c>
      <c r="L223" s="190">
        <f t="shared" si="151"/>
        <v>82500</v>
      </c>
      <c r="M223" s="190">
        <f t="shared" si="151"/>
        <v>92250</v>
      </c>
      <c r="N223" s="190">
        <f t="shared" si="151"/>
        <v>171000</v>
      </c>
      <c r="O223" s="190">
        <f t="shared" si="151"/>
        <v>51000</v>
      </c>
      <c r="P223" s="190">
        <f t="shared" si="151"/>
        <v>108000</v>
      </c>
      <c r="Q223" s="190">
        <f t="shared" si="151"/>
        <v>237000</v>
      </c>
      <c r="R223" s="190">
        <f t="shared" si="151"/>
        <v>81000</v>
      </c>
      <c r="S223" s="190">
        <f t="shared" si="151"/>
        <v>13500</v>
      </c>
      <c r="T223" s="190">
        <f>SUM(T224:T234)</f>
        <v>0</v>
      </c>
      <c r="U223" s="190">
        <f t="shared" si="151"/>
        <v>15000</v>
      </c>
      <c r="V223" s="190">
        <f t="shared" si="151"/>
        <v>0</v>
      </c>
      <c r="W223" s="190">
        <f t="shared" si="151"/>
        <v>34500</v>
      </c>
      <c r="X223" s="190">
        <f t="shared" si="151"/>
        <v>0</v>
      </c>
      <c r="Y223" s="190">
        <f t="shared" si="151"/>
        <v>45000</v>
      </c>
      <c r="Z223" s="190">
        <f t="shared" si="151"/>
        <v>0</v>
      </c>
      <c r="AA223" s="190">
        <f t="shared" si="151"/>
        <v>0</v>
      </c>
      <c r="AB223" s="190">
        <f t="shared" si="151"/>
        <v>0</v>
      </c>
      <c r="AC223" s="190">
        <f t="shared" si="143"/>
        <v>0</v>
      </c>
      <c r="AD223" s="190">
        <f>SUM(AD224:AD234)</f>
        <v>1163250</v>
      </c>
      <c r="AE223" s="190">
        <f>SUM(AE224:AE234)</f>
        <v>0</v>
      </c>
      <c r="AF223" s="190">
        <f>SUM(AF224:AF234)</f>
        <v>0</v>
      </c>
      <c r="AG223" s="190">
        <f t="shared" si="144"/>
        <v>1163250</v>
      </c>
      <c r="AH223" s="190">
        <f>SUM(AH224:AH234)</f>
        <v>0</v>
      </c>
      <c r="AI223" s="190">
        <f>SUM(AI224:AI234)</f>
        <v>0</v>
      </c>
      <c r="AJ223" s="190">
        <f>SUM(AJ224:AJ234)</f>
        <v>0</v>
      </c>
      <c r="AK223" s="190">
        <f t="shared" si="145"/>
        <v>0</v>
      </c>
      <c r="AL223" s="190">
        <f>SUM(AL224:AL234)</f>
        <v>0</v>
      </c>
      <c r="AM223" s="190">
        <f>SUM(AM224:AM234)</f>
        <v>0</v>
      </c>
      <c r="AN223" s="190">
        <f>SUM(AN224:AN234)</f>
        <v>0</v>
      </c>
      <c r="AO223" s="190">
        <f t="shared" si="146"/>
        <v>0</v>
      </c>
      <c r="AP223" s="190">
        <f t="shared" si="147"/>
        <v>1163250</v>
      </c>
    </row>
    <row r="224" spans="2:42" x14ac:dyDescent="0.25">
      <c r="B224" s="179" t="s">
        <v>344</v>
      </c>
      <c r="C224" s="180" t="s">
        <v>921</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149"/>
        <v>0</v>
      </c>
      <c r="G224" s="181"/>
      <c r="H224" s="181">
        <f t="shared" si="140"/>
        <v>0</v>
      </c>
      <c r="I224" s="181"/>
      <c r="J224" s="181">
        <f t="shared" si="141"/>
        <v>0</v>
      </c>
      <c r="K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1">
        <f t="shared" si="143"/>
        <v>0</v>
      </c>
      <c r="AD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1">
        <f t="shared" si="144"/>
        <v>0</v>
      </c>
      <c r="AH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1">
        <f t="shared" si="145"/>
        <v>0</v>
      </c>
      <c r="AL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1">
        <f t="shared" si="146"/>
        <v>0</v>
      </c>
      <c r="AP224" s="181">
        <f t="shared" si="147"/>
        <v>0</v>
      </c>
    </row>
    <row r="225" spans="2:42" x14ac:dyDescent="0.25">
      <c r="B225" s="179" t="s">
        <v>345</v>
      </c>
      <c r="C225" s="180" t="s">
        <v>922</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1163250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1">
        <f t="shared" si="149"/>
        <v>1163250</v>
      </c>
      <c r="G225" s="181"/>
      <c r="H225" s="181">
        <f t="shared" si="140"/>
        <v>1163250</v>
      </c>
      <c r="I225" s="181"/>
      <c r="J225" s="181">
        <f t="shared" si="141"/>
        <v>1163250</v>
      </c>
      <c r="K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232500</v>
      </c>
      <c r="L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82500</v>
      </c>
      <c r="M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92250</v>
      </c>
      <c r="N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171000</v>
      </c>
      <c r="O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51000</v>
      </c>
      <c r="P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108000</v>
      </c>
      <c r="Q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237000</v>
      </c>
      <c r="R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81000</v>
      </c>
      <c r="S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13500</v>
      </c>
      <c r="T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V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34500</v>
      </c>
      <c r="X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Z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1">
        <f t="shared" si="143"/>
        <v>0</v>
      </c>
      <c r="AD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1163250</v>
      </c>
      <c r="AE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1">
        <f t="shared" si="144"/>
        <v>1163250</v>
      </c>
      <c r="AH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1">
        <f t="shared" si="145"/>
        <v>0</v>
      </c>
      <c r="AL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1">
        <f t="shared" si="146"/>
        <v>0</v>
      </c>
      <c r="AP225" s="181">
        <f t="shared" si="147"/>
        <v>1163250</v>
      </c>
    </row>
    <row r="226" spans="2:42" x14ac:dyDescent="0.25">
      <c r="B226" s="179" t="s">
        <v>346</v>
      </c>
      <c r="C226" s="180" t="s">
        <v>923</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149"/>
        <v>0</v>
      </c>
      <c r="G226" s="181"/>
      <c r="H226" s="181">
        <f t="shared" si="140"/>
        <v>0</v>
      </c>
      <c r="I226" s="181"/>
      <c r="J226" s="181">
        <f t="shared" si="141"/>
        <v>0</v>
      </c>
      <c r="K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1">
        <f t="shared" si="143"/>
        <v>0</v>
      </c>
      <c r="AD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1">
        <f t="shared" si="144"/>
        <v>0</v>
      </c>
      <c r="AH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1">
        <f t="shared" si="145"/>
        <v>0</v>
      </c>
      <c r="AL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1">
        <f t="shared" si="146"/>
        <v>0</v>
      </c>
      <c r="AP226" s="181">
        <f t="shared" si="147"/>
        <v>0</v>
      </c>
    </row>
    <row r="227" spans="2:42" x14ac:dyDescent="0.25">
      <c r="B227" s="179" t="s">
        <v>347</v>
      </c>
      <c r="C227" s="180" t="s">
        <v>924</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si="149"/>
        <v>0</v>
      </c>
      <c r="G227" s="181"/>
      <c r="H227" s="181">
        <f t="shared" si="140"/>
        <v>0</v>
      </c>
      <c r="I227" s="181"/>
      <c r="J227" s="181">
        <f t="shared" si="141"/>
        <v>0</v>
      </c>
      <c r="K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1">
        <f t="shared" si="143"/>
        <v>0</v>
      </c>
      <c r="AD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1">
        <f t="shared" si="144"/>
        <v>0</v>
      </c>
      <c r="AH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1">
        <f t="shared" si="145"/>
        <v>0</v>
      </c>
      <c r="AL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1">
        <f t="shared" si="146"/>
        <v>0</v>
      </c>
      <c r="AP227" s="181">
        <f t="shared" si="147"/>
        <v>0</v>
      </c>
    </row>
    <row r="228" spans="2:42" x14ac:dyDescent="0.25">
      <c r="B228" s="179" t="s">
        <v>348</v>
      </c>
      <c r="C228" s="180" t="s">
        <v>925</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149"/>
        <v>0</v>
      </c>
      <c r="G228" s="181"/>
      <c r="H228" s="181">
        <f t="shared" si="140"/>
        <v>0</v>
      </c>
      <c r="I228" s="181"/>
      <c r="J228" s="181">
        <f t="shared" si="141"/>
        <v>0</v>
      </c>
      <c r="K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1">
        <f t="shared" si="143"/>
        <v>0</v>
      </c>
      <c r="AD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1">
        <f t="shared" si="144"/>
        <v>0</v>
      </c>
      <c r="AH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1">
        <f t="shared" si="145"/>
        <v>0</v>
      </c>
      <c r="AL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1">
        <f t="shared" si="146"/>
        <v>0</v>
      </c>
      <c r="AP228" s="181">
        <f t="shared" si="147"/>
        <v>0</v>
      </c>
    </row>
    <row r="229" spans="2:42" x14ac:dyDescent="0.25">
      <c r="B229" s="179" t="s">
        <v>349</v>
      </c>
      <c r="C229" s="180" t="s">
        <v>926</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149"/>
        <v>0</v>
      </c>
      <c r="G229" s="181"/>
      <c r="H229" s="181">
        <f t="shared" si="140"/>
        <v>0</v>
      </c>
      <c r="I229" s="181"/>
      <c r="J229" s="181">
        <f t="shared" si="141"/>
        <v>0</v>
      </c>
      <c r="K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1">
        <f t="shared" si="143"/>
        <v>0</v>
      </c>
      <c r="AD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1">
        <f t="shared" si="144"/>
        <v>0</v>
      </c>
      <c r="AH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1">
        <f t="shared" si="145"/>
        <v>0</v>
      </c>
      <c r="AL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1">
        <f t="shared" si="146"/>
        <v>0</v>
      </c>
      <c r="AP229" s="181">
        <f t="shared" si="147"/>
        <v>0</v>
      </c>
    </row>
    <row r="230" spans="2:42" x14ac:dyDescent="0.25">
      <c r="B230" s="179" t="s">
        <v>350</v>
      </c>
      <c r="C230" s="180" t="s">
        <v>927</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 t="shared" si="149"/>
        <v>0</v>
      </c>
      <c r="G230" s="181"/>
      <c r="H230" s="181">
        <f t="shared" si="140"/>
        <v>0</v>
      </c>
      <c r="I230" s="181"/>
      <c r="J230" s="181">
        <f t="shared" si="141"/>
        <v>0</v>
      </c>
      <c r="K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1">
        <f t="shared" si="143"/>
        <v>0</v>
      </c>
      <c r="AD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1">
        <f t="shared" si="144"/>
        <v>0</v>
      </c>
      <c r="AH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1">
        <f t="shared" si="145"/>
        <v>0</v>
      </c>
      <c r="AL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1">
        <f t="shared" si="146"/>
        <v>0</v>
      </c>
      <c r="AP230" s="181">
        <f t="shared" si="147"/>
        <v>0</v>
      </c>
    </row>
    <row r="231" spans="2:42" x14ac:dyDescent="0.25">
      <c r="B231" s="179" t="s">
        <v>351</v>
      </c>
      <c r="C231" s="180" t="s">
        <v>928</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 t="shared" si="149"/>
        <v>0</v>
      </c>
      <c r="G231" s="181"/>
      <c r="H231" s="181">
        <f t="shared" si="140"/>
        <v>0</v>
      </c>
      <c r="I231" s="181"/>
      <c r="J231" s="181">
        <f t="shared" si="141"/>
        <v>0</v>
      </c>
      <c r="K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1">
        <f t="shared" si="143"/>
        <v>0</v>
      </c>
      <c r="AD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1">
        <f t="shared" si="144"/>
        <v>0</v>
      </c>
      <c r="AH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1">
        <f t="shared" si="145"/>
        <v>0</v>
      </c>
      <c r="AL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1">
        <f t="shared" si="146"/>
        <v>0</v>
      </c>
      <c r="AP231" s="181">
        <f t="shared" si="147"/>
        <v>0</v>
      </c>
    </row>
    <row r="232" spans="2:42" x14ac:dyDescent="0.25">
      <c r="B232" s="179" t="s">
        <v>352</v>
      </c>
      <c r="C232" s="180" t="s">
        <v>929</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si="149"/>
        <v>0</v>
      </c>
      <c r="G232" s="181"/>
      <c r="H232" s="181">
        <f t="shared" si="140"/>
        <v>0</v>
      </c>
      <c r="I232" s="181"/>
      <c r="J232" s="181">
        <f t="shared" si="141"/>
        <v>0</v>
      </c>
      <c r="K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1">
        <f t="shared" si="143"/>
        <v>0</v>
      </c>
      <c r="AD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1">
        <f t="shared" si="144"/>
        <v>0</v>
      </c>
      <c r="AH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1">
        <f t="shared" si="145"/>
        <v>0</v>
      </c>
      <c r="AL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1">
        <f t="shared" si="146"/>
        <v>0</v>
      </c>
      <c r="AP232" s="181">
        <f t="shared" si="147"/>
        <v>0</v>
      </c>
    </row>
    <row r="233" spans="2:42" x14ac:dyDescent="0.25">
      <c r="B233" s="179" t="s">
        <v>353</v>
      </c>
      <c r="C233" s="180" t="s">
        <v>930</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si="149"/>
        <v>0</v>
      </c>
      <c r="G233" s="181"/>
      <c r="H233" s="181">
        <f t="shared" si="140"/>
        <v>0</v>
      </c>
      <c r="I233" s="181"/>
      <c r="J233" s="181">
        <f t="shared" si="141"/>
        <v>0</v>
      </c>
      <c r="K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1">
        <f t="shared" si="143"/>
        <v>0</v>
      </c>
      <c r="AD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1">
        <f t="shared" si="144"/>
        <v>0</v>
      </c>
      <c r="AH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1">
        <f t="shared" si="145"/>
        <v>0</v>
      </c>
      <c r="AL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1">
        <f t="shared" si="146"/>
        <v>0</v>
      </c>
      <c r="AP233" s="181">
        <f t="shared" si="147"/>
        <v>0</v>
      </c>
    </row>
    <row r="234" spans="2:42" x14ac:dyDescent="0.25">
      <c r="B234" s="179" t="s">
        <v>354</v>
      </c>
      <c r="C234" s="180" t="s">
        <v>931</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 t="shared" si="149"/>
        <v>0</v>
      </c>
      <c r="G234" s="181"/>
      <c r="H234" s="181">
        <f t="shared" si="140"/>
        <v>0</v>
      </c>
      <c r="I234" s="181"/>
      <c r="J234" s="181">
        <f t="shared" si="141"/>
        <v>0</v>
      </c>
      <c r="K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1">
        <f t="shared" si="143"/>
        <v>0</v>
      </c>
      <c r="AD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1">
        <f t="shared" si="144"/>
        <v>0</v>
      </c>
      <c r="AH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1">
        <f t="shared" si="145"/>
        <v>0</v>
      </c>
      <c r="AL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1">
        <f t="shared" si="146"/>
        <v>0</v>
      </c>
      <c r="AP234" s="181">
        <f t="shared" si="147"/>
        <v>0</v>
      </c>
    </row>
    <row r="235" spans="2:42" x14ac:dyDescent="0.25">
      <c r="B235" s="188" t="s">
        <v>355</v>
      </c>
      <c r="C235" s="189" t="s">
        <v>932</v>
      </c>
      <c r="D235" s="190">
        <f>SUM(D236:D242)</f>
        <v>0</v>
      </c>
      <c r="E235" s="190">
        <f>SUM(E236:E242)</f>
        <v>0</v>
      </c>
      <c r="F235" s="190">
        <f t="shared" si="149"/>
        <v>0</v>
      </c>
      <c r="G235" s="190">
        <f>SUM(G236:G242)</f>
        <v>0</v>
      </c>
      <c r="H235" s="190">
        <f t="shared" si="140"/>
        <v>0</v>
      </c>
      <c r="I235" s="190">
        <f>SUM(I236:I242)</f>
        <v>0</v>
      </c>
      <c r="J235" s="190">
        <f t="shared" si="141"/>
        <v>0</v>
      </c>
      <c r="K235" s="190">
        <f t="shared" ref="K235:AB235" si="152">SUM(K236:K242)</f>
        <v>0</v>
      </c>
      <c r="L235" s="190">
        <f t="shared" si="152"/>
        <v>0</v>
      </c>
      <c r="M235" s="190">
        <f t="shared" si="152"/>
        <v>0</v>
      </c>
      <c r="N235" s="190">
        <f t="shared" si="152"/>
        <v>0</v>
      </c>
      <c r="O235" s="190">
        <f t="shared" si="152"/>
        <v>0</v>
      </c>
      <c r="P235" s="190">
        <f>SUM(P236:P242)</f>
        <v>0</v>
      </c>
      <c r="Q235" s="190">
        <f>SUM(Q236:Q242)</f>
        <v>0</v>
      </c>
      <c r="R235" s="190">
        <f t="shared" si="152"/>
        <v>0</v>
      </c>
      <c r="S235" s="190">
        <f t="shared" si="152"/>
        <v>0</v>
      </c>
      <c r="T235" s="190">
        <f>SUM(T236:T242)</f>
        <v>0</v>
      </c>
      <c r="U235" s="190">
        <f t="shared" si="152"/>
        <v>0</v>
      </c>
      <c r="V235" s="190">
        <f t="shared" si="152"/>
        <v>0</v>
      </c>
      <c r="W235" s="190">
        <f>SUM(W236:W242)</f>
        <v>0</v>
      </c>
      <c r="X235" s="190">
        <f t="shared" si="152"/>
        <v>0</v>
      </c>
      <c r="Y235" s="190">
        <f t="shared" si="152"/>
        <v>0</v>
      </c>
      <c r="Z235" s="190">
        <f t="shared" si="152"/>
        <v>0</v>
      </c>
      <c r="AA235" s="190">
        <f t="shared" si="152"/>
        <v>0</v>
      </c>
      <c r="AB235" s="190">
        <f t="shared" si="152"/>
        <v>0</v>
      </c>
      <c r="AC235" s="190">
        <f t="shared" si="143"/>
        <v>0</v>
      </c>
      <c r="AD235" s="190">
        <f>SUM(AD236:AD242)</f>
        <v>0</v>
      </c>
      <c r="AE235" s="190">
        <f>SUM(AE236:AE242)</f>
        <v>0</v>
      </c>
      <c r="AF235" s="190">
        <f>SUM(AF236:AF242)</f>
        <v>0</v>
      </c>
      <c r="AG235" s="190">
        <f t="shared" si="144"/>
        <v>0</v>
      </c>
      <c r="AH235" s="190">
        <f>SUM(AH236:AH242)</f>
        <v>0</v>
      </c>
      <c r="AI235" s="190">
        <f>SUM(AI236:AI242)</f>
        <v>0</v>
      </c>
      <c r="AJ235" s="190">
        <f>SUM(AJ236:AJ242)</f>
        <v>0</v>
      </c>
      <c r="AK235" s="190">
        <f t="shared" si="145"/>
        <v>0</v>
      </c>
      <c r="AL235" s="190">
        <f>SUM(AL236:AL242)</f>
        <v>0</v>
      </c>
      <c r="AM235" s="190">
        <f>SUM(AM236:AM242)</f>
        <v>0</v>
      </c>
      <c r="AN235" s="190">
        <f>SUM(AN236:AN242)</f>
        <v>0</v>
      </c>
      <c r="AO235" s="190">
        <f t="shared" si="146"/>
        <v>0</v>
      </c>
      <c r="AP235" s="190">
        <f t="shared" si="147"/>
        <v>0</v>
      </c>
    </row>
    <row r="236" spans="2:42" x14ac:dyDescent="0.25">
      <c r="B236" s="179" t="s">
        <v>356</v>
      </c>
      <c r="C236" s="180" t="s">
        <v>933</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si="149"/>
        <v>0</v>
      </c>
      <c r="G236" s="181"/>
      <c r="H236" s="181">
        <f t="shared" si="140"/>
        <v>0</v>
      </c>
      <c r="I236" s="181"/>
      <c r="J236" s="181">
        <f t="shared" si="141"/>
        <v>0</v>
      </c>
      <c r="K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1">
        <f t="shared" si="143"/>
        <v>0</v>
      </c>
      <c r="AD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1">
        <f t="shared" si="144"/>
        <v>0</v>
      </c>
      <c r="AH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1">
        <f t="shared" si="145"/>
        <v>0</v>
      </c>
      <c r="AL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1">
        <f t="shared" si="146"/>
        <v>0</v>
      </c>
      <c r="AP236" s="181">
        <f t="shared" si="147"/>
        <v>0</v>
      </c>
    </row>
    <row r="237" spans="2:42" x14ac:dyDescent="0.25">
      <c r="B237" s="179" t="s">
        <v>357</v>
      </c>
      <c r="C237" s="180" t="s">
        <v>934</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149"/>
        <v>0</v>
      </c>
      <c r="G237" s="181"/>
      <c r="H237" s="181">
        <f t="shared" si="140"/>
        <v>0</v>
      </c>
      <c r="I237" s="181"/>
      <c r="J237" s="181">
        <f t="shared" si="141"/>
        <v>0</v>
      </c>
      <c r="K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1">
        <f t="shared" si="143"/>
        <v>0</v>
      </c>
      <c r="AD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1">
        <f t="shared" si="144"/>
        <v>0</v>
      </c>
      <c r="AH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1">
        <f t="shared" si="145"/>
        <v>0</v>
      </c>
      <c r="AL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1">
        <f t="shared" si="146"/>
        <v>0</v>
      </c>
      <c r="AP237" s="181">
        <f t="shared" si="147"/>
        <v>0</v>
      </c>
    </row>
    <row r="238" spans="2:42" x14ac:dyDescent="0.25">
      <c r="B238" s="179" t="s">
        <v>358</v>
      </c>
      <c r="C238" s="180" t="s">
        <v>935</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149"/>
        <v>0</v>
      </c>
      <c r="G238" s="181"/>
      <c r="H238" s="181">
        <f t="shared" si="140"/>
        <v>0</v>
      </c>
      <c r="I238" s="181"/>
      <c r="J238" s="181">
        <f t="shared" si="141"/>
        <v>0</v>
      </c>
      <c r="K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1">
        <f t="shared" si="143"/>
        <v>0</v>
      </c>
      <c r="AD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1">
        <f t="shared" si="144"/>
        <v>0</v>
      </c>
      <c r="AH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1">
        <f t="shared" si="145"/>
        <v>0</v>
      </c>
      <c r="AL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1">
        <f t="shared" si="146"/>
        <v>0</v>
      </c>
      <c r="AP238" s="181">
        <f t="shared" si="147"/>
        <v>0</v>
      </c>
    </row>
    <row r="239" spans="2:42" x14ac:dyDescent="0.25">
      <c r="B239" s="179" t="s">
        <v>359</v>
      </c>
      <c r="C239" s="180" t="s">
        <v>936</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149"/>
        <v>0</v>
      </c>
      <c r="G239" s="181"/>
      <c r="H239" s="181">
        <f t="shared" si="140"/>
        <v>0</v>
      </c>
      <c r="I239" s="181"/>
      <c r="J239" s="181">
        <f t="shared" si="141"/>
        <v>0</v>
      </c>
      <c r="K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1">
        <f t="shared" si="143"/>
        <v>0</v>
      </c>
      <c r="AD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1">
        <f t="shared" si="144"/>
        <v>0</v>
      </c>
      <c r="AH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1">
        <f t="shared" si="145"/>
        <v>0</v>
      </c>
      <c r="AL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1">
        <f t="shared" si="146"/>
        <v>0</v>
      </c>
      <c r="AP239" s="181">
        <f t="shared" si="147"/>
        <v>0</v>
      </c>
    </row>
    <row r="240" spans="2:42" x14ac:dyDescent="0.25">
      <c r="B240" s="179" t="s">
        <v>360</v>
      </c>
      <c r="C240" s="180" t="s">
        <v>935</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149"/>
        <v>0</v>
      </c>
      <c r="G240" s="181"/>
      <c r="H240" s="181">
        <f t="shared" si="140"/>
        <v>0</v>
      </c>
      <c r="I240" s="181"/>
      <c r="J240" s="181">
        <f t="shared" si="141"/>
        <v>0</v>
      </c>
      <c r="K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1">
        <f t="shared" si="143"/>
        <v>0</v>
      </c>
      <c r="AD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1">
        <f t="shared" si="144"/>
        <v>0</v>
      </c>
      <c r="AH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1">
        <f t="shared" si="145"/>
        <v>0</v>
      </c>
      <c r="AL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1">
        <f t="shared" si="146"/>
        <v>0</v>
      </c>
      <c r="AP240" s="181">
        <f t="shared" si="147"/>
        <v>0</v>
      </c>
    </row>
    <row r="241" spans="2:42" x14ac:dyDescent="0.25">
      <c r="B241" s="179" t="s">
        <v>361</v>
      </c>
      <c r="C241" s="180" t="s">
        <v>937</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si="149"/>
        <v>0</v>
      </c>
      <c r="G241" s="181"/>
      <c r="H241" s="181">
        <f t="shared" si="140"/>
        <v>0</v>
      </c>
      <c r="I241" s="181"/>
      <c r="J241" s="181">
        <f t="shared" si="141"/>
        <v>0</v>
      </c>
      <c r="K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1">
        <f t="shared" si="143"/>
        <v>0</v>
      </c>
      <c r="AD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1">
        <f t="shared" si="144"/>
        <v>0</v>
      </c>
      <c r="AH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1">
        <f t="shared" si="145"/>
        <v>0</v>
      </c>
      <c r="AL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1">
        <f t="shared" si="146"/>
        <v>0</v>
      </c>
      <c r="AP241" s="181">
        <f t="shared" si="147"/>
        <v>0</v>
      </c>
    </row>
    <row r="242" spans="2:42" x14ac:dyDescent="0.25">
      <c r="B242" s="179" t="s">
        <v>362</v>
      </c>
      <c r="C242" s="180" t="s">
        <v>938</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si="149"/>
        <v>0</v>
      </c>
      <c r="G242" s="181"/>
      <c r="H242" s="181">
        <f t="shared" si="140"/>
        <v>0</v>
      </c>
      <c r="I242" s="181"/>
      <c r="J242" s="181">
        <f t="shared" si="141"/>
        <v>0</v>
      </c>
      <c r="K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1">
        <f t="shared" si="143"/>
        <v>0</v>
      </c>
      <c r="AD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1">
        <f t="shared" si="144"/>
        <v>0</v>
      </c>
      <c r="AH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1">
        <f t="shared" si="145"/>
        <v>0</v>
      </c>
      <c r="AL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1">
        <f t="shared" si="146"/>
        <v>0</v>
      </c>
      <c r="AP242" s="181">
        <f t="shared" si="147"/>
        <v>0</v>
      </c>
    </row>
    <row r="243" spans="2:42" x14ac:dyDescent="0.25">
      <c r="B243" s="188" t="s">
        <v>363</v>
      </c>
      <c r="C243" s="189" t="s">
        <v>939</v>
      </c>
      <c r="D243" s="190">
        <f>SUM(D244:D259)</f>
        <v>32215</v>
      </c>
      <c r="E243" s="190">
        <f>SUM(E244:E259)</f>
        <v>0</v>
      </c>
      <c r="F243" s="190">
        <f t="shared" si="149"/>
        <v>32215</v>
      </c>
      <c r="G243" s="190">
        <f>SUM(G244:G259)</f>
        <v>0</v>
      </c>
      <c r="H243" s="190">
        <f t="shared" si="140"/>
        <v>32215</v>
      </c>
      <c r="I243" s="190">
        <f>SUM(I244:I259)</f>
        <v>0</v>
      </c>
      <c r="J243" s="190">
        <f t="shared" si="141"/>
        <v>32215</v>
      </c>
      <c r="K243" s="190">
        <f t="shared" ref="K243:AB243" si="153">SUM(K244:K259)</f>
        <v>6460</v>
      </c>
      <c r="L243" s="190">
        <f t="shared" si="153"/>
        <v>3400</v>
      </c>
      <c r="M243" s="190">
        <f t="shared" si="153"/>
        <v>1615</v>
      </c>
      <c r="N243" s="190">
        <f t="shared" si="153"/>
        <v>3570</v>
      </c>
      <c r="O243" s="190">
        <f t="shared" si="153"/>
        <v>1190</v>
      </c>
      <c r="P243" s="190">
        <f>SUM(P244:P259)</f>
        <v>3570</v>
      </c>
      <c r="Q243" s="190">
        <f>SUM(Q244:Q259)</f>
        <v>7735</v>
      </c>
      <c r="R243" s="190">
        <f t="shared" si="153"/>
        <v>2125</v>
      </c>
      <c r="S243" s="190">
        <f t="shared" si="153"/>
        <v>170</v>
      </c>
      <c r="T243" s="190">
        <f>SUM(T244:T259)</f>
        <v>0</v>
      </c>
      <c r="U243" s="190">
        <f t="shared" si="153"/>
        <v>340</v>
      </c>
      <c r="V243" s="190">
        <f t="shared" si="153"/>
        <v>0</v>
      </c>
      <c r="W243" s="190">
        <f>SUM(W244:W259)</f>
        <v>850</v>
      </c>
      <c r="X243" s="190">
        <f t="shared" si="153"/>
        <v>170</v>
      </c>
      <c r="Y243" s="190">
        <f t="shared" si="153"/>
        <v>1020</v>
      </c>
      <c r="Z243" s="190">
        <f t="shared" si="153"/>
        <v>0</v>
      </c>
      <c r="AA243" s="190">
        <f t="shared" si="153"/>
        <v>32215</v>
      </c>
      <c r="AB243" s="190">
        <f t="shared" si="153"/>
        <v>0</v>
      </c>
      <c r="AC243" s="190">
        <f t="shared" si="143"/>
        <v>32215</v>
      </c>
      <c r="AD243" s="190">
        <f>SUM(AD244:AD259)</f>
        <v>0</v>
      </c>
      <c r="AE243" s="190">
        <f>SUM(AE244:AE259)</f>
        <v>0</v>
      </c>
      <c r="AF243" s="190">
        <f>SUM(AF244:AF259)</f>
        <v>0</v>
      </c>
      <c r="AG243" s="190">
        <f t="shared" si="144"/>
        <v>0</v>
      </c>
      <c r="AH243" s="190">
        <f>SUM(AH244:AH259)</f>
        <v>0</v>
      </c>
      <c r="AI243" s="190">
        <f>SUM(AI244:AI259)</f>
        <v>0</v>
      </c>
      <c r="AJ243" s="190">
        <f>SUM(AJ244:AJ259)</f>
        <v>0</v>
      </c>
      <c r="AK243" s="190">
        <f t="shared" si="145"/>
        <v>0</v>
      </c>
      <c r="AL243" s="190">
        <f>SUM(AL244:AL259)</f>
        <v>0</v>
      </c>
      <c r="AM243" s="190">
        <f>SUM(AM244:AM259)</f>
        <v>0</v>
      </c>
      <c r="AN243" s="190">
        <f>SUM(AN244:AN259)</f>
        <v>0</v>
      </c>
      <c r="AO243" s="190">
        <f t="shared" si="146"/>
        <v>0</v>
      </c>
      <c r="AP243" s="190">
        <f t="shared" si="147"/>
        <v>32215</v>
      </c>
    </row>
    <row r="244" spans="2:42" x14ac:dyDescent="0.25">
      <c r="B244" s="179" t="s">
        <v>364</v>
      </c>
      <c r="C244" s="180" t="s">
        <v>940</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149"/>
        <v>0</v>
      </c>
      <c r="G244" s="181"/>
      <c r="H244" s="181">
        <f t="shared" si="140"/>
        <v>0</v>
      </c>
      <c r="I244" s="181"/>
      <c r="J244" s="181">
        <f t="shared" si="141"/>
        <v>0</v>
      </c>
      <c r="K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1">
        <f t="shared" si="143"/>
        <v>0</v>
      </c>
      <c r="AD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1">
        <f t="shared" si="144"/>
        <v>0</v>
      </c>
      <c r="AH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1">
        <f t="shared" si="145"/>
        <v>0</v>
      </c>
      <c r="AL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1">
        <f t="shared" si="146"/>
        <v>0</v>
      </c>
      <c r="AP244" s="181">
        <f t="shared" si="147"/>
        <v>0</v>
      </c>
    </row>
    <row r="245" spans="2:42" x14ac:dyDescent="0.25">
      <c r="B245" s="179" t="s">
        <v>365</v>
      </c>
      <c r="C245" s="180" t="s">
        <v>941</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154">D245+E245</f>
        <v>0</v>
      </c>
      <c r="G245" s="181"/>
      <c r="H245" s="181">
        <f t="shared" ref="H245:H253" si="155">F245-G245</f>
        <v>0</v>
      </c>
      <c r="I245" s="181"/>
      <c r="J245" s="181">
        <f t="shared" ref="J245:J253" si="156">F245-I245</f>
        <v>0</v>
      </c>
      <c r="K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1">
        <f t="shared" ref="AC245:AC253" si="157">Z245+AA245+AB245</f>
        <v>0</v>
      </c>
      <c r="AD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1">
        <f t="shared" ref="AG245:AG253" si="158">AD245+AE245+AF245</f>
        <v>0</v>
      </c>
      <c r="AH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1">
        <f t="shared" ref="AK245:AK253" si="159">AH245+AI245+AJ245</f>
        <v>0</v>
      </c>
      <c r="AL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1">
        <f t="shared" ref="AO245:AO253" si="160">AL245+AM245+AN245</f>
        <v>0</v>
      </c>
      <c r="AP245" s="181">
        <f t="shared" ref="AP245:AP253" si="161">AC245+AG245+AK245+AO245</f>
        <v>0</v>
      </c>
    </row>
    <row r="246" spans="2:42" x14ac:dyDescent="0.25">
      <c r="B246" s="179" t="s">
        <v>366</v>
      </c>
      <c r="C246" s="180" t="s">
        <v>942</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154"/>
        <v>0</v>
      </c>
      <c r="G246" s="181"/>
      <c r="H246" s="181">
        <f t="shared" si="155"/>
        <v>0</v>
      </c>
      <c r="I246" s="181"/>
      <c r="J246" s="181">
        <f t="shared" si="156"/>
        <v>0</v>
      </c>
      <c r="K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1">
        <f t="shared" si="157"/>
        <v>0</v>
      </c>
      <c r="AD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1">
        <f t="shared" si="158"/>
        <v>0</v>
      </c>
      <c r="AH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1">
        <f t="shared" si="159"/>
        <v>0</v>
      </c>
      <c r="AL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1">
        <f t="shared" si="160"/>
        <v>0</v>
      </c>
      <c r="AP246" s="181">
        <f t="shared" si="161"/>
        <v>0</v>
      </c>
    </row>
    <row r="247" spans="2:42" x14ac:dyDescent="0.25">
      <c r="B247" s="179" t="s">
        <v>367</v>
      </c>
      <c r="C247" s="180" t="s">
        <v>943</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154"/>
        <v>0</v>
      </c>
      <c r="G247" s="181"/>
      <c r="H247" s="181">
        <f t="shared" si="155"/>
        <v>0</v>
      </c>
      <c r="I247" s="181"/>
      <c r="J247" s="181">
        <f t="shared" si="156"/>
        <v>0</v>
      </c>
      <c r="K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1">
        <f t="shared" si="157"/>
        <v>0</v>
      </c>
      <c r="AD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1">
        <f t="shared" si="158"/>
        <v>0</v>
      </c>
      <c r="AH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1">
        <f t="shared" si="159"/>
        <v>0</v>
      </c>
      <c r="AL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1">
        <f t="shared" si="160"/>
        <v>0</v>
      </c>
      <c r="AP247" s="181">
        <f t="shared" si="161"/>
        <v>0</v>
      </c>
    </row>
    <row r="248" spans="2:42" x14ac:dyDescent="0.25">
      <c r="B248" s="179" t="s">
        <v>368</v>
      </c>
      <c r="C248" s="180" t="s">
        <v>944</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32215</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1">
        <f t="shared" si="154"/>
        <v>32215</v>
      </c>
      <c r="G248" s="181"/>
      <c r="H248" s="181">
        <f t="shared" si="155"/>
        <v>32215</v>
      </c>
      <c r="I248" s="181"/>
      <c r="J248" s="181">
        <f t="shared" si="156"/>
        <v>32215</v>
      </c>
      <c r="K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6460</v>
      </c>
      <c r="L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3400</v>
      </c>
      <c r="M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1615</v>
      </c>
      <c r="N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3570</v>
      </c>
      <c r="O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1190</v>
      </c>
      <c r="P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3570</v>
      </c>
      <c r="Q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7735</v>
      </c>
      <c r="R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2125</v>
      </c>
      <c r="S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T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340</v>
      </c>
      <c r="V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v>
      </c>
      <c r="X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Y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1020</v>
      </c>
      <c r="Z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32215</v>
      </c>
      <c r="AB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1">
        <f t="shared" si="157"/>
        <v>32215</v>
      </c>
      <c r="AD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1">
        <f t="shared" si="158"/>
        <v>0</v>
      </c>
      <c r="AH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1">
        <f t="shared" si="159"/>
        <v>0</v>
      </c>
      <c r="AL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1">
        <f t="shared" si="160"/>
        <v>0</v>
      </c>
      <c r="AP248" s="181">
        <f t="shared" si="161"/>
        <v>32215</v>
      </c>
    </row>
    <row r="249" spans="2:42" x14ac:dyDescent="0.25">
      <c r="B249" s="179" t="s">
        <v>369</v>
      </c>
      <c r="C249" s="180" t="s">
        <v>945</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154"/>
        <v>0</v>
      </c>
      <c r="G249" s="181"/>
      <c r="H249" s="181">
        <f t="shared" si="155"/>
        <v>0</v>
      </c>
      <c r="I249" s="181"/>
      <c r="J249" s="181">
        <f t="shared" si="156"/>
        <v>0</v>
      </c>
      <c r="K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1">
        <f t="shared" si="157"/>
        <v>0</v>
      </c>
      <c r="AD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1">
        <f t="shared" si="158"/>
        <v>0</v>
      </c>
      <c r="AH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1">
        <f t="shared" si="159"/>
        <v>0</v>
      </c>
      <c r="AL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1">
        <f t="shared" si="160"/>
        <v>0</v>
      </c>
      <c r="AP249" s="181">
        <f t="shared" si="161"/>
        <v>0</v>
      </c>
    </row>
    <row r="250" spans="2:42" x14ac:dyDescent="0.25">
      <c r="B250" s="179" t="s">
        <v>370</v>
      </c>
      <c r="C250" s="180" t="s">
        <v>946</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154"/>
        <v>0</v>
      </c>
      <c r="G250" s="181"/>
      <c r="H250" s="181">
        <f t="shared" si="155"/>
        <v>0</v>
      </c>
      <c r="I250" s="181"/>
      <c r="J250" s="181">
        <f t="shared" si="156"/>
        <v>0</v>
      </c>
      <c r="K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1">
        <f t="shared" si="157"/>
        <v>0</v>
      </c>
      <c r="AD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1">
        <f t="shared" si="158"/>
        <v>0</v>
      </c>
      <c r="AH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1">
        <f t="shared" si="159"/>
        <v>0</v>
      </c>
      <c r="AL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1">
        <f t="shared" si="160"/>
        <v>0</v>
      </c>
      <c r="AP250" s="181">
        <f t="shared" si="161"/>
        <v>0</v>
      </c>
    </row>
    <row r="251" spans="2:42" x14ac:dyDescent="0.25">
      <c r="B251" s="179" t="s">
        <v>371</v>
      </c>
      <c r="C251" s="180" t="s">
        <v>947</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154"/>
        <v>0</v>
      </c>
      <c r="G251" s="181"/>
      <c r="H251" s="181">
        <f t="shared" si="155"/>
        <v>0</v>
      </c>
      <c r="I251" s="181"/>
      <c r="J251" s="181">
        <f t="shared" si="156"/>
        <v>0</v>
      </c>
      <c r="K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1">
        <f t="shared" si="157"/>
        <v>0</v>
      </c>
      <c r="AD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1">
        <f t="shared" si="158"/>
        <v>0</v>
      </c>
      <c r="AH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1">
        <f t="shared" si="159"/>
        <v>0</v>
      </c>
      <c r="AL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1">
        <f t="shared" si="160"/>
        <v>0</v>
      </c>
      <c r="AP251" s="181">
        <f t="shared" si="161"/>
        <v>0</v>
      </c>
    </row>
    <row r="252" spans="2:42" x14ac:dyDescent="0.25">
      <c r="B252" s="179" t="s">
        <v>372</v>
      </c>
      <c r="C252" s="180" t="s">
        <v>948</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1">
        <f t="shared" si="154"/>
        <v>0</v>
      </c>
      <c r="G252" s="181"/>
      <c r="H252" s="181">
        <f t="shared" si="155"/>
        <v>0</v>
      </c>
      <c r="I252" s="181"/>
      <c r="J252" s="181">
        <f t="shared" si="156"/>
        <v>0</v>
      </c>
      <c r="K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1">
        <f t="shared" si="157"/>
        <v>0</v>
      </c>
      <c r="AD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1">
        <f t="shared" si="158"/>
        <v>0</v>
      </c>
      <c r="AH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1">
        <f t="shared" si="159"/>
        <v>0</v>
      </c>
      <c r="AL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1">
        <f t="shared" si="160"/>
        <v>0</v>
      </c>
      <c r="AP252" s="181">
        <f t="shared" si="161"/>
        <v>0</v>
      </c>
    </row>
    <row r="253" spans="2:42" x14ac:dyDescent="0.25">
      <c r="B253" s="179" t="s">
        <v>373</v>
      </c>
      <c r="C253" s="180" t="s">
        <v>949</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154"/>
        <v>0</v>
      </c>
      <c r="G253" s="181"/>
      <c r="H253" s="181">
        <f t="shared" si="155"/>
        <v>0</v>
      </c>
      <c r="I253" s="181"/>
      <c r="J253" s="181">
        <f t="shared" si="156"/>
        <v>0</v>
      </c>
      <c r="K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1">
        <f t="shared" si="157"/>
        <v>0</v>
      </c>
      <c r="AD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1">
        <f t="shared" si="158"/>
        <v>0</v>
      </c>
      <c r="AH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1">
        <f t="shared" si="159"/>
        <v>0</v>
      </c>
      <c r="AL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1">
        <f t="shared" si="160"/>
        <v>0</v>
      </c>
      <c r="AP253" s="181">
        <f t="shared" si="161"/>
        <v>0</v>
      </c>
    </row>
    <row r="254" spans="2:42" x14ac:dyDescent="0.25">
      <c r="B254" s="179" t="s">
        <v>374</v>
      </c>
      <c r="C254" s="180" t="s">
        <v>950</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ref="F254:F268" si="162">D254+E254</f>
        <v>0</v>
      </c>
      <c r="G254" s="181"/>
      <c r="H254" s="181">
        <f t="shared" ref="H254:H268" si="163">F254-G254</f>
        <v>0</v>
      </c>
      <c r="I254" s="181"/>
      <c r="J254" s="181">
        <f t="shared" ref="J254:J268" si="164">F254-I254</f>
        <v>0</v>
      </c>
      <c r="K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1">
        <f t="shared" ref="AC254:AC268" si="165">Z254+AA254+AB254</f>
        <v>0</v>
      </c>
      <c r="AD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1">
        <f t="shared" ref="AG254:AG268" si="166">AD254+AE254+AF254</f>
        <v>0</v>
      </c>
      <c r="AH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1">
        <f t="shared" ref="AK254:AK268" si="167">AH254+AI254+AJ254</f>
        <v>0</v>
      </c>
      <c r="AL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1">
        <f t="shared" ref="AO254:AO268" si="168">AL254+AM254+AN254</f>
        <v>0</v>
      </c>
      <c r="AP254" s="181">
        <f t="shared" ref="AP254:AP268" si="169">AC254+AG254+AK254+AO254</f>
        <v>0</v>
      </c>
    </row>
    <row r="255" spans="2:42" x14ac:dyDescent="0.25">
      <c r="B255" s="179" t="s">
        <v>375</v>
      </c>
      <c r="C255" s="180" t="s">
        <v>951</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162"/>
        <v>0</v>
      </c>
      <c r="G255" s="181"/>
      <c r="H255" s="181">
        <f t="shared" si="163"/>
        <v>0</v>
      </c>
      <c r="I255" s="181"/>
      <c r="J255" s="181">
        <f t="shared" si="164"/>
        <v>0</v>
      </c>
      <c r="K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1">
        <f t="shared" si="165"/>
        <v>0</v>
      </c>
      <c r="AD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1">
        <f t="shared" si="166"/>
        <v>0</v>
      </c>
      <c r="AH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1">
        <f t="shared" si="167"/>
        <v>0</v>
      </c>
      <c r="AL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1">
        <f t="shared" si="168"/>
        <v>0</v>
      </c>
      <c r="AP255" s="181">
        <f t="shared" si="169"/>
        <v>0</v>
      </c>
    </row>
    <row r="256" spans="2:42" x14ac:dyDescent="0.25">
      <c r="B256" s="179" t="s">
        <v>376</v>
      </c>
      <c r="C256" s="180" t="s">
        <v>952</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162"/>
        <v>0</v>
      </c>
      <c r="G256" s="181"/>
      <c r="H256" s="181">
        <f t="shared" si="163"/>
        <v>0</v>
      </c>
      <c r="I256" s="181"/>
      <c r="J256" s="181">
        <f t="shared" si="164"/>
        <v>0</v>
      </c>
      <c r="K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1">
        <f t="shared" si="165"/>
        <v>0</v>
      </c>
      <c r="AD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1">
        <f t="shared" si="166"/>
        <v>0</v>
      </c>
      <c r="AH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1">
        <f t="shared" si="167"/>
        <v>0</v>
      </c>
      <c r="AL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1">
        <f t="shared" si="168"/>
        <v>0</v>
      </c>
      <c r="AP256" s="181">
        <f t="shared" si="169"/>
        <v>0</v>
      </c>
    </row>
    <row r="257" spans="2:42" x14ac:dyDescent="0.25">
      <c r="B257" s="179" t="s">
        <v>377</v>
      </c>
      <c r="C257" s="180" t="s">
        <v>953</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si="162"/>
        <v>0</v>
      </c>
      <c r="G257" s="181"/>
      <c r="H257" s="181">
        <f t="shared" si="163"/>
        <v>0</v>
      </c>
      <c r="I257" s="181"/>
      <c r="J257" s="181">
        <f t="shared" si="164"/>
        <v>0</v>
      </c>
      <c r="K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1">
        <f t="shared" si="165"/>
        <v>0</v>
      </c>
      <c r="AD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1">
        <f t="shared" si="166"/>
        <v>0</v>
      </c>
      <c r="AH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1">
        <f t="shared" si="167"/>
        <v>0</v>
      </c>
      <c r="AL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1">
        <f t="shared" si="168"/>
        <v>0</v>
      </c>
      <c r="AP257" s="181">
        <f t="shared" si="169"/>
        <v>0</v>
      </c>
    </row>
    <row r="258" spans="2:42" x14ac:dyDescent="0.25">
      <c r="B258" s="179" t="s">
        <v>378</v>
      </c>
      <c r="C258" s="180" t="s">
        <v>954</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162"/>
        <v>0</v>
      </c>
      <c r="G258" s="181"/>
      <c r="H258" s="181">
        <f t="shared" si="163"/>
        <v>0</v>
      </c>
      <c r="I258" s="181"/>
      <c r="J258" s="181">
        <f t="shared" si="164"/>
        <v>0</v>
      </c>
      <c r="K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1">
        <f t="shared" si="165"/>
        <v>0</v>
      </c>
      <c r="AD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1">
        <f t="shared" si="166"/>
        <v>0</v>
      </c>
      <c r="AH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1">
        <f t="shared" si="167"/>
        <v>0</v>
      </c>
      <c r="AL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1">
        <f t="shared" si="168"/>
        <v>0</v>
      </c>
      <c r="AP258" s="181">
        <f t="shared" si="169"/>
        <v>0</v>
      </c>
    </row>
    <row r="259" spans="2:42" x14ac:dyDescent="0.25">
      <c r="B259" s="179" t="s">
        <v>379</v>
      </c>
      <c r="C259" s="180" t="s">
        <v>955</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162"/>
        <v>0</v>
      </c>
      <c r="G259" s="181"/>
      <c r="H259" s="181">
        <f t="shared" si="163"/>
        <v>0</v>
      </c>
      <c r="I259" s="181"/>
      <c r="J259" s="181">
        <f t="shared" si="164"/>
        <v>0</v>
      </c>
      <c r="K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1">
        <f t="shared" si="165"/>
        <v>0</v>
      </c>
      <c r="AD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1">
        <f t="shared" si="166"/>
        <v>0</v>
      </c>
      <c r="AH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1">
        <f t="shared" si="167"/>
        <v>0</v>
      </c>
      <c r="AL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1">
        <f t="shared" si="168"/>
        <v>0</v>
      </c>
      <c r="AP259" s="181">
        <f t="shared" si="169"/>
        <v>0</v>
      </c>
    </row>
    <row r="260" spans="2:42" x14ac:dyDescent="0.25">
      <c r="B260" s="188" t="s">
        <v>380</v>
      </c>
      <c r="C260" s="189" t="s">
        <v>956</v>
      </c>
      <c r="D260" s="190">
        <f>SUM(D261:D266)</f>
        <v>0</v>
      </c>
      <c r="E260" s="190">
        <f>SUM(E261:E266)</f>
        <v>0</v>
      </c>
      <c r="F260" s="190">
        <f t="shared" si="162"/>
        <v>0</v>
      </c>
      <c r="G260" s="190">
        <f>SUM(G261:G266)</f>
        <v>0</v>
      </c>
      <c r="H260" s="190">
        <f t="shared" si="163"/>
        <v>0</v>
      </c>
      <c r="I260" s="190">
        <f>SUM(I261:I266)</f>
        <v>0</v>
      </c>
      <c r="J260" s="190">
        <f t="shared" si="164"/>
        <v>0</v>
      </c>
      <c r="K260" s="190">
        <f t="shared" ref="K260:AB260" si="170">SUM(K261:K266)</f>
        <v>0</v>
      </c>
      <c r="L260" s="190">
        <f t="shared" si="170"/>
        <v>0</v>
      </c>
      <c r="M260" s="190">
        <f t="shared" si="170"/>
        <v>0</v>
      </c>
      <c r="N260" s="190">
        <f t="shared" si="170"/>
        <v>0</v>
      </c>
      <c r="O260" s="190">
        <f t="shared" si="170"/>
        <v>0</v>
      </c>
      <c r="P260" s="190">
        <f>SUM(P261:P266)</f>
        <v>0</v>
      </c>
      <c r="Q260" s="190">
        <f>SUM(Q261:Q266)</f>
        <v>0</v>
      </c>
      <c r="R260" s="190">
        <f t="shared" si="170"/>
        <v>0</v>
      </c>
      <c r="S260" s="190">
        <f t="shared" si="170"/>
        <v>0</v>
      </c>
      <c r="T260" s="190">
        <f>SUM(T261:T266)</f>
        <v>0</v>
      </c>
      <c r="U260" s="190">
        <f t="shared" si="170"/>
        <v>0</v>
      </c>
      <c r="V260" s="190">
        <f t="shared" si="170"/>
        <v>0</v>
      </c>
      <c r="W260" s="190">
        <f>SUM(W261:W266)</f>
        <v>0</v>
      </c>
      <c r="X260" s="190">
        <f t="shared" si="170"/>
        <v>0</v>
      </c>
      <c r="Y260" s="190">
        <f t="shared" si="170"/>
        <v>0</v>
      </c>
      <c r="Z260" s="190">
        <f t="shared" si="170"/>
        <v>0</v>
      </c>
      <c r="AA260" s="190">
        <f t="shared" si="170"/>
        <v>0</v>
      </c>
      <c r="AB260" s="190">
        <f t="shared" si="170"/>
        <v>0</v>
      </c>
      <c r="AC260" s="190">
        <f t="shared" si="165"/>
        <v>0</v>
      </c>
      <c r="AD260" s="190">
        <f>SUM(AD261:AD266)</f>
        <v>0</v>
      </c>
      <c r="AE260" s="190">
        <f>SUM(AE261:AE266)</f>
        <v>0</v>
      </c>
      <c r="AF260" s="190">
        <f>SUM(AF261:AF266)</f>
        <v>0</v>
      </c>
      <c r="AG260" s="190">
        <f t="shared" si="166"/>
        <v>0</v>
      </c>
      <c r="AH260" s="190">
        <f>SUM(AH261:AH266)</f>
        <v>0</v>
      </c>
      <c r="AI260" s="190">
        <f>SUM(AI261:AI266)</f>
        <v>0</v>
      </c>
      <c r="AJ260" s="190">
        <f>SUM(AJ261:AJ266)</f>
        <v>0</v>
      </c>
      <c r="AK260" s="190">
        <f t="shared" si="167"/>
        <v>0</v>
      </c>
      <c r="AL260" s="190">
        <f>SUM(AL261:AL266)</f>
        <v>0</v>
      </c>
      <c r="AM260" s="190">
        <f>SUM(AM261:AM266)</f>
        <v>0</v>
      </c>
      <c r="AN260" s="190">
        <f>SUM(AN261:AN266)</f>
        <v>0</v>
      </c>
      <c r="AO260" s="190">
        <f t="shared" si="168"/>
        <v>0</v>
      </c>
      <c r="AP260" s="190">
        <f t="shared" si="169"/>
        <v>0</v>
      </c>
    </row>
    <row r="261" spans="2:42" x14ac:dyDescent="0.25">
      <c r="B261" s="179" t="s">
        <v>381</v>
      </c>
      <c r="C261" s="180" t="s">
        <v>957</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162"/>
        <v>0</v>
      </c>
      <c r="G261" s="181"/>
      <c r="H261" s="181">
        <f t="shared" si="163"/>
        <v>0</v>
      </c>
      <c r="I261" s="181"/>
      <c r="J261" s="181">
        <f t="shared" si="164"/>
        <v>0</v>
      </c>
      <c r="K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1">
        <f t="shared" si="165"/>
        <v>0</v>
      </c>
      <c r="AD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1">
        <f t="shared" si="166"/>
        <v>0</v>
      </c>
      <c r="AH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1">
        <f t="shared" si="167"/>
        <v>0</v>
      </c>
      <c r="AL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1">
        <f t="shared" si="168"/>
        <v>0</v>
      </c>
      <c r="AP261" s="181">
        <f t="shared" si="169"/>
        <v>0</v>
      </c>
    </row>
    <row r="262" spans="2:42" x14ac:dyDescent="0.25">
      <c r="B262" s="179" t="s">
        <v>382</v>
      </c>
      <c r="C262" s="180" t="s">
        <v>958</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162"/>
        <v>0</v>
      </c>
      <c r="G262" s="181"/>
      <c r="H262" s="181">
        <f t="shared" si="163"/>
        <v>0</v>
      </c>
      <c r="I262" s="181"/>
      <c r="J262" s="181">
        <f t="shared" si="164"/>
        <v>0</v>
      </c>
      <c r="K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1">
        <f t="shared" si="165"/>
        <v>0</v>
      </c>
      <c r="AD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1">
        <f t="shared" si="166"/>
        <v>0</v>
      </c>
      <c r="AH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1">
        <f t="shared" si="167"/>
        <v>0</v>
      </c>
      <c r="AL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1">
        <f t="shared" si="168"/>
        <v>0</v>
      </c>
      <c r="AP262" s="181">
        <f t="shared" si="169"/>
        <v>0</v>
      </c>
    </row>
    <row r="263" spans="2:42" x14ac:dyDescent="0.25">
      <c r="B263" s="179" t="s">
        <v>383</v>
      </c>
      <c r="C263" s="180" t="s">
        <v>959</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162"/>
        <v>0</v>
      </c>
      <c r="G263" s="181"/>
      <c r="H263" s="181">
        <f t="shared" si="163"/>
        <v>0</v>
      </c>
      <c r="I263" s="181"/>
      <c r="J263" s="181">
        <f t="shared" si="164"/>
        <v>0</v>
      </c>
      <c r="K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1">
        <f t="shared" si="165"/>
        <v>0</v>
      </c>
      <c r="AD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1">
        <f t="shared" si="166"/>
        <v>0</v>
      </c>
      <c r="AH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1">
        <f t="shared" si="167"/>
        <v>0</v>
      </c>
      <c r="AL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1">
        <f t="shared" si="168"/>
        <v>0</v>
      </c>
      <c r="AP263" s="181">
        <f t="shared" si="169"/>
        <v>0</v>
      </c>
    </row>
    <row r="264" spans="2:42" x14ac:dyDescent="0.25">
      <c r="B264" s="179" t="s">
        <v>384</v>
      </c>
      <c r="C264" s="180" t="s">
        <v>960</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si="162"/>
        <v>0</v>
      </c>
      <c r="G264" s="181"/>
      <c r="H264" s="181">
        <f t="shared" si="163"/>
        <v>0</v>
      </c>
      <c r="I264" s="181"/>
      <c r="J264" s="181">
        <f t="shared" si="164"/>
        <v>0</v>
      </c>
      <c r="K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1">
        <f t="shared" si="165"/>
        <v>0</v>
      </c>
      <c r="AD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1">
        <f t="shared" si="166"/>
        <v>0</v>
      </c>
      <c r="AH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1">
        <f t="shared" si="167"/>
        <v>0</v>
      </c>
      <c r="AL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1">
        <f t="shared" si="168"/>
        <v>0</v>
      </c>
      <c r="AP264" s="181">
        <f t="shared" si="169"/>
        <v>0</v>
      </c>
    </row>
    <row r="265" spans="2:42" x14ac:dyDescent="0.25">
      <c r="B265" s="179" t="s">
        <v>385</v>
      </c>
      <c r="C265" s="180" t="s">
        <v>961</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162"/>
        <v>0</v>
      </c>
      <c r="G265" s="181"/>
      <c r="H265" s="181">
        <f t="shared" si="163"/>
        <v>0</v>
      </c>
      <c r="I265" s="181"/>
      <c r="J265" s="181">
        <f t="shared" si="164"/>
        <v>0</v>
      </c>
      <c r="K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1">
        <f t="shared" si="165"/>
        <v>0</v>
      </c>
      <c r="AD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1">
        <f t="shared" si="166"/>
        <v>0</v>
      </c>
      <c r="AH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1">
        <f t="shared" si="167"/>
        <v>0</v>
      </c>
      <c r="AL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1">
        <f t="shared" si="168"/>
        <v>0</v>
      </c>
      <c r="AP265" s="181">
        <f t="shared" si="169"/>
        <v>0</v>
      </c>
    </row>
    <row r="266" spans="2:42" x14ac:dyDescent="0.25">
      <c r="B266" s="179" t="s">
        <v>386</v>
      </c>
      <c r="C266" s="180" t="s">
        <v>962</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162"/>
        <v>0</v>
      </c>
      <c r="G266" s="181"/>
      <c r="H266" s="181">
        <f t="shared" si="163"/>
        <v>0</v>
      </c>
      <c r="I266" s="181"/>
      <c r="J266" s="181">
        <f t="shared" si="164"/>
        <v>0</v>
      </c>
      <c r="K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1">
        <f t="shared" si="165"/>
        <v>0</v>
      </c>
      <c r="AD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1">
        <f t="shared" si="166"/>
        <v>0</v>
      </c>
      <c r="AH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1">
        <f t="shared" si="167"/>
        <v>0</v>
      </c>
      <c r="AL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1">
        <f t="shared" si="168"/>
        <v>0</v>
      </c>
      <c r="AP266" s="181">
        <f t="shared" si="169"/>
        <v>0</v>
      </c>
    </row>
    <row r="267" spans="2:42" x14ac:dyDescent="0.25">
      <c r="B267" s="188" t="s">
        <v>387</v>
      </c>
      <c r="C267" s="189" t="s">
        <v>963</v>
      </c>
      <c r="D267" s="190">
        <f>SUM(D268:D311)</f>
        <v>0</v>
      </c>
      <c r="E267" s="190">
        <f>SUM(E268:E311)</f>
        <v>0</v>
      </c>
      <c r="F267" s="190">
        <f t="shared" si="162"/>
        <v>0</v>
      </c>
      <c r="G267" s="190">
        <f>SUM(G268:G311)</f>
        <v>0</v>
      </c>
      <c r="H267" s="190">
        <f t="shared" si="163"/>
        <v>0</v>
      </c>
      <c r="I267" s="190">
        <f>SUM(I268:I311)</f>
        <v>0</v>
      </c>
      <c r="J267" s="190">
        <f t="shared" si="164"/>
        <v>0</v>
      </c>
      <c r="K267" s="190">
        <f t="shared" ref="K267:AB267" si="171">SUM(K268:K311)</f>
        <v>0</v>
      </c>
      <c r="L267" s="190">
        <f t="shared" si="171"/>
        <v>0</v>
      </c>
      <c r="M267" s="190">
        <f t="shared" si="171"/>
        <v>0</v>
      </c>
      <c r="N267" s="190">
        <f t="shared" si="171"/>
        <v>0</v>
      </c>
      <c r="O267" s="190">
        <f t="shared" si="171"/>
        <v>0</v>
      </c>
      <c r="P267" s="190">
        <f>SUM(P268:P311)</f>
        <v>0</v>
      </c>
      <c r="Q267" s="190">
        <f>SUM(Q268:Q311)</f>
        <v>0</v>
      </c>
      <c r="R267" s="190">
        <f t="shared" si="171"/>
        <v>0</v>
      </c>
      <c r="S267" s="190">
        <f t="shared" si="171"/>
        <v>0</v>
      </c>
      <c r="T267" s="190">
        <f>SUM(T268:T311)</f>
        <v>0</v>
      </c>
      <c r="U267" s="190">
        <f t="shared" si="171"/>
        <v>0</v>
      </c>
      <c r="V267" s="190">
        <f t="shared" si="171"/>
        <v>0</v>
      </c>
      <c r="W267" s="190">
        <f>SUM(W268:W311)</f>
        <v>0</v>
      </c>
      <c r="X267" s="190">
        <f t="shared" si="171"/>
        <v>0</v>
      </c>
      <c r="Y267" s="190">
        <f t="shared" si="171"/>
        <v>0</v>
      </c>
      <c r="Z267" s="190">
        <f t="shared" si="171"/>
        <v>0</v>
      </c>
      <c r="AA267" s="190">
        <f t="shared" si="171"/>
        <v>0</v>
      </c>
      <c r="AB267" s="190">
        <f t="shared" si="171"/>
        <v>0</v>
      </c>
      <c r="AC267" s="190">
        <f t="shared" si="165"/>
        <v>0</v>
      </c>
      <c r="AD267" s="190">
        <f>SUM(AD268:AD311)</f>
        <v>0</v>
      </c>
      <c r="AE267" s="190">
        <f>SUM(AE268:AE311)</f>
        <v>0</v>
      </c>
      <c r="AF267" s="190">
        <f>SUM(AF268:AF311)</f>
        <v>0</v>
      </c>
      <c r="AG267" s="190">
        <f t="shared" si="166"/>
        <v>0</v>
      </c>
      <c r="AH267" s="190">
        <f>SUM(AH268:AH311)</f>
        <v>0</v>
      </c>
      <c r="AI267" s="190">
        <f>SUM(AI268:AI311)</f>
        <v>0</v>
      </c>
      <c r="AJ267" s="190">
        <f>SUM(AJ268:AJ311)</f>
        <v>0</v>
      </c>
      <c r="AK267" s="190">
        <f t="shared" si="167"/>
        <v>0</v>
      </c>
      <c r="AL267" s="190">
        <f>SUM(AL268:AL311)</f>
        <v>0</v>
      </c>
      <c r="AM267" s="190">
        <f>SUM(AM268:AM311)</f>
        <v>0</v>
      </c>
      <c r="AN267" s="190">
        <f>SUM(AN268:AN311)</f>
        <v>0</v>
      </c>
      <c r="AO267" s="190">
        <f t="shared" si="168"/>
        <v>0</v>
      </c>
      <c r="AP267" s="190">
        <f t="shared" si="169"/>
        <v>0</v>
      </c>
    </row>
    <row r="268" spans="2:42" x14ac:dyDescent="0.25">
      <c r="B268" s="179" t="s">
        <v>388</v>
      </c>
      <c r="C268" s="180" t="s">
        <v>964</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162"/>
        <v>0</v>
      </c>
      <c r="G268" s="181"/>
      <c r="H268" s="181">
        <f t="shared" si="163"/>
        <v>0</v>
      </c>
      <c r="I268" s="181"/>
      <c r="J268" s="181">
        <f t="shared" si="164"/>
        <v>0</v>
      </c>
      <c r="K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1">
        <f t="shared" si="165"/>
        <v>0</v>
      </c>
      <c r="AD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1">
        <f t="shared" si="166"/>
        <v>0</v>
      </c>
      <c r="AH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1">
        <f t="shared" si="167"/>
        <v>0</v>
      </c>
      <c r="AL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1">
        <f t="shared" si="168"/>
        <v>0</v>
      </c>
      <c r="AP268" s="181">
        <f t="shared" si="169"/>
        <v>0</v>
      </c>
    </row>
    <row r="269" spans="2:42" x14ac:dyDescent="0.25">
      <c r="B269" s="179" t="s">
        <v>389</v>
      </c>
      <c r="C269" s="180" t="s">
        <v>965</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172">D269+E269</f>
        <v>0</v>
      </c>
      <c r="G269" s="181"/>
      <c r="H269" s="181">
        <f t="shared" ref="H269:H300" si="173">F269-G269</f>
        <v>0</v>
      </c>
      <c r="I269" s="181"/>
      <c r="J269" s="181">
        <f t="shared" ref="J269:J300" si="174">F269-I269</f>
        <v>0</v>
      </c>
      <c r="K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1">
        <f t="shared" ref="AC269:AC300" si="175">Z269+AA269+AB269</f>
        <v>0</v>
      </c>
      <c r="AD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1">
        <f t="shared" ref="AG269:AG300" si="176">AD269+AE269+AF269</f>
        <v>0</v>
      </c>
      <c r="AH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1">
        <f t="shared" ref="AK269:AK300" si="177">AH269+AI269+AJ269</f>
        <v>0</v>
      </c>
      <c r="AL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1">
        <f t="shared" ref="AO269:AO300" si="178">AL269+AM269+AN269</f>
        <v>0</v>
      </c>
      <c r="AP269" s="181">
        <f t="shared" ref="AP269:AP300" si="179">AC269+AG269+AK269+AO269</f>
        <v>0</v>
      </c>
    </row>
    <row r="270" spans="2:42" x14ac:dyDescent="0.25">
      <c r="B270" s="179" t="s">
        <v>390</v>
      </c>
      <c r="C270" s="180" t="s">
        <v>966</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172"/>
        <v>0</v>
      </c>
      <c r="G270" s="181"/>
      <c r="H270" s="181">
        <f t="shared" si="173"/>
        <v>0</v>
      </c>
      <c r="I270" s="181"/>
      <c r="J270" s="181">
        <f t="shared" si="174"/>
        <v>0</v>
      </c>
      <c r="K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1">
        <f t="shared" si="175"/>
        <v>0</v>
      </c>
      <c r="AD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1">
        <f t="shared" si="176"/>
        <v>0</v>
      </c>
      <c r="AH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1">
        <f t="shared" si="177"/>
        <v>0</v>
      </c>
      <c r="AL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1">
        <f t="shared" si="178"/>
        <v>0</v>
      </c>
      <c r="AP270" s="181">
        <f t="shared" si="179"/>
        <v>0</v>
      </c>
    </row>
    <row r="271" spans="2:42" x14ac:dyDescent="0.25">
      <c r="B271" s="179" t="s">
        <v>391</v>
      </c>
      <c r="C271" s="180" t="s">
        <v>967</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172"/>
        <v>0</v>
      </c>
      <c r="G271" s="181"/>
      <c r="H271" s="181">
        <f t="shared" si="173"/>
        <v>0</v>
      </c>
      <c r="I271" s="181"/>
      <c r="J271" s="181">
        <f t="shared" si="174"/>
        <v>0</v>
      </c>
      <c r="K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1">
        <f t="shared" si="175"/>
        <v>0</v>
      </c>
      <c r="AD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1">
        <f t="shared" si="176"/>
        <v>0</v>
      </c>
      <c r="AH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1">
        <f t="shared" si="177"/>
        <v>0</v>
      </c>
      <c r="AL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1">
        <f t="shared" si="178"/>
        <v>0</v>
      </c>
      <c r="AP271" s="181">
        <f t="shared" si="179"/>
        <v>0</v>
      </c>
    </row>
    <row r="272" spans="2:42" x14ac:dyDescent="0.25">
      <c r="B272" s="179" t="s">
        <v>392</v>
      </c>
      <c r="C272" s="180" t="s">
        <v>968</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172"/>
        <v>0</v>
      </c>
      <c r="G272" s="181"/>
      <c r="H272" s="181">
        <f t="shared" si="173"/>
        <v>0</v>
      </c>
      <c r="I272" s="181"/>
      <c r="J272" s="181">
        <f t="shared" si="174"/>
        <v>0</v>
      </c>
      <c r="K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1">
        <f t="shared" si="175"/>
        <v>0</v>
      </c>
      <c r="AD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1">
        <f t="shared" si="176"/>
        <v>0</v>
      </c>
      <c r="AH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1">
        <f t="shared" si="177"/>
        <v>0</v>
      </c>
      <c r="AL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1">
        <f t="shared" si="178"/>
        <v>0</v>
      </c>
      <c r="AP272" s="181">
        <f t="shared" si="179"/>
        <v>0</v>
      </c>
    </row>
    <row r="273" spans="2:42" x14ac:dyDescent="0.25">
      <c r="B273" s="179" t="s">
        <v>393</v>
      </c>
      <c r="C273" s="180" t="s">
        <v>969</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172"/>
        <v>0</v>
      </c>
      <c r="G273" s="181"/>
      <c r="H273" s="181">
        <f t="shared" si="173"/>
        <v>0</v>
      </c>
      <c r="I273" s="181"/>
      <c r="J273" s="181">
        <f t="shared" si="174"/>
        <v>0</v>
      </c>
      <c r="K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1">
        <f t="shared" si="175"/>
        <v>0</v>
      </c>
      <c r="AD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1">
        <f t="shared" si="176"/>
        <v>0</v>
      </c>
      <c r="AH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1">
        <f t="shared" si="177"/>
        <v>0</v>
      </c>
      <c r="AL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1">
        <f t="shared" si="178"/>
        <v>0</v>
      </c>
      <c r="AP273" s="181">
        <f t="shared" si="179"/>
        <v>0</v>
      </c>
    </row>
    <row r="274" spans="2:42" x14ac:dyDescent="0.25">
      <c r="B274" s="179" t="s">
        <v>394</v>
      </c>
      <c r="C274" s="180" t="s">
        <v>970</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172"/>
        <v>0</v>
      </c>
      <c r="G274" s="181"/>
      <c r="H274" s="181">
        <f t="shared" si="173"/>
        <v>0</v>
      </c>
      <c r="I274" s="181"/>
      <c r="J274" s="181">
        <f t="shared" si="174"/>
        <v>0</v>
      </c>
      <c r="K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1">
        <f t="shared" si="175"/>
        <v>0</v>
      </c>
      <c r="AD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1">
        <f t="shared" si="176"/>
        <v>0</v>
      </c>
      <c r="AH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1">
        <f t="shared" si="177"/>
        <v>0</v>
      </c>
      <c r="AL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1">
        <f t="shared" si="178"/>
        <v>0</v>
      </c>
      <c r="AP274" s="181">
        <f t="shared" si="179"/>
        <v>0</v>
      </c>
    </row>
    <row r="275" spans="2:42" x14ac:dyDescent="0.25">
      <c r="B275" s="179" t="s">
        <v>395</v>
      </c>
      <c r="C275" s="180" t="s">
        <v>971</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172"/>
        <v>0</v>
      </c>
      <c r="G275" s="181"/>
      <c r="H275" s="181">
        <f t="shared" si="173"/>
        <v>0</v>
      </c>
      <c r="I275" s="181"/>
      <c r="J275" s="181">
        <f t="shared" si="174"/>
        <v>0</v>
      </c>
      <c r="K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1">
        <f t="shared" si="175"/>
        <v>0</v>
      </c>
      <c r="AD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1">
        <f t="shared" si="176"/>
        <v>0</v>
      </c>
      <c r="AH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1">
        <f t="shared" si="177"/>
        <v>0</v>
      </c>
      <c r="AL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1">
        <f t="shared" si="178"/>
        <v>0</v>
      </c>
      <c r="AP275" s="181">
        <f t="shared" si="179"/>
        <v>0</v>
      </c>
    </row>
    <row r="276" spans="2:42" x14ac:dyDescent="0.25">
      <c r="B276" s="179" t="s">
        <v>396</v>
      </c>
      <c r="C276" s="180" t="s">
        <v>972</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172"/>
        <v>0</v>
      </c>
      <c r="G276" s="181"/>
      <c r="H276" s="181">
        <f t="shared" si="173"/>
        <v>0</v>
      </c>
      <c r="I276" s="181"/>
      <c r="J276" s="181">
        <f t="shared" si="174"/>
        <v>0</v>
      </c>
      <c r="K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1">
        <f t="shared" si="175"/>
        <v>0</v>
      </c>
      <c r="AD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1">
        <f t="shared" si="176"/>
        <v>0</v>
      </c>
      <c r="AH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1">
        <f t="shared" si="177"/>
        <v>0</v>
      </c>
      <c r="AL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1">
        <f t="shared" si="178"/>
        <v>0</v>
      </c>
      <c r="AP276" s="181">
        <f t="shared" si="179"/>
        <v>0</v>
      </c>
    </row>
    <row r="277" spans="2:42" x14ac:dyDescent="0.25">
      <c r="B277" s="179" t="s">
        <v>397</v>
      </c>
      <c r="C277" s="180" t="s">
        <v>973</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172"/>
        <v>0</v>
      </c>
      <c r="G277" s="181"/>
      <c r="H277" s="181">
        <f t="shared" si="173"/>
        <v>0</v>
      </c>
      <c r="I277" s="181"/>
      <c r="J277" s="181">
        <f t="shared" si="174"/>
        <v>0</v>
      </c>
      <c r="K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1">
        <f t="shared" si="175"/>
        <v>0</v>
      </c>
      <c r="AD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1">
        <f t="shared" si="176"/>
        <v>0</v>
      </c>
      <c r="AH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1">
        <f t="shared" si="177"/>
        <v>0</v>
      </c>
      <c r="AL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1">
        <f t="shared" si="178"/>
        <v>0</v>
      </c>
      <c r="AP277" s="181">
        <f t="shared" si="179"/>
        <v>0</v>
      </c>
    </row>
    <row r="278" spans="2:42" x14ac:dyDescent="0.25">
      <c r="B278" s="179" t="s">
        <v>398</v>
      </c>
      <c r="C278" s="180" t="s">
        <v>974</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172"/>
        <v>0</v>
      </c>
      <c r="G278" s="181"/>
      <c r="H278" s="181">
        <f t="shared" si="173"/>
        <v>0</v>
      </c>
      <c r="I278" s="181"/>
      <c r="J278" s="181">
        <f t="shared" si="174"/>
        <v>0</v>
      </c>
      <c r="K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1">
        <f t="shared" si="175"/>
        <v>0</v>
      </c>
      <c r="AD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1">
        <f t="shared" si="176"/>
        <v>0</v>
      </c>
      <c r="AH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1">
        <f t="shared" si="177"/>
        <v>0</v>
      </c>
      <c r="AL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1">
        <f t="shared" si="178"/>
        <v>0</v>
      </c>
      <c r="AP278" s="181">
        <f t="shared" si="179"/>
        <v>0</v>
      </c>
    </row>
    <row r="279" spans="2:42" x14ac:dyDescent="0.25">
      <c r="B279" s="179" t="s">
        <v>399</v>
      </c>
      <c r="C279" s="180" t="s">
        <v>975</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172"/>
        <v>0</v>
      </c>
      <c r="G279" s="181"/>
      <c r="H279" s="181">
        <f t="shared" si="173"/>
        <v>0</v>
      </c>
      <c r="I279" s="181"/>
      <c r="J279" s="181">
        <f t="shared" si="174"/>
        <v>0</v>
      </c>
      <c r="K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1">
        <f t="shared" si="175"/>
        <v>0</v>
      </c>
      <c r="AD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1">
        <f t="shared" si="176"/>
        <v>0</v>
      </c>
      <c r="AH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1">
        <f t="shared" si="177"/>
        <v>0</v>
      </c>
      <c r="AL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1">
        <f t="shared" si="178"/>
        <v>0</v>
      </c>
      <c r="AP279" s="181">
        <f t="shared" si="179"/>
        <v>0</v>
      </c>
    </row>
    <row r="280" spans="2:42" x14ac:dyDescent="0.25">
      <c r="B280" s="179" t="s">
        <v>400</v>
      </c>
      <c r="C280" s="180" t="s">
        <v>976</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172"/>
        <v>0</v>
      </c>
      <c r="G280" s="181"/>
      <c r="H280" s="181">
        <f t="shared" si="173"/>
        <v>0</v>
      </c>
      <c r="I280" s="181"/>
      <c r="J280" s="181">
        <f t="shared" si="174"/>
        <v>0</v>
      </c>
      <c r="K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1">
        <f t="shared" si="175"/>
        <v>0</v>
      </c>
      <c r="AD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1">
        <f t="shared" si="176"/>
        <v>0</v>
      </c>
      <c r="AH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1">
        <f t="shared" si="177"/>
        <v>0</v>
      </c>
      <c r="AL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1">
        <f t="shared" si="178"/>
        <v>0</v>
      </c>
      <c r="AP280" s="181">
        <f t="shared" si="179"/>
        <v>0</v>
      </c>
    </row>
    <row r="281" spans="2:42" x14ac:dyDescent="0.25">
      <c r="B281" s="179" t="s">
        <v>401</v>
      </c>
      <c r="C281" s="180" t="s">
        <v>977</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172"/>
        <v>0</v>
      </c>
      <c r="G281" s="181"/>
      <c r="H281" s="181">
        <f t="shared" si="173"/>
        <v>0</v>
      </c>
      <c r="I281" s="181"/>
      <c r="J281" s="181">
        <f t="shared" si="174"/>
        <v>0</v>
      </c>
      <c r="K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1">
        <f t="shared" si="175"/>
        <v>0</v>
      </c>
      <c r="AD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1">
        <f t="shared" si="176"/>
        <v>0</v>
      </c>
      <c r="AH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1">
        <f t="shared" si="177"/>
        <v>0</v>
      </c>
      <c r="AL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1">
        <f t="shared" si="178"/>
        <v>0</v>
      </c>
      <c r="AP281" s="181">
        <f t="shared" si="179"/>
        <v>0</v>
      </c>
    </row>
    <row r="282" spans="2:42" x14ac:dyDescent="0.25">
      <c r="B282" s="179" t="s">
        <v>402</v>
      </c>
      <c r="C282" s="180" t="s">
        <v>978</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172"/>
        <v>0</v>
      </c>
      <c r="G282" s="181"/>
      <c r="H282" s="181">
        <f t="shared" si="173"/>
        <v>0</v>
      </c>
      <c r="I282" s="181"/>
      <c r="J282" s="181">
        <f t="shared" si="174"/>
        <v>0</v>
      </c>
      <c r="K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1">
        <f t="shared" si="175"/>
        <v>0</v>
      </c>
      <c r="AD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1">
        <f t="shared" si="176"/>
        <v>0</v>
      </c>
      <c r="AH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1">
        <f t="shared" si="177"/>
        <v>0</v>
      </c>
      <c r="AL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1">
        <f t="shared" si="178"/>
        <v>0</v>
      </c>
      <c r="AP282" s="181">
        <f t="shared" si="179"/>
        <v>0</v>
      </c>
    </row>
    <row r="283" spans="2:42" x14ac:dyDescent="0.25">
      <c r="B283" s="179" t="s">
        <v>403</v>
      </c>
      <c r="C283" s="180" t="s">
        <v>979</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172"/>
        <v>0</v>
      </c>
      <c r="G283" s="181"/>
      <c r="H283" s="181">
        <f t="shared" si="173"/>
        <v>0</v>
      </c>
      <c r="I283" s="181"/>
      <c r="J283" s="181">
        <f t="shared" si="174"/>
        <v>0</v>
      </c>
      <c r="K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1">
        <f t="shared" si="175"/>
        <v>0</v>
      </c>
      <c r="AD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1">
        <f t="shared" si="176"/>
        <v>0</v>
      </c>
      <c r="AH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1">
        <f t="shared" si="177"/>
        <v>0</v>
      </c>
      <c r="AL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1">
        <f t="shared" si="178"/>
        <v>0</v>
      </c>
      <c r="AP283" s="181">
        <f t="shared" si="179"/>
        <v>0</v>
      </c>
    </row>
    <row r="284" spans="2:42" x14ac:dyDescent="0.25">
      <c r="B284" s="179" t="s">
        <v>404</v>
      </c>
      <c r="C284" s="180" t="s">
        <v>980</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172"/>
        <v>0</v>
      </c>
      <c r="G284" s="181"/>
      <c r="H284" s="181">
        <f t="shared" si="173"/>
        <v>0</v>
      </c>
      <c r="I284" s="181"/>
      <c r="J284" s="181">
        <f t="shared" si="174"/>
        <v>0</v>
      </c>
      <c r="K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1">
        <f t="shared" si="175"/>
        <v>0</v>
      </c>
      <c r="AD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1">
        <f t="shared" si="176"/>
        <v>0</v>
      </c>
      <c r="AH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1">
        <f t="shared" si="177"/>
        <v>0</v>
      </c>
      <c r="AL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1">
        <f t="shared" si="178"/>
        <v>0</v>
      </c>
      <c r="AP284" s="181">
        <f t="shared" si="179"/>
        <v>0</v>
      </c>
    </row>
    <row r="285" spans="2:42" x14ac:dyDescent="0.25">
      <c r="B285" s="179" t="s">
        <v>405</v>
      </c>
      <c r="C285" s="180" t="s">
        <v>981</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172"/>
        <v>0</v>
      </c>
      <c r="G285" s="181"/>
      <c r="H285" s="181">
        <f t="shared" si="173"/>
        <v>0</v>
      </c>
      <c r="I285" s="181"/>
      <c r="J285" s="181">
        <f t="shared" si="174"/>
        <v>0</v>
      </c>
      <c r="K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1">
        <f t="shared" si="175"/>
        <v>0</v>
      </c>
      <c r="AD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1">
        <f t="shared" si="176"/>
        <v>0</v>
      </c>
      <c r="AH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1">
        <f t="shared" si="177"/>
        <v>0</v>
      </c>
      <c r="AL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1">
        <f t="shared" si="178"/>
        <v>0</v>
      </c>
      <c r="AP285" s="181">
        <f t="shared" si="179"/>
        <v>0</v>
      </c>
    </row>
    <row r="286" spans="2:42" x14ac:dyDescent="0.25">
      <c r="B286" s="179" t="s">
        <v>406</v>
      </c>
      <c r="C286" s="180" t="s">
        <v>982</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172"/>
        <v>0</v>
      </c>
      <c r="G286" s="181"/>
      <c r="H286" s="181">
        <f t="shared" si="173"/>
        <v>0</v>
      </c>
      <c r="I286" s="181"/>
      <c r="J286" s="181">
        <f t="shared" si="174"/>
        <v>0</v>
      </c>
      <c r="K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1">
        <f t="shared" si="175"/>
        <v>0</v>
      </c>
      <c r="AD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1">
        <f t="shared" si="176"/>
        <v>0</v>
      </c>
      <c r="AH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1">
        <f t="shared" si="177"/>
        <v>0</v>
      </c>
      <c r="AL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1">
        <f t="shared" si="178"/>
        <v>0</v>
      </c>
      <c r="AP286" s="181">
        <f t="shared" si="179"/>
        <v>0</v>
      </c>
    </row>
    <row r="287" spans="2:42" x14ac:dyDescent="0.25">
      <c r="B287" s="179" t="s">
        <v>407</v>
      </c>
      <c r="C287" s="180" t="s">
        <v>983</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172"/>
        <v>0</v>
      </c>
      <c r="G287" s="181"/>
      <c r="H287" s="181">
        <f t="shared" si="173"/>
        <v>0</v>
      </c>
      <c r="I287" s="181"/>
      <c r="J287" s="181">
        <f t="shared" si="174"/>
        <v>0</v>
      </c>
      <c r="K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1">
        <f t="shared" si="175"/>
        <v>0</v>
      </c>
      <c r="AD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1">
        <f t="shared" si="176"/>
        <v>0</v>
      </c>
      <c r="AH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1">
        <f t="shared" si="177"/>
        <v>0</v>
      </c>
      <c r="AL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1">
        <f t="shared" si="178"/>
        <v>0</v>
      </c>
      <c r="AP287" s="181">
        <f t="shared" si="179"/>
        <v>0</v>
      </c>
    </row>
    <row r="288" spans="2:42" x14ac:dyDescent="0.25">
      <c r="B288" s="179" t="s">
        <v>408</v>
      </c>
      <c r="C288" s="180" t="s">
        <v>984</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172"/>
        <v>0</v>
      </c>
      <c r="G288" s="181"/>
      <c r="H288" s="181">
        <f t="shared" si="173"/>
        <v>0</v>
      </c>
      <c r="I288" s="181"/>
      <c r="J288" s="181">
        <f t="shared" si="174"/>
        <v>0</v>
      </c>
      <c r="K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1">
        <f t="shared" si="175"/>
        <v>0</v>
      </c>
      <c r="AD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1">
        <f t="shared" si="176"/>
        <v>0</v>
      </c>
      <c r="AH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1">
        <f t="shared" si="177"/>
        <v>0</v>
      </c>
      <c r="AL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1">
        <f t="shared" si="178"/>
        <v>0</v>
      </c>
      <c r="AP288" s="181">
        <f t="shared" si="179"/>
        <v>0</v>
      </c>
    </row>
    <row r="289" spans="2:42" x14ac:dyDescent="0.25">
      <c r="B289" s="179" t="s">
        <v>409</v>
      </c>
      <c r="C289" s="180" t="s">
        <v>981</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172"/>
        <v>0</v>
      </c>
      <c r="G289" s="181"/>
      <c r="H289" s="181">
        <f t="shared" si="173"/>
        <v>0</v>
      </c>
      <c r="I289" s="181"/>
      <c r="J289" s="181">
        <f t="shared" si="174"/>
        <v>0</v>
      </c>
      <c r="K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1">
        <f t="shared" si="175"/>
        <v>0</v>
      </c>
      <c r="AD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1">
        <f t="shared" si="176"/>
        <v>0</v>
      </c>
      <c r="AH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1">
        <f t="shared" si="177"/>
        <v>0</v>
      </c>
      <c r="AL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1">
        <f t="shared" si="178"/>
        <v>0</v>
      </c>
      <c r="AP289" s="181">
        <f t="shared" si="179"/>
        <v>0</v>
      </c>
    </row>
    <row r="290" spans="2:42" x14ac:dyDescent="0.25">
      <c r="B290" s="179" t="s">
        <v>410</v>
      </c>
      <c r="C290" s="180" t="s">
        <v>985</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172"/>
        <v>0</v>
      </c>
      <c r="G290" s="181"/>
      <c r="H290" s="181">
        <f t="shared" si="173"/>
        <v>0</v>
      </c>
      <c r="I290" s="181"/>
      <c r="J290" s="181">
        <f t="shared" si="174"/>
        <v>0</v>
      </c>
      <c r="K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1">
        <f t="shared" si="175"/>
        <v>0</v>
      </c>
      <c r="AD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1">
        <f t="shared" si="176"/>
        <v>0</v>
      </c>
      <c r="AH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1">
        <f t="shared" si="177"/>
        <v>0</v>
      </c>
      <c r="AL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1">
        <f t="shared" si="178"/>
        <v>0</v>
      </c>
      <c r="AP290" s="181">
        <f t="shared" si="179"/>
        <v>0</v>
      </c>
    </row>
    <row r="291" spans="2:42" x14ac:dyDescent="0.25">
      <c r="B291" s="179" t="s">
        <v>411</v>
      </c>
      <c r="C291" s="180" t="s">
        <v>986</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172"/>
        <v>0</v>
      </c>
      <c r="G291" s="181"/>
      <c r="H291" s="181">
        <f t="shared" si="173"/>
        <v>0</v>
      </c>
      <c r="I291" s="181"/>
      <c r="J291" s="181">
        <f t="shared" si="174"/>
        <v>0</v>
      </c>
      <c r="K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1">
        <f t="shared" si="175"/>
        <v>0</v>
      </c>
      <c r="AD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1">
        <f t="shared" si="176"/>
        <v>0</v>
      </c>
      <c r="AH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1">
        <f t="shared" si="177"/>
        <v>0</v>
      </c>
      <c r="AL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1">
        <f t="shared" si="178"/>
        <v>0</v>
      </c>
      <c r="AP291" s="181">
        <f t="shared" si="179"/>
        <v>0</v>
      </c>
    </row>
    <row r="292" spans="2:42" x14ac:dyDescent="0.25">
      <c r="B292" s="179" t="s">
        <v>412</v>
      </c>
      <c r="C292" s="180" t="s">
        <v>987</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172"/>
        <v>0</v>
      </c>
      <c r="G292" s="181"/>
      <c r="H292" s="181">
        <f t="shared" si="173"/>
        <v>0</v>
      </c>
      <c r="I292" s="181"/>
      <c r="J292" s="181">
        <f t="shared" si="174"/>
        <v>0</v>
      </c>
      <c r="K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1">
        <f t="shared" si="175"/>
        <v>0</v>
      </c>
      <c r="AD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1">
        <f t="shared" si="176"/>
        <v>0</v>
      </c>
      <c r="AH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1">
        <f t="shared" si="177"/>
        <v>0</v>
      </c>
      <c r="AL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1">
        <f t="shared" si="178"/>
        <v>0</v>
      </c>
      <c r="AP292" s="181">
        <f t="shared" si="179"/>
        <v>0</v>
      </c>
    </row>
    <row r="293" spans="2:42" x14ac:dyDescent="0.25">
      <c r="B293" s="179" t="s">
        <v>413</v>
      </c>
      <c r="C293" s="180" t="s">
        <v>988</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172"/>
        <v>0</v>
      </c>
      <c r="G293" s="181"/>
      <c r="H293" s="181">
        <f t="shared" si="173"/>
        <v>0</v>
      </c>
      <c r="I293" s="181"/>
      <c r="J293" s="181">
        <f t="shared" si="174"/>
        <v>0</v>
      </c>
      <c r="K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1">
        <f t="shared" si="175"/>
        <v>0</v>
      </c>
      <c r="AD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1">
        <f t="shared" si="176"/>
        <v>0</v>
      </c>
      <c r="AH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1">
        <f t="shared" si="177"/>
        <v>0</v>
      </c>
      <c r="AL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1">
        <f t="shared" si="178"/>
        <v>0</v>
      </c>
      <c r="AP293" s="181">
        <f t="shared" si="179"/>
        <v>0</v>
      </c>
    </row>
    <row r="294" spans="2:42" x14ac:dyDescent="0.25">
      <c r="B294" s="179" t="s">
        <v>414</v>
      </c>
      <c r="C294" s="180" t="s">
        <v>989</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172"/>
        <v>0</v>
      </c>
      <c r="G294" s="181"/>
      <c r="H294" s="181">
        <f t="shared" si="173"/>
        <v>0</v>
      </c>
      <c r="I294" s="181"/>
      <c r="J294" s="181">
        <f t="shared" si="174"/>
        <v>0</v>
      </c>
      <c r="K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1">
        <f t="shared" si="175"/>
        <v>0</v>
      </c>
      <c r="AD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1">
        <f t="shared" si="176"/>
        <v>0</v>
      </c>
      <c r="AH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1">
        <f t="shared" si="177"/>
        <v>0</v>
      </c>
      <c r="AL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1">
        <f t="shared" si="178"/>
        <v>0</v>
      </c>
      <c r="AP294" s="181">
        <f t="shared" si="179"/>
        <v>0</v>
      </c>
    </row>
    <row r="295" spans="2:42" x14ac:dyDescent="0.25">
      <c r="B295" s="179" t="s">
        <v>415</v>
      </c>
      <c r="C295" s="180" t="s">
        <v>990</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172"/>
        <v>0</v>
      </c>
      <c r="G295" s="181"/>
      <c r="H295" s="181">
        <f t="shared" si="173"/>
        <v>0</v>
      </c>
      <c r="I295" s="181"/>
      <c r="J295" s="181">
        <f t="shared" si="174"/>
        <v>0</v>
      </c>
      <c r="K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1">
        <f t="shared" si="175"/>
        <v>0</v>
      </c>
      <c r="AD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1">
        <f t="shared" si="176"/>
        <v>0</v>
      </c>
      <c r="AH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1">
        <f t="shared" si="177"/>
        <v>0</v>
      </c>
      <c r="AL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1">
        <f t="shared" si="178"/>
        <v>0</v>
      </c>
      <c r="AP295" s="181">
        <f t="shared" si="179"/>
        <v>0</v>
      </c>
    </row>
    <row r="296" spans="2:42" x14ac:dyDescent="0.25">
      <c r="B296" s="179" t="s">
        <v>416</v>
      </c>
      <c r="C296" s="180" t="s">
        <v>991</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172"/>
        <v>0</v>
      </c>
      <c r="G296" s="181"/>
      <c r="H296" s="181">
        <f t="shared" si="173"/>
        <v>0</v>
      </c>
      <c r="I296" s="181"/>
      <c r="J296" s="181">
        <f t="shared" si="174"/>
        <v>0</v>
      </c>
      <c r="K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1">
        <f t="shared" si="175"/>
        <v>0</v>
      </c>
      <c r="AD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1">
        <f t="shared" si="176"/>
        <v>0</v>
      </c>
      <c r="AH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1">
        <f t="shared" si="177"/>
        <v>0</v>
      </c>
      <c r="AL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1">
        <f t="shared" si="178"/>
        <v>0</v>
      </c>
      <c r="AP296" s="181">
        <f t="shared" si="179"/>
        <v>0</v>
      </c>
    </row>
    <row r="297" spans="2:42" x14ac:dyDescent="0.25">
      <c r="B297" s="179" t="s">
        <v>417</v>
      </c>
      <c r="C297" s="180" t="s">
        <v>992</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172"/>
        <v>0</v>
      </c>
      <c r="G297" s="181"/>
      <c r="H297" s="181">
        <f t="shared" si="173"/>
        <v>0</v>
      </c>
      <c r="I297" s="181"/>
      <c r="J297" s="181">
        <f t="shared" si="174"/>
        <v>0</v>
      </c>
      <c r="K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1">
        <f t="shared" si="175"/>
        <v>0</v>
      </c>
      <c r="AD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1">
        <f t="shared" si="176"/>
        <v>0</v>
      </c>
      <c r="AH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1">
        <f t="shared" si="177"/>
        <v>0</v>
      </c>
      <c r="AL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1">
        <f t="shared" si="178"/>
        <v>0</v>
      </c>
      <c r="AP297" s="181">
        <f t="shared" si="179"/>
        <v>0</v>
      </c>
    </row>
    <row r="298" spans="2:42" x14ac:dyDescent="0.25">
      <c r="B298" s="179" t="s">
        <v>418</v>
      </c>
      <c r="C298" s="180" t="s">
        <v>993</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172"/>
        <v>0</v>
      </c>
      <c r="G298" s="181"/>
      <c r="H298" s="181">
        <f t="shared" si="173"/>
        <v>0</v>
      </c>
      <c r="I298" s="181"/>
      <c r="J298" s="181">
        <f t="shared" si="174"/>
        <v>0</v>
      </c>
      <c r="K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1">
        <f t="shared" si="175"/>
        <v>0</v>
      </c>
      <c r="AD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1">
        <f t="shared" si="176"/>
        <v>0</v>
      </c>
      <c r="AH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1">
        <f t="shared" si="177"/>
        <v>0</v>
      </c>
      <c r="AL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1">
        <f t="shared" si="178"/>
        <v>0</v>
      </c>
      <c r="AP298" s="181">
        <f t="shared" si="179"/>
        <v>0</v>
      </c>
    </row>
    <row r="299" spans="2:42" x14ac:dyDescent="0.25">
      <c r="B299" s="179" t="s">
        <v>419</v>
      </c>
      <c r="C299" s="180" t="s">
        <v>994</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172"/>
        <v>0</v>
      </c>
      <c r="G299" s="181"/>
      <c r="H299" s="181">
        <f t="shared" si="173"/>
        <v>0</v>
      </c>
      <c r="I299" s="181"/>
      <c r="J299" s="181">
        <f t="shared" si="174"/>
        <v>0</v>
      </c>
      <c r="K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1">
        <f t="shared" si="175"/>
        <v>0</v>
      </c>
      <c r="AD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1">
        <f t="shared" si="176"/>
        <v>0</v>
      </c>
      <c r="AH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1">
        <f t="shared" si="177"/>
        <v>0</v>
      </c>
      <c r="AL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1">
        <f t="shared" si="178"/>
        <v>0</v>
      </c>
      <c r="AP299" s="181">
        <f t="shared" si="179"/>
        <v>0</v>
      </c>
    </row>
    <row r="300" spans="2:42" x14ac:dyDescent="0.25">
      <c r="B300" s="179" t="s">
        <v>420</v>
      </c>
      <c r="C300" s="180" t="s">
        <v>995</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172"/>
        <v>0</v>
      </c>
      <c r="G300" s="181"/>
      <c r="H300" s="181">
        <f t="shared" si="173"/>
        <v>0</v>
      </c>
      <c r="I300" s="181"/>
      <c r="J300" s="181">
        <f t="shared" si="174"/>
        <v>0</v>
      </c>
      <c r="K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1">
        <f t="shared" si="175"/>
        <v>0</v>
      </c>
      <c r="AD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1">
        <f t="shared" si="176"/>
        <v>0</v>
      </c>
      <c r="AH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1">
        <f t="shared" si="177"/>
        <v>0</v>
      </c>
      <c r="AL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1">
        <f t="shared" si="178"/>
        <v>0</v>
      </c>
      <c r="AP300" s="181">
        <f t="shared" si="179"/>
        <v>0</v>
      </c>
    </row>
    <row r="301" spans="2:42" x14ac:dyDescent="0.25">
      <c r="B301" s="179" t="s">
        <v>421</v>
      </c>
      <c r="C301" s="180" t="s">
        <v>996</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ref="F301:F332" si="180">D301+E301</f>
        <v>0</v>
      </c>
      <c r="G301" s="181"/>
      <c r="H301" s="181">
        <f t="shared" ref="H301:H332" si="181">F301-G301</f>
        <v>0</v>
      </c>
      <c r="I301" s="181"/>
      <c r="J301" s="181">
        <f t="shared" ref="J301:J332" si="182">F301-I301</f>
        <v>0</v>
      </c>
      <c r="K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1">
        <f t="shared" ref="AC301:AC332" si="183">Z301+AA301+AB301</f>
        <v>0</v>
      </c>
      <c r="AD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1">
        <f t="shared" ref="AG301:AG332" si="184">AD301+AE301+AF301</f>
        <v>0</v>
      </c>
      <c r="AH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1">
        <f t="shared" ref="AK301:AK332" si="185">AH301+AI301+AJ301</f>
        <v>0</v>
      </c>
      <c r="AL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1">
        <f t="shared" ref="AO301:AO332" si="186">AL301+AM301+AN301</f>
        <v>0</v>
      </c>
      <c r="AP301" s="181">
        <f t="shared" ref="AP301:AP332" si="187">AC301+AG301+AK301+AO301</f>
        <v>0</v>
      </c>
    </row>
    <row r="302" spans="2:42" x14ac:dyDescent="0.25">
      <c r="B302" s="179" t="s">
        <v>422</v>
      </c>
      <c r="C302" s="180" t="s">
        <v>997</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180"/>
        <v>0</v>
      </c>
      <c r="G302" s="181"/>
      <c r="H302" s="181">
        <f t="shared" si="181"/>
        <v>0</v>
      </c>
      <c r="I302" s="181"/>
      <c r="J302" s="181">
        <f t="shared" si="182"/>
        <v>0</v>
      </c>
      <c r="K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1">
        <f t="shared" si="183"/>
        <v>0</v>
      </c>
      <c r="AD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1">
        <f t="shared" si="184"/>
        <v>0</v>
      </c>
      <c r="AH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1">
        <f t="shared" si="185"/>
        <v>0</v>
      </c>
      <c r="AL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1">
        <f t="shared" si="186"/>
        <v>0</v>
      </c>
      <c r="AP302" s="181">
        <f t="shared" si="187"/>
        <v>0</v>
      </c>
    </row>
    <row r="303" spans="2:42" x14ac:dyDescent="0.25">
      <c r="B303" s="179" t="s">
        <v>423</v>
      </c>
      <c r="C303" s="180" t="s">
        <v>998</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180"/>
        <v>0</v>
      </c>
      <c r="G303" s="181"/>
      <c r="H303" s="181">
        <f t="shared" si="181"/>
        <v>0</v>
      </c>
      <c r="I303" s="181"/>
      <c r="J303" s="181">
        <f t="shared" si="182"/>
        <v>0</v>
      </c>
      <c r="K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1">
        <f t="shared" si="183"/>
        <v>0</v>
      </c>
      <c r="AD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1">
        <f t="shared" si="184"/>
        <v>0</v>
      </c>
      <c r="AH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1">
        <f t="shared" si="185"/>
        <v>0</v>
      </c>
      <c r="AL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1">
        <f t="shared" si="186"/>
        <v>0</v>
      </c>
      <c r="AP303" s="181">
        <f t="shared" si="187"/>
        <v>0</v>
      </c>
    </row>
    <row r="304" spans="2:42" x14ac:dyDescent="0.25">
      <c r="B304" s="179" t="s">
        <v>424</v>
      </c>
      <c r="C304" s="180" t="s">
        <v>999</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180"/>
        <v>0</v>
      </c>
      <c r="G304" s="181"/>
      <c r="H304" s="181">
        <f t="shared" si="181"/>
        <v>0</v>
      </c>
      <c r="I304" s="181"/>
      <c r="J304" s="181">
        <f t="shared" si="182"/>
        <v>0</v>
      </c>
      <c r="K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1">
        <f t="shared" si="183"/>
        <v>0</v>
      </c>
      <c r="AD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1">
        <f t="shared" si="184"/>
        <v>0</v>
      </c>
      <c r="AH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1">
        <f t="shared" si="185"/>
        <v>0</v>
      </c>
      <c r="AL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1">
        <f t="shared" si="186"/>
        <v>0</v>
      </c>
      <c r="AP304" s="181">
        <f t="shared" si="187"/>
        <v>0</v>
      </c>
    </row>
    <row r="305" spans="2:42" x14ac:dyDescent="0.25">
      <c r="B305" s="179" t="s">
        <v>425</v>
      </c>
      <c r="C305" s="180" t="s">
        <v>1000</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180"/>
        <v>0</v>
      </c>
      <c r="G305" s="181"/>
      <c r="H305" s="181">
        <f t="shared" si="181"/>
        <v>0</v>
      </c>
      <c r="I305" s="181"/>
      <c r="J305" s="181">
        <f t="shared" si="182"/>
        <v>0</v>
      </c>
      <c r="K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1">
        <f t="shared" si="183"/>
        <v>0</v>
      </c>
      <c r="AD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1">
        <f t="shared" si="184"/>
        <v>0</v>
      </c>
      <c r="AH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1">
        <f t="shared" si="185"/>
        <v>0</v>
      </c>
      <c r="AL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1">
        <f t="shared" si="186"/>
        <v>0</v>
      </c>
      <c r="AP305" s="181">
        <f t="shared" si="187"/>
        <v>0</v>
      </c>
    </row>
    <row r="306" spans="2:42" x14ac:dyDescent="0.25">
      <c r="B306" s="179" t="s">
        <v>426</v>
      </c>
      <c r="C306" s="180" t="s">
        <v>1001</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180"/>
        <v>0</v>
      </c>
      <c r="G306" s="181"/>
      <c r="H306" s="181">
        <f t="shared" si="181"/>
        <v>0</v>
      </c>
      <c r="I306" s="181"/>
      <c r="J306" s="181">
        <f t="shared" si="182"/>
        <v>0</v>
      </c>
      <c r="K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1">
        <f t="shared" si="183"/>
        <v>0</v>
      </c>
      <c r="AD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1">
        <f t="shared" si="184"/>
        <v>0</v>
      </c>
      <c r="AH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1">
        <f t="shared" si="185"/>
        <v>0</v>
      </c>
      <c r="AL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1">
        <f t="shared" si="186"/>
        <v>0</v>
      </c>
      <c r="AP306" s="181">
        <f t="shared" si="187"/>
        <v>0</v>
      </c>
    </row>
    <row r="307" spans="2:42" x14ac:dyDescent="0.25">
      <c r="B307" s="179" t="s">
        <v>427</v>
      </c>
      <c r="C307" s="180" t="s">
        <v>1002</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180"/>
        <v>0</v>
      </c>
      <c r="G307" s="181"/>
      <c r="H307" s="181">
        <f t="shared" si="181"/>
        <v>0</v>
      </c>
      <c r="I307" s="181"/>
      <c r="J307" s="181">
        <f t="shared" si="182"/>
        <v>0</v>
      </c>
      <c r="K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1">
        <f t="shared" si="183"/>
        <v>0</v>
      </c>
      <c r="AD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1">
        <f t="shared" si="184"/>
        <v>0</v>
      </c>
      <c r="AH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1">
        <f t="shared" si="185"/>
        <v>0</v>
      </c>
      <c r="AL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1">
        <f t="shared" si="186"/>
        <v>0</v>
      </c>
      <c r="AP307" s="181">
        <f t="shared" si="187"/>
        <v>0</v>
      </c>
    </row>
    <row r="308" spans="2:42" x14ac:dyDescent="0.25">
      <c r="B308" s="179" t="s">
        <v>428</v>
      </c>
      <c r="C308" s="180" t="s">
        <v>1003</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180"/>
        <v>0</v>
      </c>
      <c r="G308" s="181"/>
      <c r="H308" s="181">
        <f t="shared" si="181"/>
        <v>0</v>
      </c>
      <c r="I308" s="181"/>
      <c r="J308" s="181">
        <f t="shared" si="182"/>
        <v>0</v>
      </c>
      <c r="K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1">
        <f t="shared" si="183"/>
        <v>0</v>
      </c>
      <c r="AD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1">
        <f t="shared" si="184"/>
        <v>0</v>
      </c>
      <c r="AH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1">
        <f t="shared" si="185"/>
        <v>0</v>
      </c>
      <c r="AL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1">
        <f t="shared" si="186"/>
        <v>0</v>
      </c>
      <c r="AP308" s="181">
        <f t="shared" si="187"/>
        <v>0</v>
      </c>
    </row>
    <row r="309" spans="2:42" x14ac:dyDescent="0.25">
      <c r="B309" s="179" t="s">
        <v>429</v>
      </c>
      <c r="C309" s="180" t="s">
        <v>1004</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si="180"/>
        <v>0</v>
      </c>
      <c r="G309" s="181"/>
      <c r="H309" s="181">
        <f t="shared" si="181"/>
        <v>0</v>
      </c>
      <c r="I309" s="181"/>
      <c r="J309" s="181">
        <f t="shared" si="182"/>
        <v>0</v>
      </c>
      <c r="K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1">
        <f t="shared" si="183"/>
        <v>0</v>
      </c>
      <c r="AD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1">
        <f t="shared" si="184"/>
        <v>0</v>
      </c>
      <c r="AH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1">
        <f t="shared" si="185"/>
        <v>0</v>
      </c>
      <c r="AL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1">
        <f t="shared" si="186"/>
        <v>0</v>
      </c>
      <c r="AP309" s="181">
        <f t="shared" si="187"/>
        <v>0</v>
      </c>
    </row>
    <row r="310" spans="2:42" x14ac:dyDescent="0.25">
      <c r="B310" s="179" t="s">
        <v>430</v>
      </c>
      <c r="C310" s="180" t="s">
        <v>1005</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180"/>
        <v>0</v>
      </c>
      <c r="G310" s="181"/>
      <c r="H310" s="181">
        <f t="shared" si="181"/>
        <v>0</v>
      </c>
      <c r="I310" s="181"/>
      <c r="J310" s="181">
        <f t="shared" si="182"/>
        <v>0</v>
      </c>
      <c r="K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1">
        <f t="shared" si="183"/>
        <v>0</v>
      </c>
      <c r="AD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1">
        <f t="shared" si="184"/>
        <v>0</v>
      </c>
      <c r="AH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1">
        <f t="shared" si="185"/>
        <v>0</v>
      </c>
      <c r="AL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1">
        <f t="shared" si="186"/>
        <v>0</v>
      </c>
      <c r="AP310" s="181">
        <f t="shared" si="187"/>
        <v>0</v>
      </c>
    </row>
    <row r="311" spans="2:42" x14ac:dyDescent="0.25">
      <c r="B311" s="179" t="s">
        <v>431</v>
      </c>
      <c r="C311" s="180" t="s">
        <v>1006</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180"/>
        <v>0</v>
      </c>
      <c r="G311" s="181"/>
      <c r="H311" s="181">
        <f t="shared" si="181"/>
        <v>0</v>
      </c>
      <c r="I311" s="181"/>
      <c r="J311" s="181">
        <f t="shared" si="182"/>
        <v>0</v>
      </c>
      <c r="K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1">
        <f t="shared" si="183"/>
        <v>0</v>
      </c>
      <c r="AD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1">
        <f t="shared" si="184"/>
        <v>0</v>
      </c>
      <c r="AH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1">
        <f t="shared" si="185"/>
        <v>0</v>
      </c>
      <c r="AL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1">
        <f t="shared" si="186"/>
        <v>0</v>
      </c>
      <c r="AP311" s="181">
        <f t="shared" si="187"/>
        <v>0</v>
      </c>
    </row>
    <row r="312" spans="2:42" x14ac:dyDescent="0.25">
      <c r="B312" s="188" t="s">
        <v>432</v>
      </c>
      <c r="C312" s="189" t="s">
        <v>1007</v>
      </c>
      <c r="D312" s="190">
        <f>SUM(D313:D326)</f>
        <v>290215</v>
      </c>
      <c r="E312" s="190">
        <f>SUM(E313:E326)</f>
        <v>45000</v>
      </c>
      <c r="F312" s="190">
        <f t="shared" si="180"/>
        <v>335215</v>
      </c>
      <c r="G312" s="190">
        <f>SUM(G313:G326)</f>
        <v>0</v>
      </c>
      <c r="H312" s="190">
        <f t="shared" si="181"/>
        <v>335215</v>
      </c>
      <c r="I312" s="190">
        <f>SUM(I313:I326)</f>
        <v>0</v>
      </c>
      <c r="J312" s="190">
        <f t="shared" si="182"/>
        <v>335215</v>
      </c>
      <c r="K312" s="190">
        <f t="shared" ref="K312:AB312" si="188">SUM(K313:K326)</f>
        <v>33030</v>
      </c>
      <c r="L312" s="190">
        <f t="shared" si="188"/>
        <v>30666.666666666664</v>
      </c>
      <c r="M312" s="190">
        <f t="shared" si="188"/>
        <v>5945</v>
      </c>
      <c r="N312" s="190">
        <f t="shared" si="188"/>
        <v>3770</v>
      </c>
      <c r="O312" s="190">
        <f t="shared" si="188"/>
        <v>3286.666666666667</v>
      </c>
      <c r="P312" s="190">
        <f>SUM(P313:P326)</f>
        <v>162670</v>
      </c>
      <c r="Q312" s="190">
        <f>SUM(Q313:Q326)</f>
        <v>38666.666666666679</v>
      </c>
      <c r="R312" s="190">
        <f t="shared" si="188"/>
        <v>50220</v>
      </c>
      <c r="S312" s="190">
        <f t="shared" si="188"/>
        <v>870</v>
      </c>
      <c r="T312" s="190">
        <f>SUM(T313:T326)</f>
        <v>0</v>
      </c>
      <c r="U312" s="190">
        <f t="shared" si="188"/>
        <v>966.66666666666674</v>
      </c>
      <c r="V312" s="190">
        <f t="shared" si="188"/>
        <v>0</v>
      </c>
      <c r="W312" s="190">
        <f>SUM(W313:W326)</f>
        <v>2223.3333333333335</v>
      </c>
      <c r="X312" s="190">
        <f t="shared" si="188"/>
        <v>0</v>
      </c>
      <c r="Y312" s="190">
        <f t="shared" si="188"/>
        <v>2900</v>
      </c>
      <c r="Z312" s="190">
        <f t="shared" si="188"/>
        <v>0</v>
      </c>
      <c r="AA312" s="190">
        <f t="shared" si="188"/>
        <v>290215</v>
      </c>
      <c r="AB312" s="190">
        <f t="shared" si="188"/>
        <v>45000</v>
      </c>
      <c r="AC312" s="190">
        <f t="shared" si="183"/>
        <v>335215</v>
      </c>
      <c r="AD312" s="190">
        <f>SUM(AD313:AD326)</f>
        <v>0</v>
      </c>
      <c r="AE312" s="190">
        <f>SUM(AE313:AE326)</f>
        <v>0</v>
      </c>
      <c r="AF312" s="190">
        <f>SUM(AF313:AF326)</f>
        <v>0</v>
      </c>
      <c r="AG312" s="190">
        <f t="shared" si="184"/>
        <v>0</v>
      </c>
      <c r="AH312" s="190">
        <f>SUM(AH313:AH326)</f>
        <v>0</v>
      </c>
      <c r="AI312" s="190">
        <f>SUM(AI313:AI326)</f>
        <v>0</v>
      </c>
      <c r="AJ312" s="190">
        <f>SUM(AJ313:AJ326)</f>
        <v>0</v>
      </c>
      <c r="AK312" s="190">
        <f t="shared" si="185"/>
        <v>0</v>
      </c>
      <c r="AL312" s="190">
        <f>SUM(AL313:AL326)</f>
        <v>0</v>
      </c>
      <c r="AM312" s="190">
        <f>SUM(AM313:AM326)</f>
        <v>0</v>
      </c>
      <c r="AN312" s="190">
        <f>SUM(AN313:AN326)</f>
        <v>0</v>
      </c>
      <c r="AO312" s="190">
        <f t="shared" si="186"/>
        <v>0</v>
      </c>
      <c r="AP312" s="190">
        <f t="shared" si="187"/>
        <v>335215</v>
      </c>
    </row>
    <row r="313" spans="2:42" x14ac:dyDescent="0.25">
      <c r="B313" s="179" t="s">
        <v>433</v>
      </c>
      <c r="C313" s="180" t="s">
        <v>1008</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180"/>
        <v>0</v>
      </c>
      <c r="G313" s="181"/>
      <c r="H313" s="181">
        <f t="shared" si="181"/>
        <v>0</v>
      </c>
      <c r="I313" s="181"/>
      <c r="J313" s="181">
        <f t="shared" si="182"/>
        <v>0</v>
      </c>
      <c r="K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1">
        <f t="shared" si="183"/>
        <v>0</v>
      </c>
      <c r="AD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1">
        <f t="shared" si="184"/>
        <v>0</v>
      </c>
      <c r="AH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1">
        <f t="shared" si="185"/>
        <v>0</v>
      </c>
      <c r="AL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1">
        <f t="shared" si="186"/>
        <v>0</v>
      </c>
      <c r="AP313" s="181">
        <f t="shared" si="187"/>
        <v>0</v>
      </c>
    </row>
    <row r="314" spans="2:42" x14ac:dyDescent="0.25">
      <c r="B314" s="179" t="s">
        <v>434</v>
      </c>
      <c r="C314" s="180" t="s">
        <v>1009</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180"/>
        <v>0</v>
      </c>
      <c r="G314" s="181"/>
      <c r="H314" s="181">
        <f t="shared" si="181"/>
        <v>0</v>
      </c>
      <c r="I314" s="181"/>
      <c r="J314" s="181">
        <f t="shared" si="182"/>
        <v>0</v>
      </c>
      <c r="K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1">
        <f t="shared" si="183"/>
        <v>0</v>
      </c>
      <c r="AD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1">
        <f t="shared" si="184"/>
        <v>0</v>
      </c>
      <c r="AH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1">
        <f t="shared" si="185"/>
        <v>0</v>
      </c>
      <c r="AL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1">
        <f t="shared" si="186"/>
        <v>0</v>
      </c>
      <c r="AP314" s="181">
        <f t="shared" si="187"/>
        <v>0</v>
      </c>
    </row>
    <row r="315" spans="2:42" x14ac:dyDescent="0.25">
      <c r="B315" s="179" t="s">
        <v>435</v>
      </c>
      <c r="C315" s="180" t="s">
        <v>1010</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290215</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1">
        <f t="shared" si="180"/>
        <v>290215</v>
      </c>
      <c r="G315" s="181"/>
      <c r="H315" s="181">
        <f t="shared" si="181"/>
        <v>290215</v>
      </c>
      <c r="I315" s="181"/>
      <c r="J315" s="181">
        <f t="shared" si="182"/>
        <v>290215</v>
      </c>
      <c r="K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33030</v>
      </c>
      <c r="L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30666.666666666664</v>
      </c>
      <c r="M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5945</v>
      </c>
      <c r="N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3770</v>
      </c>
      <c r="O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3286.666666666667</v>
      </c>
      <c r="P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162670</v>
      </c>
      <c r="Q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38666.666666666679</v>
      </c>
      <c r="R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5220</v>
      </c>
      <c r="S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870</v>
      </c>
      <c r="T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966.66666666666674</v>
      </c>
      <c r="V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2223.3333333333335</v>
      </c>
      <c r="X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2900</v>
      </c>
      <c r="Z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290215</v>
      </c>
      <c r="AB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1">
        <f t="shared" si="183"/>
        <v>290215</v>
      </c>
      <c r="AD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1">
        <f t="shared" si="184"/>
        <v>0</v>
      </c>
      <c r="AH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1">
        <f t="shared" si="185"/>
        <v>0</v>
      </c>
      <c r="AL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1">
        <f t="shared" si="186"/>
        <v>0</v>
      </c>
      <c r="AP315" s="181">
        <f t="shared" si="187"/>
        <v>290215</v>
      </c>
    </row>
    <row r="316" spans="2:42" x14ac:dyDescent="0.25">
      <c r="B316" s="179" t="s">
        <v>436</v>
      </c>
      <c r="C316" s="180" t="s">
        <v>1011</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180"/>
        <v>0</v>
      </c>
      <c r="G316" s="181"/>
      <c r="H316" s="181">
        <f t="shared" si="181"/>
        <v>0</v>
      </c>
      <c r="I316" s="181"/>
      <c r="J316" s="181">
        <f t="shared" si="182"/>
        <v>0</v>
      </c>
      <c r="K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1">
        <f t="shared" si="183"/>
        <v>0</v>
      </c>
      <c r="AD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1">
        <f t="shared" si="184"/>
        <v>0</v>
      </c>
      <c r="AH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1">
        <f t="shared" si="185"/>
        <v>0</v>
      </c>
      <c r="AL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1">
        <f t="shared" si="186"/>
        <v>0</v>
      </c>
      <c r="AP316" s="181">
        <f t="shared" si="187"/>
        <v>0</v>
      </c>
    </row>
    <row r="317" spans="2:42" x14ac:dyDescent="0.25">
      <c r="B317" s="179" t="s">
        <v>437</v>
      </c>
      <c r="C317" s="180" t="s">
        <v>1012</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317" s="181">
        <f t="shared" si="180"/>
        <v>45000</v>
      </c>
      <c r="G317" s="181"/>
      <c r="H317" s="181">
        <f t="shared" si="181"/>
        <v>45000</v>
      </c>
      <c r="I317" s="181"/>
      <c r="J317" s="181">
        <f t="shared" si="182"/>
        <v>45000</v>
      </c>
      <c r="K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S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C317" s="181">
        <f t="shared" si="183"/>
        <v>45000</v>
      </c>
      <c r="AD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1">
        <f t="shared" si="184"/>
        <v>0</v>
      </c>
      <c r="AH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1">
        <f t="shared" si="185"/>
        <v>0</v>
      </c>
      <c r="AL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1">
        <f t="shared" si="186"/>
        <v>0</v>
      </c>
      <c r="AP317" s="181">
        <f t="shared" si="187"/>
        <v>45000</v>
      </c>
    </row>
    <row r="318" spans="2:42" x14ac:dyDescent="0.25">
      <c r="B318" s="179" t="s">
        <v>438</v>
      </c>
      <c r="C318" s="180" t="s">
        <v>1013</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si="180"/>
        <v>0</v>
      </c>
      <c r="G318" s="181"/>
      <c r="H318" s="181">
        <f t="shared" si="181"/>
        <v>0</v>
      </c>
      <c r="I318" s="181"/>
      <c r="J318" s="181">
        <f t="shared" si="182"/>
        <v>0</v>
      </c>
      <c r="K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1">
        <f t="shared" si="183"/>
        <v>0</v>
      </c>
      <c r="AD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1">
        <f t="shared" si="184"/>
        <v>0</v>
      </c>
      <c r="AH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1">
        <f t="shared" si="185"/>
        <v>0</v>
      </c>
      <c r="AL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1">
        <f t="shared" si="186"/>
        <v>0</v>
      </c>
      <c r="AP318" s="181">
        <f t="shared" si="187"/>
        <v>0</v>
      </c>
    </row>
    <row r="319" spans="2:42" x14ac:dyDescent="0.25">
      <c r="B319" s="179" t="s">
        <v>439</v>
      </c>
      <c r="C319" s="180" t="s">
        <v>1014</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180"/>
        <v>0</v>
      </c>
      <c r="G319" s="181"/>
      <c r="H319" s="181">
        <f t="shared" si="181"/>
        <v>0</v>
      </c>
      <c r="I319" s="181"/>
      <c r="J319" s="181">
        <f t="shared" si="182"/>
        <v>0</v>
      </c>
      <c r="K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1">
        <f t="shared" si="183"/>
        <v>0</v>
      </c>
      <c r="AD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1">
        <f t="shared" si="184"/>
        <v>0</v>
      </c>
      <c r="AH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1">
        <f t="shared" si="185"/>
        <v>0</v>
      </c>
      <c r="AL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1">
        <f t="shared" si="186"/>
        <v>0</v>
      </c>
      <c r="AP319" s="181">
        <f t="shared" si="187"/>
        <v>0</v>
      </c>
    </row>
    <row r="320" spans="2:42" x14ac:dyDescent="0.25">
      <c r="B320" s="179" t="s">
        <v>440</v>
      </c>
      <c r="C320" s="180" t="s">
        <v>1015</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si="180"/>
        <v>0</v>
      </c>
      <c r="G320" s="181"/>
      <c r="H320" s="181">
        <f t="shared" si="181"/>
        <v>0</v>
      </c>
      <c r="I320" s="181"/>
      <c r="J320" s="181">
        <f t="shared" si="182"/>
        <v>0</v>
      </c>
      <c r="K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1">
        <f t="shared" si="183"/>
        <v>0</v>
      </c>
      <c r="AD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1">
        <f t="shared" si="184"/>
        <v>0</v>
      </c>
      <c r="AH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1">
        <f t="shared" si="185"/>
        <v>0</v>
      </c>
      <c r="AL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1">
        <f t="shared" si="186"/>
        <v>0</v>
      </c>
      <c r="AP320" s="181">
        <f t="shared" si="187"/>
        <v>0</v>
      </c>
    </row>
    <row r="321" spans="2:42" x14ac:dyDescent="0.25">
      <c r="B321" s="179" t="s">
        <v>441</v>
      </c>
      <c r="C321" s="180" t="s">
        <v>1016</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180"/>
        <v>0</v>
      </c>
      <c r="G321" s="181"/>
      <c r="H321" s="181">
        <f t="shared" si="181"/>
        <v>0</v>
      </c>
      <c r="I321" s="181"/>
      <c r="J321" s="181">
        <f t="shared" si="182"/>
        <v>0</v>
      </c>
      <c r="K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1">
        <f t="shared" si="183"/>
        <v>0</v>
      </c>
      <c r="AD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1">
        <f t="shared" si="184"/>
        <v>0</v>
      </c>
      <c r="AH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1">
        <f t="shared" si="185"/>
        <v>0</v>
      </c>
      <c r="AL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1">
        <f t="shared" si="186"/>
        <v>0</v>
      </c>
      <c r="AP321" s="181">
        <f t="shared" si="187"/>
        <v>0</v>
      </c>
    </row>
    <row r="322" spans="2:42" x14ac:dyDescent="0.25">
      <c r="B322" s="179" t="s">
        <v>442</v>
      </c>
      <c r="C322" s="180" t="s">
        <v>1017</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1">
        <f t="shared" si="180"/>
        <v>0</v>
      </c>
      <c r="G322" s="181"/>
      <c r="H322" s="181">
        <f t="shared" si="181"/>
        <v>0</v>
      </c>
      <c r="I322" s="181"/>
      <c r="J322" s="181">
        <f t="shared" si="182"/>
        <v>0</v>
      </c>
      <c r="K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1">
        <f t="shared" si="183"/>
        <v>0</v>
      </c>
      <c r="AD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1">
        <f t="shared" si="184"/>
        <v>0</v>
      </c>
      <c r="AH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1">
        <f t="shared" si="185"/>
        <v>0</v>
      </c>
      <c r="AL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1">
        <f t="shared" si="186"/>
        <v>0</v>
      </c>
      <c r="AP322" s="181">
        <f t="shared" si="187"/>
        <v>0</v>
      </c>
    </row>
    <row r="323" spans="2:42" x14ac:dyDescent="0.25">
      <c r="B323" s="179" t="s">
        <v>443</v>
      </c>
      <c r="C323" s="180" t="s">
        <v>1018</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180"/>
        <v>0</v>
      </c>
      <c r="G323" s="181"/>
      <c r="H323" s="181">
        <f t="shared" si="181"/>
        <v>0</v>
      </c>
      <c r="I323" s="181"/>
      <c r="J323" s="181">
        <f t="shared" si="182"/>
        <v>0</v>
      </c>
      <c r="K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1">
        <f t="shared" si="183"/>
        <v>0</v>
      </c>
      <c r="AD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1">
        <f t="shared" si="184"/>
        <v>0</v>
      </c>
      <c r="AH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1">
        <f t="shared" si="185"/>
        <v>0</v>
      </c>
      <c r="AL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1">
        <f t="shared" si="186"/>
        <v>0</v>
      </c>
      <c r="AP323" s="181">
        <f t="shared" si="187"/>
        <v>0</v>
      </c>
    </row>
    <row r="324" spans="2:42" x14ac:dyDescent="0.25">
      <c r="B324" s="179" t="s">
        <v>444</v>
      </c>
      <c r="C324" s="180" t="s">
        <v>1019</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180"/>
        <v>0</v>
      </c>
      <c r="G324" s="181"/>
      <c r="H324" s="181">
        <f t="shared" si="181"/>
        <v>0</v>
      </c>
      <c r="I324" s="181"/>
      <c r="J324" s="181">
        <f t="shared" si="182"/>
        <v>0</v>
      </c>
      <c r="K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1">
        <f t="shared" si="183"/>
        <v>0</v>
      </c>
      <c r="AD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1">
        <f t="shared" si="184"/>
        <v>0</v>
      </c>
      <c r="AH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1">
        <f t="shared" si="185"/>
        <v>0</v>
      </c>
      <c r="AL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1">
        <f t="shared" si="186"/>
        <v>0</v>
      </c>
      <c r="AP324" s="181">
        <f t="shared" si="187"/>
        <v>0</v>
      </c>
    </row>
    <row r="325" spans="2:42" x14ac:dyDescent="0.25">
      <c r="B325" s="179" t="s">
        <v>445</v>
      </c>
      <c r="C325" s="180" t="s">
        <v>1020</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si="180"/>
        <v>0</v>
      </c>
      <c r="G325" s="181"/>
      <c r="H325" s="181">
        <f t="shared" si="181"/>
        <v>0</v>
      </c>
      <c r="I325" s="181"/>
      <c r="J325" s="181">
        <f t="shared" si="182"/>
        <v>0</v>
      </c>
      <c r="K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1">
        <f t="shared" si="183"/>
        <v>0</v>
      </c>
      <c r="AD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1">
        <f t="shared" si="184"/>
        <v>0</v>
      </c>
      <c r="AH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1">
        <f t="shared" si="185"/>
        <v>0</v>
      </c>
      <c r="AL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1">
        <f t="shared" si="186"/>
        <v>0</v>
      </c>
      <c r="AP325" s="181">
        <f t="shared" si="187"/>
        <v>0</v>
      </c>
    </row>
    <row r="326" spans="2:42" x14ac:dyDescent="0.25">
      <c r="B326" s="179" t="s">
        <v>446</v>
      </c>
      <c r="C326" s="180" t="s">
        <v>1021</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si="180"/>
        <v>0</v>
      </c>
      <c r="G326" s="181"/>
      <c r="H326" s="181">
        <f t="shared" si="181"/>
        <v>0</v>
      </c>
      <c r="I326" s="181"/>
      <c r="J326" s="181">
        <f t="shared" si="182"/>
        <v>0</v>
      </c>
      <c r="K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1">
        <f t="shared" si="183"/>
        <v>0</v>
      </c>
      <c r="AD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1">
        <f t="shared" si="184"/>
        <v>0</v>
      </c>
      <c r="AH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1">
        <f t="shared" si="185"/>
        <v>0</v>
      </c>
      <c r="AL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1">
        <f t="shared" si="186"/>
        <v>0</v>
      </c>
      <c r="AP326" s="181">
        <f t="shared" si="187"/>
        <v>0</v>
      </c>
    </row>
    <row r="327" spans="2:42" x14ac:dyDescent="0.25">
      <c r="B327" s="176" t="s">
        <v>447</v>
      </c>
      <c r="C327" s="177" t="s">
        <v>1022</v>
      </c>
      <c r="D327" s="178">
        <f>D328+D345+D383+D389</f>
        <v>0</v>
      </c>
      <c r="E327" s="178">
        <f>E328+E345+E383+E389</f>
        <v>1500000</v>
      </c>
      <c r="F327" s="178">
        <f t="shared" si="180"/>
        <v>1500000</v>
      </c>
      <c r="G327" s="178">
        <f>G328+G345+G383+G389</f>
        <v>0</v>
      </c>
      <c r="H327" s="178">
        <f t="shared" si="181"/>
        <v>1500000</v>
      </c>
      <c r="I327" s="178">
        <f>I328+I345+I383+I389</f>
        <v>0</v>
      </c>
      <c r="J327" s="178">
        <f t="shared" si="182"/>
        <v>1500000</v>
      </c>
      <c r="K327" s="178">
        <f t="shared" ref="K327:AB327" si="189">K328+K345+K383+K389</f>
        <v>0</v>
      </c>
      <c r="L327" s="178">
        <f t="shared" si="189"/>
        <v>0</v>
      </c>
      <c r="M327" s="178">
        <f t="shared" si="189"/>
        <v>0</v>
      </c>
      <c r="N327" s="178">
        <f t="shared" si="189"/>
        <v>0</v>
      </c>
      <c r="O327" s="178">
        <f t="shared" si="189"/>
        <v>0</v>
      </c>
      <c r="P327" s="178">
        <f t="shared" si="189"/>
        <v>0</v>
      </c>
      <c r="Q327" s="178">
        <f t="shared" si="189"/>
        <v>0</v>
      </c>
      <c r="R327" s="178">
        <f t="shared" si="189"/>
        <v>1180000</v>
      </c>
      <c r="S327" s="178">
        <f t="shared" si="189"/>
        <v>0</v>
      </c>
      <c r="T327" s="178">
        <f>T328+T345+T383+T389</f>
        <v>0</v>
      </c>
      <c r="U327" s="178">
        <f t="shared" si="189"/>
        <v>320000</v>
      </c>
      <c r="V327" s="178">
        <f t="shared" si="189"/>
        <v>0</v>
      </c>
      <c r="W327" s="178">
        <f t="shared" si="189"/>
        <v>0</v>
      </c>
      <c r="X327" s="178">
        <f t="shared" si="189"/>
        <v>0</v>
      </c>
      <c r="Y327" s="178">
        <f t="shared" si="189"/>
        <v>0</v>
      </c>
      <c r="Z327" s="178">
        <f t="shared" si="189"/>
        <v>450000</v>
      </c>
      <c r="AA327" s="178">
        <f t="shared" si="189"/>
        <v>70000</v>
      </c>
      <c r="AB327" s="178">
        <f t="shared" si="189"/>
        <v>680000</v>
      </c>
      <c r="AC327" s="178">
        <f t="shared" si="183"/>
        <v>1200000</v>
      </c>
      <c r="AD327" s="178">
        <f>AD328+AD345+AD383+AD389</f>
        <v>0</v>
      </c>
      <c r="AE327" s="178">
        <f>AE328+AE345+AE383+AE389</f>
        <v>0</v>
      </c>
      <c r="AF327" s="178">
        <f>AF328+AF345+AF383+AF389</f>
        <v>0</v>
      </c>
      <c r="AG327" s="178">
        <f t="shared" si="184"/>
        <v>0</v>
      </c>
      <c r="AH327" s="178">
        <f>AH328+AH345+AH383+AH389</f>
        <v>300000</v>
      </c>
      <c r="AI327" s="178">
        <f>AI328+AI345+AI383+AI389</f>
        <v>0</v>
      </c>
      <c r="AJ327" s="178">
        <f>AJ328+AJ345+AJ383+AJ389</f>
        <v>0</v>
      </c>
      <c r="AK327" s="178">
        <f t="shared" si="185"/>
        <v>300000</v>
      </c>
      <c r="AL327" s="178">
        <f>AL328+AL345+AL383+AL389</f>
        <v>0</v>
      </c>
      <c r="AM327" s="178">
        <f>AM328+AM345+AM383+AM389</f>
        <v>0</v>
      </c>
      <c r="AN327" s="178">
        <f>AN328+AN345+AN383+AN389</f>
        <v>0</v>
      </c>
      <c r="AO327" s="178">
        <f t="shared" si="186"/>
        <v>0</v>
      </c>
      <c r="AP327" s="178">
        <f t="shared" si="187"/>
        <v>1500000</v>
      </c>
    </row>
    <row r="328" spans="2:42" x14ac:dyDescent="0.25">
      <c r="B328" s="188" t="s">
        <v>448</v>
      </c>
      <c r="C328" s="189" t="s">
        <v>1023</v>
      </c>
      <c r="D328" s="190">
        <f>SUM(D329:D344)</f>
        <v>0</v>
      </c>
      <c r="E328" s="190">
        <f>SUM(E329:E344)</f>
        <v>0</v>
      </c>
      <c r="F328" s="190">
        <f t="shared" si="180"/>
        <v>0</v>
      </c>
      <c r="G328" s="190">
        <f>SUM(G329:G344)</f>
        <v>0</v>
      </c>
      <c r="H328" s="190">
        <f t="shared" si="181"/>
        <v>0</v>
      </c>
      <c r="I328" s="190">
        <f>SUM(I329:I344)</f>
        <v>0</v>
      </c>
      <c r="J328" s="190">
        <f t="shared" si="182"/>
        <v>0</v>
      </c>
      <c r="K328" s="190">
        <f t="shared" ref="K328:AB328" si="190">SUM(K329:K344)</f>
        <v>0</v>
      </c>
      <c r="L328" s="190">
        <f t="shared" si="190"/>
        <v>0</v>
      </c>
      <c r="M328" s="190">
        <f t="shared" si="190"/>
        <v>0</v>
      </c>
      <c r="N328" s="190">
        <f t="shared" si="190"/>
        <v>0</v>
      </c>
      <c r="O328" s="190">
        <f t="shared" si="190"/>
        <v>0</v>
      </c>
      <c r="P328" s="190">
        <f t="shared" si="190"/>
        <v>0</v>
      </c>
      <c r="Q328" s="190">
        <f t="shared" si="190"/>
        <v>0</v>
      </c>
      <c r="R328" s="190">
        <f t="shared" si="190"/>
        <v>0</v>
      </c>
      <c r="S328" s="190">
        <f t="shared" si="190"/>
        <v>0</v>
      </c>
      <c r="T328" s="190">
        <f>SUM(T329:T344)</f>
        <v>0</v>
      </c>
      <c r="U328" s="190">
        <f t="shared" si="190"/>
        <v>0</v>
      </c>
      <c r="V328" s="190">
        <f t="shared" si="190"/>
        <v>0</v>
      </c>
      <c r="W328" s="190">
        <f t="shared" si="190"/>
        <v>0</v>
      </c>
      <c r="X328" s="190">
        <f t="shared" si="190"/>
        <v>0</v>
      </c>
      <c r="Y328" s="190">
        <f t="shared" si="190"/>
        <v>0</v>
      </c>
      <c r="Z328" s="190">
        <f t="shared" si="190"/>
        <v>0</v>
      </c>
      <c r="AA328" s="190">
        <f t="shared" si="190"/>
        <v>0</v>
      </c>
      <c r="AB328" s="190">
        <f t="shared" si="190"/>
        <v>0</v>
      </c>
      <c r="AC328" s="190">
        <f t="shared" si="183"/>
        <v>0</v>
      </c>
      <c r="AD328" s="190">
        <f>SUM(AD329:AD344)</f>
        <v>0</v>
      </c>
      <c r="AE328" s="190">
        <f>SUM(AE329:AE344)</f>
        <v>0</v>
      </c>
      <c r="AF328" s="190">
        <f>SUM(AF329:AF344)</f>
        <v>0</v>
      </c>
      <c r="AG328" s="190">
        <f t="shared" si="184"/>
        <v>0</v>
      </c>
      <c r="AH328" s="190">
        <f>SUM(AH329:AH344)</f>
        <v>0</v>
      </c>
      <c r="AI328" s="190">
        <f>SUM(AI329:AI344)</f>
        <v>0</v>
      </c>
      <c r="AJ328" s="190">
        <f>SUM(AJ329:AJ344)</f>
        <v>0</v>
      </c>
      <c r="AK328" s="190">
        <f t="shared" si="185"/>
        <v>0</v>
      </c>
      <c r="AL328" s="190">
        <f>SUM(AL329:AL344)</f>
        <v>0</v>
      </c>
      <c r="AM328" s="190">
        <f>SUM(AM329:AM344)</f>
        <v>0</v>
      </c>
      <c r="AN328" s="190">
        <f>SUM(AN329:AN344)</f>
        <v>0</v>
      </c>
      <c r="AO328" s="190">
        <f t="shared" si="186"/>
        <v>0</v>
      </c>
      <c r="AP328" s="190">
        <f t="shared" si="187"/>
        <v>0</v>
      </c>
    </row>
    <row r="329" spans="2:42" x14ac:dyDescent="0.25">
      <c r="B329" s="179" t="s">
        <v>449</v>
      </c>
      <c r="C329" s="180" t="s">
        <v>1024</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180"/>
        <v>0</v>
      </c>
      <c r="G329" s="181"/>
      <c r="H329" s="181">
        <f t="shared" si="181"/>
        <v>0</v>
      </c>
      <c r="I329" s="181"/>
      <c r="J329" s="181">
        <f t="shared" si="182"/>
        <v>0</v>
      </c>
      <c r="K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1">
        <f t="shared" si="183"/>
        <v>0</v>
      </c>
      <c r="AD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1">
        <f t="shared" si="184"/>
        <v>0</v>
      </c>
      <c r="AH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1">
        <f t="shared" si="185"/>
        <v>0</v>
      </c>
      <c r="AL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1">
        <f t="shared" si="186"/>
        <v>0</v>
      </c>
      <c r="AP329" s="181">
        <f t="shared" si="187"/>
        <v>0</v>
      </c>
    </row>
    <row r="330" spans="2:42" x14ac:dyDescent="0.25">
      <c r="B330" s="179" t="s">
        <v>504</v>
      </c>
      <c r="C330" s="180" t="s">
        <v>1025</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 t="shared" si="180"/>
        <v>0</v>
      </c>
      <c r="G330" s="181"/>
      <c r="H330" s="181">
        <f t="shared" si="181"/>
        <v>0</v>
      </c>
      <c r="I330" s="181"/>
      <c r="J330" s="181">
        <f t="shared" si="182"/>
        <v>0</v>
      </c>
      <c r="K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1">
        <f t="shared" si="183"/>
        <v>0</v>
      </c>
      <c r="AD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1">
        <f t="shared" si="184"/>
        <v>0</v>
      </c>
      <c r="AH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1">
        <f t="shared" si="185"/>
        <v>0</v>
      </c>
      <c r="AL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1">
        <f t="shared" si="186"/>
        <v>0</v>
      </c>
      <c r="AP330" s="181">
        <f t="shared" si="187"/>
        <v>0</v>
      </c>
    </row>
    <row r="331" spans="2:42" x14ac:dyDescent="0.25">
      <c r="B331" s="179" t="s">
        <v>505</v>
      </c>
      <c r="C331" s="180" t="s">
        <v>1026</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 t="shared" si="180"/>
        <v>0</v>
      </c>
      <c r="G331" s="181"/>
      <c r="H331" s="181">
        <f t="shared" si="181"/>
        <v>0</v>
      </c>
      <c r="I331" s="181"/>
      <c r="J331" s="181">
        <f t="shared" si="182"/>
        <v>0</v>
      </c>
      <c r="K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1">
        <f t="shared" si="183"/>
        <v>0</v>
      </c>
      <c r="AD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1">
        <f t="shared" si="184"/>
        <v>0</v>
      </c>
      <c r="AH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1">
        <f t="shared" si="185"/>
        <v>0</v>
      </c>
      <c r="AL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1">
        <f t="shared" si="186"/>
        <v>0</v>
      </c>
      <c r="AP331" s="181">
        <f t="shared" si="187"/>
        <v>0</v>
      </c>
    </row>
    <row r="332" spans="2:42" x14ac:dyDescent="0.25">
      <c r="B332" s="179" t="s">
        <v>506</v>
      </c>
      <c r="C332" s="180" t="s">
        <v>1027</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si="180"/>
        <v>0</v>
      </c>
      <c r="G332" s="181"/>
      <c r="H332" s="181">
        <f t="shared" si="181"/>
        <v>0</v>
      </c>
      <c r="I332" s="181"/>
      <c r="J332" s="181">
        <f t="shared" si="182"/>
        <v>0</v>
      </c>
      <c r="K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1">
        <f t="shared" si="183"/>
        <v>0</v>
      </c>
      <c r="AD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1">
        <f t="shared" si="184"/>
        <v>0</v>
      </c>
      <c r="AH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1">
        <f t="shared" si="185"/>
        <v>0</v>
      </c>
      <c r="AL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1">
        <f t="shared" si="186"/>
        <v>0</v>
      </c>
      <c r="AP332" s="181">
        <f t="shared" si="187"/>
        <v>0</v>
      </c>
    </row>
    <row r="333" spans="2:42" x14ac:dyDescent="0.25">
      <c r="B333" s="179" t="s">
        <v>507</v>
      </c>
      <c r="C333" s="180" t="s">
        <v>1028</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ref="F333:F362" si="191">D333+E333</f>
        <v>0</v>
      </c>
      <c r="G333" s="181"/>
      <c r="H333" s="181">
        <f t="shared" ref="H333:H362" si="192">F333-G333</f>
        <v>0</v>
      </c>
      <c r="I333" s="181"/>
      <c r="J333" s="181">
        <f t="shared" ref="J333:J362" si="193">F333-I333</f>
        <v>0</v>
      </c>
      <c r="K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1">
        <f t="shared" ref="AC333:AC362" si="194">Z333+AA333+AB333</f>
        <v>0</v>
      </c>
      <c r="AD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1">
        <f t="shared" ref="AG333:AG362" si="195">AD333+AE333+AF333</f>
        <v>0</v>
      </c>
      <c r="AH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1">
        <f t="shared" ref="AK333:AK362" si="196">AH333+AI333+AJ333</f>
        <v>0</v>
      </c>
      <c r="AL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1">
        <f t="shared" ref="AO333:AO362" si="197">AL333+AM333+AN333</f>
        <v>0</v>
      </c>
      <c r="AP333" s="181">
        <f t="shared" ref="AP333:AP362" si="198">AC333+AG333+AK333+AO333</f>
        <v>0</v>
      </c>
    </row>
    <row r="334" spans="2:42" x14ac:dyDescent="0.25">
      <c r="B334" s="179" t="s">
        <v>508</v>
      </c>
      <c r="C334" s="180" t="s">
        <v>1029</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191"/>
        <v>0</v>
      </c>
      <c r="G334" s="181"/>
      <c r="H334" s="181">
        <f t="shared" si="192"/>
        <v>0</v>
      </c>
      <c r="I334" s="181"/>
      <c r="J334" s="181">
        <f t="shared" si="193"/>
        <v>0</v>
      </c>
      <c r="K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1">
        <f t="shared" si="194"/>
        <v>0</v>
      </c>
      <c r="AD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1">
        <f t="shared" si="195"/>
        <v>0</v>
      </c>
      <c r="AH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1">
        <f t="shared" si="196"/>
        <v>0</v>
      </c>
      <c r="AL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1">
        <f t="shared" si="197"/>
        <v>0</v>
      </c>
      <c r="AP334" s="181">
        <f t="shared" si="198"/>
        <v>0</v>
      </c>
    </row>
    <row r="335" spans="2:42" x14ac:dyDescent="0.25">
      <c r="B335" s="179" t="s">
        <v>509</v>
      </c>
      <c r="C335" s="180" t="s">
        <v>1030</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 t="shared" si="191"/>
        <v>0</v>
      </c>
      <c r="G335" s="181"/>
      <c r="H335" s="181">
        <f t="shared" si="192"/>
        <v>0</v>
      </c>
      <c r="I335" s="181"/>
      <c r="J335" s="181">
        <f t="shared" si="193"/>
        <v>0</v>
      </c>
      <c r="K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1">
        <f t="shared" si="194"/>
        <v>0</v>
      </c>
      <c r="AD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1">
        <f t="shared" si="195"/>
        <v>0</v>
      </c>
      <c r="AH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1">
        <f t="shared" si="196"/>
        <v>0</v>
      </c>
      <c r="AL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1">
        <f t="shared" si="197"/>
        <v>0</v>
      </c>
      <c r="AP335" s="181">
        <f t="shared" si="198"/>
        <v>0</v>
      </c>
    </row>
    <row r="336" spans="2:42" x14ac:dyDescent="0.25">
      <c r="B336" s="179" t="s">
        <v>510</v>
      </c>
      <c r="C336" s="180" t="s">
        <v>1031</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si="191"/>
        <v>0</v>
      </c>
      <c r="G336" s="181"/>
      <c r="H336" s="181">
        <f t="shared" si="192"/>
        <v>0</v>
      </c>
      <c r="I336" s="181"/>
      <c r="J336" s="181">
        <f t="shared" si="193"/>
        <v>0</v>
      </c>
      <c r="K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1">
        <f t="shared" si="194"/>
        <v>0</v>
      </c>
      <c r="AD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1">
        <f t="shared" si="195"/>
        <v>0</v>
      </c>
      <c r="AH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1">
        <f t="shared" si="196"/>
        <v>0</v>
      </c>
      <c r="AL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1">
        <f t="shared" si="197"/>
        <v>0</v>
      </c>
      <c r="AP336" s="181">
        <f t="shared" si="198"/>
        <v>0</v>
      </c>
    </row>
    <row r="337" spans="2:42" x14ac:dyDescent="0.25">
      <c r="B337" s="179" t="s">
        <v>511</v>
      </c>
      <c r="C337" s="180" t="s">
        <v>1032</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191"/>
        <v>0</v>
      </c>
      <c r="G337" s="181"/>
      <c r="H337" s="181">
        <f t="shared" si="192"/>
        <v>0</v>
      </c>
      <c r="I337" s="181"/>
      <c r="J337" s="181">
        <f t="shared" si="193"/>
        <v>0</v>
      </c>
      <c r="K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1">
        <f t="shared" si="194"/>
        <v>0</v>
      </c>
      <c r="AD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1">
        <f t="shared" si="195"/>
        <v>0</v>
      </c>
      <c r="AH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1">
        <f t="shared" si="196"/>
        <v>0</v>
      </c>
      <c r="AL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1">
        <f t="shared" si="197"/>
        <v>0</v>
      </c>
      <c r="AP337" s="181">
        <f t="shared" si="198"/>
        <v>0</v>
      </c>
    </row>
    <row r="338" spans="2:42" x14ac:dyDescent="0.25">
      <c r="B338" s="179" t="s">
        <v>512</v>
      </c>
      <c r="C338" s="180" t="s">
        <v>1033</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 t="shared" si="191"/>
        <v>0</v>
      </c>
      <c r="G338" s="181"/>
      <c r="H338" s="181">
        <f t="shared" si="192"/>
        <v>0</v>
      </c>
      <c r="I338" s="181"/>
      <c r="J338" s="181">
        <f t="shared" si="193"/>
        <v>0</v>
      </c>
      <c r="K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1">
        <f t="shared" si="194"/>
        <v>0</v>
      </c>
      <c r="AD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1">
        <f t="shared" si="195"/>
        <v>0</v>
      </c>
      <c r="AH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1">
        <f t="shared" si="196"/>
        <v>0</v>
      </c>
      <c r="AL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1">
        <f t="shared" si="197"/>
        <v>0</v>
      </c>
      <c r="AP338" s="181">
        <f t="shared" si="198"/>
        <v>0</v>
      </c>
    </row>
    <row r="339" spans="2:42" x14ac:dyDescent="0.25">
      <c r="B339" s="179" t="s">
        <v>450</v>
      </c>
      <c r="C339" s="180" t="s">
        <v>1034</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 t="shared" si="191"/>
        <v>0</v>
      </c>
      <c r="G339" s="181"/>
      <c r="H339" s="181">
        <f t="shared" si="192"/>
        <v>0</v>
      </c>
      <c r="I339" s="181"/>
      <c r="J339" s="181">
        <f t="shared" si="193"/>
        <v>0</v>
      </c>
      <c r="K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1">
        <f t="shared" si="194"/>
        <v>0</v>
      </c>
      <c r="AD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1">
        <f t="shared" si="195"/>
        <v>0</v>
      </c>
      <c r="AH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1">
        <f t="shared" si="196"/>
        <v>0</v>
      </c>
      <c r="AL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1">
        <f t="shared" si="197"/>
        <v>0</v>
      </c>
      <c r="AP339" s="181">
        <f t="shared" si="198"/>
        <v>0</v>
      </c>
    </row>
    <row r="340" spans="2:42" x14ac:dyDescent="0.25">
      <c r="B340" s="179" t="s">
        <v>513</v>
      </c>
      <c r="C340" s="180" t="s">
        <v>1035</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si="191"/>
        <v>0</v>
      </c>
      <c r="G340" s="181"/>
      <c r="H340" s="181">
        <f t="shared" si="192"/>
        <v>0</v>
      </c>
      <c r="I340" s="181"/>
      <c r="J340" s="181">
        <f t="shared" si="193"/>
        <v>0</v>
      </c>
      <c r="K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1">
        <f t="shared" si="194"/>
        <v>0</v>
      </c>
      <c r="AD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1">
        <f t="shared" si="195"/>
        <v>0</v>
      </c>
      <c r="AH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1">
        <f t="shared" si="196"/>
        <v>0</v>
      </c>
      <c r="AL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1">
        <f t="shared" si="197"/>
        <v>0</v>
      </c>
      <c r="AP340" s="181">
        <f t="shared" si="198"/>
        <v>0</v>
      </c>
    </row>
    <row r="341" spans="2:42" x14ac:dyDescent="0.25">
      <c r="B341" s="179" t="s">
        <v>514</v>
      </c>
      <c r="C341" s="180" t="s">
        <v>1036</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 t="shared" si="191"/>
        <v>0</v>
      </c>
      <c r="G341" s="181"/>
      <c r="H341" s="181">
        <f t="shared" si="192"/>
        <v>0</v>
      </c>
      <c r="I341" s="181"/>
      <c r="J341" s="181">
        <f t="shared" si="193"/>
        <v>0</v>
      </c>
      <c r="K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1">
        <f t="shared" si="194"/>
        <v>0</v>
      </c>
      <c r="AD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1">
        <f t="shared" si="195"/>
        <v>0</v>
      </c>
      <c r="AH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1">
        <f t="shared" si="196"/>
        <v>0</v>
      </c>
      <c r="AL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1">
        <f t="shared" si="197"/>
        <v>0</v>
      </c>
      <c r="AP341" s="181">
        <f t="shared" si="198"/>
        <v>0</v>
      </c>
    </row>
    <row r="342" spans="2:42" x14ac:dyDescent="0.25">
      <c r="B342" s="179" t="s">
        <v>515</v>
      </c>
      <c r="C342" s="180" t="s">
        <v>1037</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 t="shared" si="191"/>
        <v>0</v>
      </c>
      <c r="G342" s="181"/>
      <c r="H342" s="181">
        <f t="shared" si="192"/>
        <v>0</v>
      </c>
      <c r="I342" s="181"/>
      <c r="J342" s="181">
        <f t="shared" si="193"/>
        <v>0</v>
      </c>
      <c r="K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1">
        <f t="shared" si="194"/>
        <v>0</v>
      </c>
      <c r="AD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1">
        <f t="shared" si="195"/>
        <v>0</v>
      </c>
      <c r="AH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1">
        <f t="shared" si="196"/>
        <v>0</v>
      </c>
      <c r="AL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1">
        <f t="shared" si="197"/>
        <v>0</v>
      </c>
      <c r="AP342" s="181">
        <f t="shared" si="198"/>
        <v>0</v>
      </c>
    </row>
    <row r="343" spans="2:42" x14ac:dyDescent="0.25">
      <c r="B343" s="179" t="s">
        <v>516</v>
      </c>
      <c r="C343" s="180" t="s">
        <v>1038</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si="191"/>
        <v>0</v>
      </c>
      <c r="G343" s="181"/>
      <c r="H343" s="181">
        <f t="shared" si="192"/>
        <v>0</v>
      </c>
      <c r="I343" s="181"/>
      <c r="J343" s="181">
        <f t="shared" si="193"/>
        <v>0</v>
      </c>
      <c r="K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1">
        <f t="shared" si="194"/>
        <v>0</v>
      </c>
      <c r="AD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1">
        <f t="shared" si="195"/>
        <v>0</v>
      </c>
      <c r="AH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1">
        <f t="shared" si="196"/>
        <v>0</v>
      </c>
      <c r="AL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1">
        <f t="shared" si="197"/>
        <v>0</v>
      </c>
      <c r="AP343" s="181">
        <f t="shared" si="198"/>
        <v>0</v>
      </c>
    </row>
    <row r="344" spans="2:42" x14ac:dyDescent="0.25">
      <c r="B344" s="179" t="s">
        <v>517</v>
      </c>
      <c r="C344" s="180" t="s">
        <v>1039</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 t="shared" si="191"/>
        <v>0</v>
      </c>
      <c r="G344" s="181"/>
      <c r="H344" s="181">
        <f t="shared" si="192"/>
        <v>0</v>
      </c>
      <c r="I344" s="181"/>
      <c r="J344" s="181">
        <f t="shared" si="193"/>
        <v>0</v>
      </c>
      <c r="K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1">
        <f t="shared" si="194"/>
        <v>0</v>
      </c>
      <c r="AD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1">
        <f t="shared" si="195"/>
        <v>0</v>
      </c>
      <c r="AH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1">
        <f t="shared" si="196"/>
        <v>0</v>
      </c>
      <c r="AL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1">
        <f t="shared" si="197"/>
        <v>0</v>
      </c>
      <c r="AP344" s="181">
        <f t="shared" si="198"/>
        <v>0</v>
      </c>
    </row>
    <row r="345" spans="2:42" x14ac:dyDescent="0.25">
      <c r="B345" s="188" t="s">
        <v>451</v>
      </c>
      <c r="C345" s="189" t="s">
        <v>1040</v>
      </c>
      <c r="D345" s="190">
        <f>SUM(D346:D382)</f>
        <v>0</v>
      </c>
      <c r="E345" s="190">
        <f>SUM(E346:E382)</f>
        <v>1200000</v>
      </c>
      <c r="F345" s="190">
        <f t="shared" si="191"/>
        <v>1200000</v>
      </c>
      <c r="G345" s="190">
        <f>SUM(G346:G382)</f>
        <v>0</v>
      </c>
      <c r="H345" s="190">
        <f t="shared" si="192"/>
        <v>1200000</v>
      </c>
      <c r="I345" s="190">
        <f>SUM(I346:I382)</f>
        <v>0</v>
      </c>
      <c r="J345" s="190">
        <f t="shared" si="193"/>
        <v>1200000</v>
      </c>
      <c r="K345" s="190">
        <f t="shared" ref="K345:AB345" si="199">SUM(K346:K382)</f>
        <v>0</v>
      </c>
      <c r="L345" s="190">
        <f t="shared" si="199"/>
        <v>0</v>
      </c>
      <c r="M345" s="190">
        <f t="shared" si="199"/>
        <v>0</v>
      </c>
      <c r="N345" s="190">
        <f t="shared" si="199"/>
        <v>0</v>
      </c>
      <c r="O345" s="190">
        <f t="shared" si="199"/>
        <v>0</v>
      </c>
      <c r="P345" s="190">
        <f t="shared" si="199"/>
        <v>0</v>
      </c>
      <c r="Q345" s="190">
        <f t="shared" si="199"/>
        <v>0</v>
      </c>
      <c r="R345" s="190">
        <f t="shared" si="199"/>
        <v>880000</v>
      </c>
      <c r="S345" s="190">
        <f t="shared" si="199"/>
        <v>0</v>
      </c>
      <c r="T345" s="190">
        <f>SUM(T346:T382)</f>
        <v>0</v>
      </c>
      <c r="U345" s="190">
        <f t="shared" si="199"/>
        <v>320000</v>
      </c>
      <c r="V345" s="190">
        <f t="shared" si="199"/>
        <v>0</v>
      </c>
      <c r="W345" s="190">
        <f t="shared" si="199"/>
        <v>0</v>
      </c>
      <c r="X345" s="190">
        <f t="shared" si="199"/>
        <v>0</v>
      </c>
      <c r="Y345" s="190">
        <f t="shared" si="199"/>
        <v>0</v>
      </c>
      <c r="Z345" s="190">
        <f t="shared" si="199"/>
        <v>450000</v>
      </c>
      <c r="AA345" s="190">
        <f t="shared" si="199"/>
        <v>70000</v>
      </c>
      <c r="AB345" s="190">
        <f t="shared" si="199"/>
        <v>680000</v>
      </c>
      <c r="AC345" s="190">
        <f t="shared" si="194"/>
        <v>1200000</v>
      </c>
      <c r="AD345" s="190">
        <f>SUM(AD346:AD382)</f>
        <v>0</v>
      </c>
      <c r="AE345" s="190">
        <f>SUM(AE346:AE382)</f>
        <v>0</v>
      </c>
      <c r="AF345" s="190">
        <f>SUM(AF346:AF382)</f>
        <v>0</v>
      </c>
      <c r="AG345" s="190">
        <f t="shared" si="195"/>
        <v>0</v>
      </c>
      <c r="AH345" s="190">
        <f>SUM(AH346:AH382)</f>
        <v>0</v>
      </c>
      <c r="AI345" s="190">
        <f>SUM(AI346:AI382)</f>
        <v>0</v>
      </c>
      <c r="AJ345" s="190">
        <f>SUM(AJ346:AJ382)</f>
        <v>0</v>
      </c>
      <c r="AK345" s="190">
        <f t="shared" si="196"/>
        <v>0</v>
      </c>
      <c r="AL345" s="190">
        <f>SUM(AL346:AL382)</f>
        <v>0</v>
      </c>
      <c r="AM345" s="190">
        <f>SUM(AM346:AM382)</f>
        <v>0</v>
      </c>
      <c r="AN345" s="190">
        <f>SUM(AN346:AN382)</f>
        <v>0</v>
      </c>
      <c r="AO345" s="190">
        <f t="shared" si="197"/>
        <v>0</v>
      </c>
      <c r="AP345" s="190">
        <f t="shared" si="198"/>
        <v>1200000</v>
      </c>
    </row>
    <row r="346" spans="2:42" x14ac:dyDescent="0.25">
      <c r="B346" s="179" t="s">
        <v>452</v>
      </c>
      <c r="C346" s="180" t="s">
        <v>1041</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191"/>
        <v>0</v>
      </c>
      <c r="G346" s="181"/>
      <c r="H346" s="181">
        <f t="shared" si="192"/>
        <v>0</v>
      </c>
      <c r="I346" s="181"/>
      <c r="J346" s="181">
        <f t="shared" si="193"/>
        <v>0</v>
      </c>
      <c r="K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1">
        <f t="shared" si="194"/>
        <v>0</v>
      </c>
      <c r="AD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1">
        <f t="shared" si="195"/>
        <v>0</v>
      </c>
      <c r="AH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1">
        <f t="shared" si="196"/>
        <v>0</v>
      </c>
      <c r="AL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1">
        <f t="shared" si="197"/>
        <v>0</v>
      </c>
      <c r="AP346" s="181">
        <f t="shared" si="198"/>
        <v>0</v>
      </c>
    </row>
    <row r="347" spans="2:42" x14ac:dyDescent="0.25">
      <c r="B347" s="179" t="s">
        <v>453</v>
      </c>
      <c r="C347" s="180" t="s">
        <v>1042</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191"/>
        <v>0</v>
      </c>
      <c r="G347" s="181"/>
      <c r="H347" s="181">
        <f t="shared" si="192"/>
        <v>0</v>
      </c>
      <c r="I347" s="181"/>
      <c r="J347" s="181">
        <f t="shared" si="193"/>
        <v>0</v>
      </c>
      <c r="K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1">
        <f t="shared" si="194"/>
        <v>0</v>
      </c>
      <c r="AD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1">
        <f t="shared" si="195"/>
        <v>0</v>
      </c>
      <c r="AH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1">
        <f t="shared" si="196"/>
        <v>0</v>
      </c>
      <c r="AL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1">
        <f t="shared" si="197"/>
        <v>0</v>
      </c>
      <c r="AP347" s="181">
        <f t="shared" si="198"/>
        <v>0</v>
      </c>
    </row>
    <row r="348" spans="2:42" x14ac:dyDescent="0.25">
      <c r="B348" s="179" t="s">
        <v>454</v>
      </c>
      <c r="C348" s="180" t="s">
        <v>1042</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1">
        <f t="shared" si="191"/>
        <v>0</v>
      </c>
      <c r="G348" s="181"/>
      <c r="H348" s="181">
        <f t="shared" si="192"/>
        <v>0</v>
      </c>
      <c r="I348" s="181"/>
      <c r="J348" s="181">
        <f t="shared" si="193"/>
        <v>0</v>
      </c>
      <c r="K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1">
        <f t="shared" si="194"/>
        <v>0</v>
      </c>
      <c r="AD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1">
        <f t="shared" si="195"/>
        <v>0</v>
      </c>
      <c r="AH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1">
        <f t="shared" si="196"/>
        <v>0</v>
      </c>
      <c r="AL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1">
        <f t="shared" si="197"/>
        <v>0</v>
      </c>
      <c r="AP348" s="181">
        <f t="shared" si="198"/>
        <v>0</v>
      </c>
    </row>
    <row r="349" spans="2:42" x14ac:dyDescent="0.25">
      <c r="B349" s="179" t="s">
        <v>455</v>
      </c>
      <c r="C349" s="180" t="s">
        <v>1043</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440000</v>
      </c>
      <c r="F349" s="181">
        <f t="shared" si="191"/>
        <v>440000</v>
      </c>
      <c r="G349" s="181"/>
      <c r="H349" s="181">
        <f t="shared" si="192"/>
        <v>440000</v>
      </c>
      <c r="I349" s="181"/>
      <c r="J349" s="181">
        <f t="shared" si="193"/>
        <v>440000</v>
      </c>
      <c r="K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S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320000</v>
      </c>
      <c r="V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440000</v>
      </c>
      <c r="AC349" s="181">
        <f t="shared" si="194"/>
        <v>440000</v>
      </c>
      <c r="AD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1">
        <f t="shared" si="195"/>
        <v>0</v>
      </c>
      <c r="AH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1">
        <f t="shared" si="196"/>
        <v>0</v>
      </c>
      <c r="AL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1">
        <f t="shared" si="197"/>
        <v>0</v>
      </c>
      <c r="AP349" s="181">
        <f t="shared" si="198"/>
        <v>440000</v>
      </c>
    </row>
    <row r="350" spans="2:42" x14ac:dyDescent="0.25">
      <c r="B350" s="179" t="s">
        <v>456</v>
      </c>
      <c r="C350" s="180" t="s">
        <v>1043</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1">
        <f t="shared" si="191"/>
        <v>0</v>
      </c>
      <c r="G350" s="181"/>
      <c r="H350" s="181">
        <f t="shared" si="192"/>
        <v>0</v>
      </c>
      <c r="I350" s="181"/>
      <c r="J350" s="181">
        <f t="shared" si="193"/>
        <v>0</v>
      </c>
      <c r="K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1">
        <f t="shared" si="194"/>
        <v>0</v>
      </c>
      <c r="AD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1">
        <f t="shared" si="195"/>
        <v>0</v>
      </c>
      <c r="AH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1">
        <f t="shared" si="196"/>
        <v>0</v>
      </c>
      <c r="AL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1">
        <f t="shared" si="197"/>
        <v>0</v>
      </c>
      <c r="AP350" s="181">
        <f t="shared" si="198"/>
        <v>0</v>
      </c>
    </row>
    <row r="351" spans="2:42" x14ac:dyDescent="0.25">
      <c r="B351" s="179" t="s">
        <v>457</v>
      </c>
      <c r="C351" s="180" t="s">
        <v>1044</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191"/>
        <v>0</v>
      </c>
      <c r="G351" s="181"/>
      <c r="H351" s="181">
        <f t="shared" si="192"/>
        <v>0</v>
      </c>
      <c r="I351" s="181"/>
      <c r="J351" s="181">
        <f t="shared" si="193"/>
        <v>0</v>
      </c>
      <c r="K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1">
        <f t="shared" si="194"/>
        <v>0</v>
      </c>
      <c r="AD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1">
        <f t="shared" si="195"/>
        <v>0</v>
      </c>
      <c r="AH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1">
        <f t="shared" si="196"/>
        <v>0</v>
      </c>
      <c r="AL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1">
        <f t="shared" si="197"/>
        <v>0</v>
      </c>
      <c r="AP351" s="181">
        <f t="shared" si="198"/>
        <v>0</v>
      </c>
    </row>
    <row r="352" spans="2:42" x14ac:dyDescent="0.25">
      <c r="B352" s="179" t="s">
        <v>458</v>
      </c>
      <c r="C352" s="180" t="s">
        <v>1045</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191"/>
        <v>0</v>
      </c>
      <c r="G352" s="181"/>
      <c r="H352" s="181">
        <f t="shared" si="192"/>
        <v>0</v>
      </c>
      <c r="I352" s="181"/>
      <c r="J352" s="181">
        <f t="shared" si="193"/>
        <v>0</v>
      </c>
      <c r="K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1">
        <f t="shared" si="194"/>
        <v>0</v>
      </c>
      <c r="AD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1">
        <f t="shared" si="195"/>
        <v>0</v>
      </c>
      <c r="AH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1">
        <f t="shared" si="196"/>
        <v>0</v>
      </c>
      <c r="AL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1">
        <f t="shared" si="197"/>
        <v>0</v>
      </c>
      <c r="AP352" s="181">
        <f t="shared" si="198"/>
        <v>0</v>
      </c>
    </row>
    <row r="353" spans="2:42" x14ac:dyDescent="0.25">
      <c r="B353" s="179" t="s">
        <v>459</v>
      </c>
      <c r="C353" s="180" t="s">
        <v>1046</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191"/>
        <v>0</v>
      </c>
      <c r="G353" s="181"/>
      <c r="H353" s="181">
        <f t="shared" si="192"/>
        <v>0</v>
      </c>
      <c r="I353" s="181"/>
      <c r="J353" s="181">
        <f t="shared" si="193"/>
        <v>0</v>
      </c>
      <c r="K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1">
        <f t="shared" si="194"/>
        <v>0</v>
      </c>
      <c r="AD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1">
        <f t="shared" si="195"/>
        <v>0</v>
      </c>
      <c r="AH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1">
        <f t="shared" si="196"/>
        <v>0</v>
      </c>
      <c r="AL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1">
        <f t="shared" si="197"/>
        <v>0</v>
      </c>
      <c r="AP353" s="181">
        <f t="shared" si="198"/>
        <v>0</v>
      </c>
    </row>
    <row r="354" spans="2:42" x14ac:dyDescent="0.25">
      <c r="B354" s="179" t="s">
        <v>460</v>
      </c>
      <c r="C354" s="180" t="s">
        <v>1047</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191"/>
        <v>0</v>
      </c>
      <c r="G354" s="181"/>
      <c r="H354" s="181">
        <f t="shared" si="192"/>
        <v>0</v>
      </c>
      <c r="I354" s="181"/>
      <c r="J354" s="181">
        <f t="shared" si="193"/>
        <v>0</v>
      </c>
      <c r="K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1">
        <f t="shared" si="194"/>
        <v>0</v>
      </c>
      <c r="AD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1">
        <f t="shared" si="195"/>
        <v>0</v>
      </c>
      <c r="AH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1">
        <f t="shared" si="196"/>
        <v>0</v>
      </c>
      <c r="AL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1">
        <f t="shared" si="197"/>
        <v>0</v>
      </c>
      <c r="AP354" s="181">
        <f t="shared" si="198"/>
        <v>0</v>
      </c>
    </row>
    <row r="355" spans="2:42" x14ac:dyDescent="0.25">
      <c r="B355" s="179" t="s">
        <v>461</v>
      </c>
      <c r="C355" s="180" t="s">
        <v>1048</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191"/>
        <v>0</v>
      </c>
      <c r="G355" s="181"/>
      <c r="H355" s="181">
        <f t="shared" si="192"/>
        <v>0</v>
      </c>
      <c r="I355" s="181"/>
      <c r="J355" s="181">
        <f t="shared" si="193"/>
        <v>0</v>
      </c>
      <c r="K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1">
        <f t="shared" si="194"/>
        <v>0</v>
      </c>
      <c r="AD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1">
        <f t="shared" si="195"/>
        <v>0</v>
      </c>
      <c r="AH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1">
        <f t="shared" si="196"/>
        <v>0</v>
      </c>
      <c r="AL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1">
        <f t="shared" si="197"/>
        <v>0</v>
      </c>
      <c r="AP355" s="181">
        <f t="shared" si="198"/>
        <v>0</v>
      </c>
    </row>
    <row r="356" spans="2:42" x14ac:dyDescent="0.25">
      <c r="B356" s="179" t="s">
        <v>462</v>
      </c>
      <c r="C356" s="180" t="s">
        <v>1049</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191"/>
        <v>0</v>
      </c>
      <c r="G356" s="181"/>
      <c r="H356" s="181">
        <f t="shared" si="192"/>
        <v>0</v>
      </c>
      <c r="I356" s="181"/>
      <c r="J356" s="181">
        <f t="shared" si="193"/>
        <v>0</v>
      </c>
      <c r="K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1">
        <f t="shared" si="194"/>
        <v>0</v>
      </c>
      <c r="AD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1">
        <f t="shared" si="195"/>
        <v>0</v>
      </c>
      <c r="AH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1">
        <f t="shared" si="196"/>
        <v>0</v>
      </c>
      <c r="AL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1">
        <f t="shared" si="197"/>
        <v>0</v>
      </c>
      <c r="AP356" s="181">
        <f t="shared" si="198"/>
        <v>0</v>
      </c>
    </row>
    <row r="357" spans="2:42" x14ac:dyDescent="0.25">
      <c r="B357" s="179" t="s">
        <v>463</v>
      </c>
      <c r="C357" s="180" t="s">
        <v>1049</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1">
        <f t="shared" si="191"/>
        <v>0</v>
      </c>
      <c r="G357" s="181"/>
      <c r="H357" s="181">
        <f t="shared" si="192"/>
        <v>0</v>
      </c>
      <c r="I357" s="181"/>
      <c r="J357" s="181">
        <f t="shared" si="193"/>
        <v>0</v>
      </c>
      <c r="K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1">
        <f t="shared" si="194"/>
        <v>0</v>
      </c>
      <c r="AD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1">
        <f t="shared" si="195"/>
        <v>0</v>
      </c>
      <c r="AH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1">
        <f t="shared" si="196"/>
        <v>0</v>
      </c>
      <c r="AL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1">
        <f t="shared" si="197"/>
        <v>0</v>
      </c>
      <c r="AP357" s="181">
        <f t="shared" si="198"/>
        <v>0</v>
      </c>
    </row>
    <row r="358" spans="2:42" x14ac:dyDescent="0.25">
      <c r="B358" s="179" t="s">
        <v>464</v>
      </c>
      <c r="C358" s="180" t="s">
        <v>1050</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191"/>
        <v>0</v>
      </c>
      <c r="G358" s="181"/>
      <c r="H358" s="181">
        <f t="shared" si="192"/>
        <v>0</v>
      </c>
      <c r="I358" s="181"/>
      <c r="J358" s="181">
        <f t="shared" si="193"/>
        <v>0</v>
      </c>
      <c r="K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1">
        <f t="shared" si="194"/>
        <v>0</v>
      </c>
      <c r="AD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1">
        <f t="shared" si="195"/>
        <v>0</v>
      </c>
      <c r="AH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1">
        <f t="shared" si="196"/>
        <v>0</v>
      </c>
      <c r="AL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1">
        <f t="shared" si="197"/>
        <v>0</v>
      </c>
      <c r="AP358" s="181">
        <f t="shared" si="198"/>
        <v>0</v>
      </c>
    </row>
    <row r="359" spans="2:42" x14ac:dyDescent="0.25">
      <c r="B359" s="179" t="s">
        <v>465</v>
      </c>
      <c r="C359" s="180" t="s">
        <v>1051</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191"/>
        <v>0</v>
      </c>
      <c r="G359" s="181"/>
      <c r="H359" s="181">
        <f t="shared" si="192"/>
        <v>0</v>
      </c>
      <c r="I359" s="181"/>
      <c r="J359" s="181">
        <f t="shared" si="193"/>
        <v>0</v>
      </c>
      <c r="K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1">
        <f t="shared" si="194"/>
        <v>0</v>
      </c>
      <c r="AD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1">
        <f t="shared" si="195"/>
        <v>0</v>
      </c>
      <c r="AH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1">
        <f t="shared" si="196"/>
        <v>0</v>
      </c>
      <c r="AL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1">
        <f t="shared" si="197"/>
        <v>0</v>
      </c>
      <c r="AP359" s="181">
        <f t="shared" si="198"/>
        <v>0</v>
      </c>
    </row>
    <row r="360" spans="2:42" x14ac:dyDescent="0.25">
      <c r="B360" s="179" t="s">
        <v>466</v>
      </c>
      <c r="C360" s="180" t="s">
        <v>1052</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191"/>
        <v>0</v>
      </c>
      <c r="G360" s="181"/>
      <c r="H360" s="181">
        <f t="shared" si="192"/>
        <v>0</v>
      </c>
      <c r="I360" s="181"/>
      <c r="J360" s="181">
        <f t="shared" si="193"/>
        <v>0</v>
      </c>
      <c r="K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1">
        <f t="shared" si="194"/>
        <v>0</v>
      </c>
      <c r="AD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1">
        <f t="shared" si="195"/>
        <v>0</v>
      </c>
      <c r="AH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1">
        <f t="shared" si="196"/>
        <v>0</v>
      </c>
      <c r="AL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1">
        <f t="shared" si="197"/>
        <v>0</v>
      </c>
      <c r="AP360" s="181">
        <f t="shared" si="198"/>
        <v>0</v>
      </c>
    </row>
    <row r="361" spans="2:42" x14ac:dyDescent="0.25">
      <c r="B361" s="179" t="s">
        <v>467</v>
      </c>
      <c r="C361" s="180" t="s">
        <v>1052</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191"/>
        <v>0</v>
      </c>
      <c r="G361" s="181"/>
      <c r="H361" s="181">
        <f t="shared" si="192"/>
        <v>0</v>
      </c>
      <c r="I361" s="181"/>
      <c r="J361" s="181">
        <f t="shared" si="193"/>
        <v>0</v>
      </c>
      <c r="K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1">
        <f t="shared" si="194"/>
        <v>0</v>
      </c>
      <c r="AD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1">
        <f t="shared" si="195"/>
        <v>0</v>
      </c>
      <c r="AH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1">
        <f t="shared" si="196"/>
        <v>0</v>
      </c>
      <c r="AL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1">
        <f t="shared" si="197"/>
        <v>0</v>
      </c>
      <c r="AP361" s="181">
        <f t="shared" si="198"/>
        <v>0</v>
      </c>
    </row>
    <row r="362" spans="2:42" x14ac:dyDescent="0.25">
      <c r="B362" s="179" t="s">
        <v>468</v>
      </c>
      <c r="C362" s="180" t="s">
        <v>1053</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191"/>
        <v>0</v>
      </c>
      <c r="G362" s="181"/>
      <c r="H362" s="181">
        <f t="shared" si="192"/>
        <v>0</v>
      </c>
      <c r="I362" s="181"/>
      <c r="J362" s="181">
        <f t="shared" si="193"/>
        <v>0</v>
      </c>
      <c r="K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1">
        <f t="shared" si="194"/>
        <v>0</v>
      </c>
      <c r="AD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1">
        <f t="shared" si="195"/>
        <v>0</v>
      </c>
      <c r="AH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1">
        <f t="shared" si="196"/>
        <v>0</v>
      </c>
      <c r="AL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1">
        <f t="shared" si="197"/>
        <v>0</v>
      </c>
      <c r="AP362" s="181">
        <f t="shared" si="198"/>
        <v>0</v>
      </c>
    </row>
    <row r="363" spans="2:42" x14ac:dyDescent="0.25">
      <c r="B363" s="179" t="s">
        <v>469</v>
      </c>
      <c r="C363" s="180" t="s">
        <v>1054</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200">D363+E363</f>
        <v>0</v>
      </c>
      <c r="G363" s="181"/>
      <c r="H363" s="181">
        <f t="shared" ref="H363:H378" si="201">F363-G363</f>
        <v>0</v>
      </c>
      <c r="I363" s="181"/>
      <c r="J363" s="181">
        <f t="shared" ref="J363:J378" si="202">F363-I363</f>
        <v>0</v>
      </c>
      <c r="K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1">
        <f t="shared" ref="AC363:AC378" si="203">Z363+AA363+AB363</f>
        <v>0</v>
      </c>
      <c r="AD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1">
        <f t="shared" ref="AG363:AG378" si="204">AD363+AE363+AF363</f>
        <v>0</v>
      </c>
      <c r="AH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1">
        <f t="shared" ref="AK363:AK378" si="205">AH363+AI363+AJ363</f>
        <v>0</v>
      </c>
      <c r="AL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1">
        <f t="shared" ref="AO363:AO378" si="206">AL363+AM363+AN363</f>
        <v>0</v>
      </c>
      <c r="AP363" s="181">
        <f t="shared" ref="AP363:AP378" si="207">AC363+AG363+AK363+AO363</f>
        <v>0</v>
      </c>
    </row>
    <row r="364" spans="2:42" x14ac:dyDescent="0.25">
      <c r="B364" s="179" t="s">
        <v>470</v>
      </c>
      <c r="C364" s="180" t="s">
        <v>1055</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200"/>
        <v>0</v>
      </c>
      <c r="G364" s="181"/>
      <c r="H364" s="181">
        <f t="shared" si="201"/>
        <v>0</v>
      </c>
      <c r="I364" s="181"/>
      <c r="J364" s="181">
        <f t="shared" si="202"/>
        <v>0</v>
      </c>
      <c r="K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1">
        <f t="shared" si="203"/>
        <v>0</v>
      </c>
      <c r="AD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1">
        <f t="shared" si="204"/>
        <v>0</v>
      </c>
      <c r="AH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1">
        <f t="shared" si="205"/>
        <v>0</v>
      </c>
      <c r="AL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1">
        <f t="shared" si="206"/>
        <v>0</v>
      </c>
      <c r="AP364" s="181">
        <f t="shared" si="207"/>
        <v>0</v>
      </c>
    </row>
    <row r="365" spans="2:42" x14ac:dyDescent="0.25">
      <c r="B365" s="179" t="s">
        <v>471</v>
      </c>
      <c r="C365" s="180" t="s">
        <v>1056</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200"/>
        <v>0</v>
      </c>
      <c r="G365" s="181"/>
      <c r="H365" s="181">
        <f t="shared" si="201"/>
        <v>0</v>
      </c>
      <c r="I365" s="181"/>
      <c r="J365" s="181">
        <f t="shared" si="202"/>
        <v>0</v>
      </c>
      <c r="K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1">
        <f t="shared" si="203"/>
        <v>0</v>
      </c>
      <c r="AD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1">
        <f t="shared" si="204"/>
        <v>0</v>
      </c>
      <c r="AH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1">
        <f t="shared" si="205"/>
        <v>0</v>
      </c>
      <c r="AL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1">
        <f t="shared" si="206"/>
        <v>0</v>
      </c>
      <c r="AP365" s="181">
        <f t="shared" si="207"/>
        <v>0</v>
      </c>
    </row>
    <row r="366" spans="2:42" x14ac:dyDescent="0.25">
      <c r="B366" s="179" t="s">
        <v>472</v>
      </c>
      <c r="C366" s="180" t="s">
        <v>1057</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760000</v>
      </c>
      <c r="F366" s="181">
        <f t="shared" si="200"/>
        <v>760000</v>
      </c>
      <c r="G366" s="181"/>
      <c r="H366" s="181">
        <f t="shared" si="201"/>
        <v>760000</v>
      </c>
      <c r="I366" s="181"/>
      <c r="J366" s="181">
        <f t="shared" si="202"/>
        <v>760000</v>
      </c>
      <c r="K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760000</v>
      </c>
      <c r="S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450000</v>
      </c>
      <c r="AA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70000</v>
      </c>
      <c r="AB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v>
      </c>
      <c r="AC366" s="181">
        <f t="shared" si="203"/>
        <v>760000</v>
      </c>
      <c r="AD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1">
        <f t="shared" si="204"/>
        <v>0</v>
      </c>
      <c r="AH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1">
        <f t="shared" si="205"/>
        <v>0</v>
      </c>
      <c r="AL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1">
        <f t="shared" si="206"/>
        <v>0</v>
      </c>
      <c r="AP366" s="181">
        <f t="shared" si="207"/>
        <v>760000</v>
      </c>
    </row>
    <row r="367" spans="2:42" x14ac:dyDescent="0.25">
      <c r="B367" s="179" t="s">
        <v>473</v>
      </c>
      <c r="C367" s="180" t="s">
        <v>1058</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200"/>
        <v>0</v>
      </c>
      <c r="G367" s="181"/>
      <c r="H367" s="181">
        <f t="shared" si="201"/>
        <v>0</v>
      </c>
      <c r="I367" s="181"/>
      <c r="J367" s="181">
        <f t="shared" si="202"/>
        <v>0</v>
      </c>
      <c r="K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1">
        <f t="shared" si="203"/>
        <v>0</v>
      </c>
      <c r="AD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1">
        <f t="shared" si="204"/>
        <v>0</v>
      </c>
      <c r="AH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1">
        <f t="shared" si="205"/>
        <v>0</v>
      </c>
      <c r="AL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1">
        <f t="shared" si="206"/>
        <v>0</v>
      </c>
      <c r="AP367" s="181">
        <f t="shared" si="207"/>
        <v>0</v>
      </c>
    </row>
    <row r="368" spans="2:42" x14ac:dyDescent="0.25">
      <c r="B368" s="179" t="s">
        <v>474</v>
      </c>
      <c r="C368" s="180" t="s">
        <v>1059</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200"/>
        <v>0</v>
      </c>
      <c r="G368" s="181"/>
      <c r="H368" s="181">
        <f t="shared" si="201"/>
        <v>0</v>
      </c>
      <c r="I368" s="181"/>
      <c r="J368" s="181">
        <f t="shared" si="202"/>
        <v>0</v>
      </c>
      <c r="K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1">
        <f t="shared" si="203"/>
        <v>0</v>
      </c>
      <c r="AD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1">
        <f t="shared" si="204"/>
        <v>0</v>
      </c>
      <c r="AH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1">
        <f t="shared" si="205"/>
        <v>0</v>
      </c>
      <c r="AL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1">
        <f t="shared" si="206"/>
        <v>0</v>
      </c>
      <c r="AP368" s="181">
        <f t="shared" si="207"/>
        <v>0</v>
      </c>
    </row>
    <row r="369" spans="2:42" x14ac:dyDescent="0.25">
      <c r="B369" s="179" t="s">
        <v>475</v>
      </c>
      <c r="C369" s="180" t="s">
        <v>1060</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200"/>
        <v>0</v>
      </c>
      <c r="G369" s="181"/>
      <c r="H369" s="181">
        <f t="shared" si="201"/>
        <v>0</v>
      </c>
      <c r="I369" s="181"/>
      <c r="J369" s="181">
        <f t="shared" si="202"/>
        <v>0</v>
      </c>
      <c r="K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1">
        <f t="shared" si="203"/>
        <v>0</v>
      </c>
      <c r="AD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1">
        <f t="shared" si="204"/>
        <v>0</v>
      </c>
      <c r="AH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1">
        <f t="shared" si="205"/>
        <v>0</v>
      </c>
      <c r="AL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1">
        <f t="shared" si="206"/>
        <v>0</v>
      </c>
      <c r="AP369" s="181">
        <f t="shared" si="207"/>
        <v>0</v>
      </c>
    </row>
    <row r="370" spans="2:42" x14ac:dyDescent="0.25">
      <c r="B370" s="179" t="s">
        <v>476</v>
      </c>
      <c r="C370" s="180" t="s">
        <v>1061</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200"/>
        <v>0</v>
      </c>
      <c r="G370" s="181"/>
      <c r="H370" s="181">
        <f t="shared" si="201"/>
        <v>0</v>
      </c>
      <c r="I370" s="181"/>
      <c r="J370" s="181">
        <f t="shared" si="202"/>
        <v>0</v>
      </c>
      <c r="K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1">
        <f t="shared" si="203"/>
        <v>0</v>
      </c>
      <c r="AD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1">
        <f t="shared" si="204"/>
        <v>0</v>
      </c>
      <c r="AH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1">
        <f t="shared" si="205"/>
        <v>0</v>
      </c>
      <c r="AL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1">
        <f t="shared" si="206"/>
        <v>0</v>
      </c>
      <c r="AP370" s="181">
        <f t="shared" si="207"/>
        <v>0</v>
      </c>
    </row>
    <row r="371" spans="2:42" x14ac:dyDescent="0.25">
      <c r="B371" s="179" t="s">
        <v>477</v>
      </c>
      <c r="C371" s="180" t="s">
        <v>1062</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200"/>
        <v>0</v>
      </c>
      <c r="G371" s="181"/>
      <c r="H371" s="181">
        <f t="shared" si="201"/>
        <v>0</v>
      </c>
      <c r="I371" s="181"/>
      <c r="J371" s="181">
        <f t="shared" si="202"/>
        <v>0</v>
      </c>
      <c r="K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1">
        <f t="shared" si="203"/>
        <v>0</v>
      </c>
      <c r="AD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1">
        <f t="shared" si="204"/>
        <v>0</v>
      </c>
      <c r="AH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1">
        <f t="shared" si="205"/>
        <v>0</v>
      </c>
      <c r="AL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1">
        <f t="shared" si="206"/>
        <v>0</v>
      </c>
      <c r="AP371" s="181">
        <f t="shared" si="207"/>
        <v>0</v>
      </c>
    </row>
    <row r="372" spans="2:42" x14ac:dyDescent="0.25">
      <c r="B372" s="179" t="s">
        <v>478</v>
      </c>
      <c r="C372" s="180" t="s">
        <v>1063</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200"/>
        <v>0</v>
      </c>
      <c r="G372" s="181"/>
      <c r="H372" s="181">
        <f t="shared" si="201"/>
        <v>0</v>
      </c>
      <c r="I372" s="181"/>
      <c r="J372" s="181">
        <f t="shared" si="202"/>
        <v>0</v>
      </c>
      <c r="K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1">
        <f t="shared" si="203"/>
        <v>0</v>
      </c>
      <c r="AD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1">
        <f t="shared" si="204"/>
        <v>0</v>
      </c>
      <c r="AH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1">
        <f t="shared" si="205"/>
        <v>0</v>
      </c>
      <c r="AL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1">
        <f t="shared" si="206"/>
        <v>0</v>
      </c>
      <c r="AP372" s="181">
        <f t="shared" si="207"/>
        <v>0</v>
      </c>
    </row>
    <row r="373" spans="2:42" x14ac:dyDescent="0.25">
      <c r="B373" s="179" t="s">
        <v>479</v>
      </c>
      <c r="C373" s="180" t="s">
        <v>1064</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200"/>
        <v>0</v>
      </c>
      <c r="G373" s="181"/>
      <c r="H373" s="181">
        <f t="shared" si="201"/>
        <v>0</v>
      </c>
      <c r="I373" s="181"/>
      <c r="J373" s="181">
        <f t="shared" si="202"/>
        <v>0</v>
      </c>
      <c r="K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1">
        <f t="shared" si="203"/>
        <v>0</v>
      </c>
      <c r="AD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1">
        <f t="shared" si="204"/>
        <v>0</v>
      </c>
      <c r="AH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1">
        <f t="shared" si="205"/>
        <v>0</v>
      </c>
      <c r="AL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1">
        <f t="shared" si="206"/>
        <v>0</v>
      </c>
      <c r="AP373" s="181">
        <f t="shared" si="207"/>
        <v>0</v>
      </c>
    </row>
    <row r="374" spans="2:42" x14ac:dyDescent="0.25">
      <c r="B374" s="179" t="s">
        <v>480</v>
      </c>
      <c r="C374" s="180" t="s">
        <v>1065</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200"/>
        <v>0</v>
      </c>
      <c r="G374" s="181"/>
      <c r="H374" s="181">
        <f t="shared" si="201"/>
        <v>0</v>
      </c>
      <c r="I374" s="181"/>
      <c r="J374" s="181">
        <f t="shared" si="202"/>
        <v>0</v>
      </c>
      <c r="K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1">
        <f t="shared" si="203"/>
        <v>0</v>
      </c>
      <c r="AD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1">
        <f t="shared" si="204"/>
        <v>0</v>
      </c>
      <c r="AH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1">
        <f t="shared" si="205"/>
        <v>0</v>
      </c>
      <c r="AL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1">
        <f t="shared" si="206"/>
        <v>0</v>
      </c>
      <c r="AP374" s="181">
        <f t="shared" si="207"/>
        <v>0</v>
      </c>
    </row>
    <row r="375" spans="2:42" x14ac:dyDescent="0.25">
      <c r="B375" s="179" t="s">
        <v>481</v>
      </c>
      <c r="C375" s="180" t="s">
        <v>1066</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200"/>
        <v>0</v>
      </c>
      <c r="G375" s="181"/>
      <c r="H375" s="181">
        <f t="shared" si="201"/>
        <v>0</v>
      </c>
      <c r="I375" s="181"/>
      <c r="J375" s="181">
        <f t="shared" si="202"/>
        <v>0</v>
      </c>
      <c r="K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1">
        <f t="shared" si="203"/>
        <v>0</v>
      </c>
      <c r="AD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1">
        <f t="shared" si="204"/>
        <v>0</v>
      </c>
      <c r="AH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1">
        <f t="shared" si="205"/>
        <v>0</v>
      </c>
      <c r="AL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1">
        <f t="shared" si="206"/>
        <v>0</v>
      </c>
      <c r="AP375" s="181">
        <f t="shared" si="207"/>
        <v>0</v>
      </c>
    </row>
    <row r="376" spans="2:42" x14ac:dyDescent="0.25">
      <c r="B376" s="179" t="s">
        <v>482</v>
      </c>
      <c r="C376" s="180" t="s">
        <v>1067</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200"/>
        <v>0</v>
      </c>
      <c r="G376" s="181"/>
      <c r="H376" s="181">
        <f t="shared" si="201"/>
        <v>0</v>
      </c>
      <c r="I376" s="181"/>
      <c r="J376" s="181">
        <f t="shared" si="202"/>
        <v>0</v>
      </c>
      <c r="K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1">
        <f t="shared" si="203"/>
        <v>0</v>
      </c>
      <c r="AD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1">
        <f t="shared" si="204"/>
        <v>0</v>
      </c>
      <c r="AH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1">
        <f t="shared" si="205"/>
        <v>0</v>
      </c>
      <c r="AL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1">
        <f t="shared" si="206"/>
        <v>0</v>
      </c>
      <c r="AP376" s="181">
        <f t="shared" si="207"/>
        <v>0</v>
      </c>
    </row>
    <row r="377" spans="2:42" x14ac:dyDescent="0.25">
      <c r="B377" s="179" t="s">
        <v>483</v>
      </c>
      <c r="C377" s="180" t="s">
        <v>1068</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200"/>
        <v>0</v>
      </c>
      <c r="G377" s="181"/>
      <c r="H377" s="181">
        <f t="shared" si="201"/>
        <v>0</v>
      </c>
      <c r="I377" s="181"/>
      <c r="J377" s="181">
        <f t="shared" si="202"/>
        <v>0</v>
      </c>
      <c r="K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1">
        <f t="shared" si="203"/>
        <v>0</v>
      </c>
      <c r="AD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1">
        <f t="shared" si="204"/>
        <v>0</v>
      </c>
      <c r="AH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1">
        <f t="shared" si="205"/>
        <v>0</v>
      </c>
      <c r="AL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1">
        <f t="shared" si="206"/>
        <v>0</v>
      </c>
      <c r="AP377" s="181">
        <f t="shared" si="207"/>
        <v>0</v>
      </c>
    </row>
    <row r="378" spans="2:42" x14ac:dyDescent="0.25">
      <c r="B378" s="179" t="s">
        <v>484</v>
      </c>
      <c r="C378" s="180" t="s">
        <v>1069</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200"/>
        <v>0</v>
      </c>
      <c r="G378" s="181"/>
      <c r="H378" s="181">
        <f t="shared" si="201"/>
        <v>0</v>
      </c>
      <c r="I378" s="181"/>
      <c r="J378" s="181">
        <f t="shared" si="202"/>
        <v>0</v>
      </c>
      <c r="K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1">
        <f t="shared" si="203"/>
        <v>0</v>
      </c>
      <c r="AD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1">
        <f t="shared" si="204"/>
        <v>0</v>
      </c>
      <c r="AH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1">
        <f t="shared" si="205"/>
        <v>0</v>
      </c>
      <c r="AL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1">
        <f t="shared" si="206"/>
        <v>0</v>
      </c>
      <c r="AP378" s="181">
        <f t="shared" si="207"/>
        <v>0</v>
      </c>
    </row>
    <row r="379" spans="2:42" x14ac:dyDescent="0.25">
      <c r="B379" s="179" t="s">
        <v>485</v>
      </c>
      <c r="C379" s="180" t="s">
        <v>1070</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ref="F379:F402" si="208">D379+E379</f>
        <v>0</v>
      </c>
      <c r="G379" s="181"/>
      <c r="H379" s="181">
        <f t="shared" ref="H379:H402" si="209">F379-G379</f>
        <v>0</v>
      </c>
      <c r="I379" s="181"/>
      <c r="J379" s="181">
        <f t="shared" ref="J379:J402" si="210">F379-I379</f>
        <v>0</v>
      </c>
      <c r="K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1">
        <f t="shared" ref="AC379:AC402" si="211">Z379+AA379+AB379</f>
        <v>0</v>
      </c>
      <c r="AD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1">
        <f t="shared" ref="AG379:AG402" si="212">AD379+AE379+AF379</f>
        <v>0</v>
      </c>
      <c r="AH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1">
        <f t="shared" ref="AK379:AK402" si="213">AH379+AI379+AJ379</f>
        <v>0</v>
      </c>
      <c r="AL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1">
        <f t="shared" ref="AO379:AO402" si="214">AL379+AM379+AN379</f>
        <v>0</v>
      </c>
      <c r="AP379" s="181">
        <f t="shared" ref="AP379:AP402" si="215">AC379+AG379+AK379+AO379</f>
        <v>0</v>
      </c>
    </row>
    <row r="380" spans="2:42" x14ac:dyDescent="0.25">
      <c r="B380" s="179" t="s">
        <v>486</v>
      </c>
      <c r="C380" s="180" t="s">
        <v>1071</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208"/>
        <v>0</v>
      </c>
      <c r="G380" s="181"/>
      <c r="H380" s="181">
        <f t="shared" si="209"/>
        <v>0</v>
      </c>
      <c r="I380" s="181"/>
      <c r="J380" s="181">
        <f t="shared" si="210"/>
        <v>0</v>
      </c>
      <c r="K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1">
        <f t="shared" si="211"/>
        <v>0</v>
      </c>
      <c r="AD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1">
        <f t="shared" si="212"/>
        <v>0</v>
      </c>
      <c r="AH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1">
        <f t="shared" si="213"/>
        <v>0</v>
      </c>
      <c r="AL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1">
        <f t="shared" si="214"/>
        <v>0</v>
      </c>
      <c r="AP380" s="181">
        <f t="shared" si="215"/>
        <v>0</v>
      </c>
    </row>
    <row r="381" spans="2:42" x14ac:dyDescent="0.25">
      <c r="B381" s="179" t="s">
        <v>487</v>
      </c>
      <c r="C381" s="180" t="s">
        <v>1071</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208"/>
        <v>0</v>
      </c>
      <c r="G381" s="181"/>
      <c r="H381" s="181">
        <f t="shared" si="209"/>
        <v>0</v>
      </c>
      <c r="I381" s="181"/>
      <c r="J381" s="181">
        <f t="shared" si="210"/>
        <v>0</v>
      </c>
      <c r="K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1">
        <f t="shared" si="211"/>
        <v>0</v>
      </c>
      <c r="AD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1">
        <f t="shared" si="212"/>
        <v>0</v>
      </c>
      <c r="AH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1">
        <f t="shared" si="213"/>
        <v>0</v>
      </c>
      <c r="AL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1">
        <f t="shared" si="214"/>
        <v>0</v>
      </c>
      <c r="AP381" s="181">
        <f t="shared" si="215"/>
        <v>0</v>
      </c>
    </row>
    <row r="382" spans="2:42" x14ac:dyDescent="0.25">
      <c r="B382" s="179" t="s">
        <v>488</v>
      </c>
      <c r="C382" s="180" t="s">
        <v>1072</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208"/>
        <v>0</v>
      </c>
      <c r="G382" s="181"/>
      <c r="H382" s="181">
        <f t="shared" si="209"/>
        <v>0</v>
      </c>
      <c r="I382" s="181"/>
      <c r="J382" s="181">
        <f t="shared" si="210"/>
        <v>0</v>
      </c>
      <c r="K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1">
        <f t="shared" si="211"/>
        <v>0</v>
      </c>
      <c r="AD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1">
        <f t="shared" si="212"/>
        <v>0</v>
      </c>
      <c r="AH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1">
        <f t="shared" si="213"/>
        <v>0</v>
      </c>
      <c r="AL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1">
        <f t="shared" si="214"/>
        <v>0</v>
      </c>
      <c r="AP382" s="181">
        <f t="shared" si="215"/>
        <v>0</v>
      </c>
    </row>
    <row r="383" spans="2:42" x14ac:dyDescent="0.25">
      <c r="B383" s="188" t="s">
        <v>489</v>
      </c>
      <c r="C383" s="189" t="s">
        <v>1073</v>
      </c>
      <c r="D383" s="190">
        <f>SUM(D384:D388)</f>
        <v>0</v>
      </c>
      <c r="E383" s="190">
        <f>SUM(E384:E388)</f>
        <v>300000</v>
      </c>
      <c r="F383" s="190">
        <f t="shared" si="208"/>
        <v>300000</v>
      </c>
      <c r="G383" s="190">
        <f>SUM(G384:G388)</f>
        <v>0</v>
      </c>
      <c r="H383" s="190">
        <f t="shared" si="209"/>
        <v>300000</v>
      </c>
      <c r="I383" s="190">
        <f>SUM(I384:I388)</f>
        <v>0</v>
      </c>
      <c r="J383" s="190">
        <f t="shared" si="210"/>
        <v>300000</v>
      </c>
      <c r="K383" s="190">
        <f t="shared" ref="K383:AB383" si="216">SUM(K384:K388)</f>
        <v>0</v>
      </c>
      <c r="L383" s="190">
        <f t="shared" si="216"/>
        <v>0</v>
      </c>
      <c r="M383" s="190">
        <f t="shared" si="216"/>
        <v>0</v>
      </c>
      <c r="N383" s="190">
        <f t="shared" si="216"/>
        <v>0</v>
      </c>
      <c r="O383" s="190">
        <f t="shared" si="216"/>
        <v>0</v>
      </c>
      <c r="P383" s="190">
        <f>SUM(P384:P388)</f>
        <v>0</v>
      </c>
      <c r="Q383" s="190">
        <f>SUM(Q384:Q388)</f>
        <v>0</v>
      </c>
      <c r="R383" s="190">
        <f t="shared" si="216"/>
        <v>300000</v>
      </c>
      <c r="S383" s="190">
        <f t="shared" si="216"/>
        <v>0</v>
      </c>
      <c r="T383" s="190">
        <f>SUM(T384:T388)</f>
        <v>0</v>
      </c>
      <c r="U383" s="190">
        <f t="shared" si="216"/>
        <v>0</v>
      </c>
      <c r="V383" s="190">
        <f t="shared" si="216"/>
        <v>0</v>
      </c>
      <c r="W383" s="190">
        <f>SUM(W384:W388)</f>
        <v>0</v>
      </c>
      <c r="X383" s="190">
        <f t="shared" si="216"/>
        <v>0</v>
      </c>
      <c r="Y383" s="190">
        <f t="shared" si="216"/>
        <v>0</v>
      </c>
      <c r="Z383" s="190">
        <f t="shared" si="216"/>
        <v>0</v>
      </c>
      <c r="AA383" s="190">
        <f t="shared" si="216"/>
        <v>0</v>
      </c>
      <c r="AB383" s="190">
        <f t="shared" si="216"/>
        <v>0</v>
      </c>
      <c r="AC383" s="190">
        <f t="shared" si="211"/>
        <v>0</v>
      </c>
      <c r="AD383" s="190">
        <f>SUM(AD384:AD388)</f>
        <v>0</v>
      </c>
      <c r="AE383" s="190">
        <f>SUM(AE384:AE388)</f>
        <v>0</v>
      </c>
      <c r="AF383" s="190">
        <f>SUM(AF384:AF388)</f>
        <v>0</v>
      </c>
      <c r="AG383" s="190">
        <f t="shared" si="212"/>
        <v>0</v>
      </c>
      <c r="AH383" s="190">
        <f>SUM(AH384:AH388)</f>
        <v>300000</v>
      </c>
      <c r="AI383" s="190">
        <f>SUM(AI384:AI388)</f>
        <v>0</v>
      </c>
      <c r="AJ383" s="190">
        <f>SUM(AJ384:AJ388)</f>
        <v>0</v>
      </c>
      <c r="AK383" s="190">
        <f t="shared" si="213"/>
        <v>300000</v>
      </c>
      <c r="AL383" s="190">
        <f>SUM(AL384:AL388)</f>
        <v>0</v>
      </c>
      <c r="AM383" s="190">
        <f>SUM(AM384:AM388)</f>
        <v>0</v>
      </c>
      <c r="AN383" s="190">
        <f>SUM(AN384:AN388)</f>
        <v>0</v>
      </c>
      <c r="AO383" s="190">
        <f t="shared" si="214"/>
        <v>0</v>
      </c>
      <c r="AP383" s="190">
        <f t="shared" si="215"/>
        <v>300000</v>
      </c>
    </row>
    <row r="384" spans="2:42" x14ac:dyDescent="0.25">
      <c r="B384" s="179" t="s">
        <v>490</v>
      </c>
      <c r="C384" s="180" t="s">
        <v>1074</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208"/>
        <v>0</v>
      </c>
      <c r="G384" s="181"/>
      <c r="H384" s="181">
        <f t="shared" si="209"/>
        <v>0</v>
      </c>
      <c r="I384" s="181"/>
      <c r="J384" s="181">
        <f t="shared" si="210"/>
        <v>0</v>
      </c>
      <c r="K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1">
        <f t="shared" si="211"/>
        <v>0</v>
      </c>
      <c r="AD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1">
        <f t="shared" si="212"/>
        <v>0</v>
      </c>
      <c r="AH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1">
        <f t="shared" si="213"/>
        <v>0</v>
      </c>
      <c r="AL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1">
        <f t="shared" si="214"/>
        <v>0</v>
      </c>
      <c r="AP384" s="181">
        <f t="shared" si="215"/>
        <v>0</v>
      </c>
    </row>
    <row r="385" spans="1:42" x14ac:dyDescent="0.25">
      <c r="B385" s="179" t="s">
        <v>491</v>
      </c>
      <c r="C385" s="180" t="s">
        <v>1075</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385" s="181">
        <f t="shared" si="208"/>
        <v>300000</v>
      </c>
      <c r="G385" s="181"/>
      <c r="H385" s="181">
        <f t="shared" si="209"/>
        <v>300000</v>
      </c>
      <c r="I385" s="181"/>
      <c r="J385" s="181">
        <f t="shared" si="210"/>
        <v>300000</v>
      </c>
      <c r="K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v>
      </c>
      <c r="S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1">
        <f t="shared" si="211"/>
        <v>0</v>
      </c>
      <c r="AD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1">
        <f t="shared" si="212"/>
        <v>0</v>
      </c>
      <c r="AH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I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1">
        <f t="shared" si="213"/>
        <v>300000</v>
      </c>
      <c r="AL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1">
        <f t="shared" si="214"/>
        <v>0</v>
      </c>
      <c r="AP385" s="181">
        <f t="shared" si="215"/>
        <v>300000</v>
      </c>
    </row>
    <row r="386" spans="1:42" x14ac:dyDescent="0.25">
      <c r="B386" s="179" t="s">
        <v>492</v>
      </c>
      <c r="C386" s="180" t="s">
        <v>1076</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si="208"/>
        <v>0</v>
      </c>
      <c r="G386" s="181"/>
      <c r="H386" s="181">
        <f t="shared" si="209"/>
        <v>0</v>
      </c>
      <c r="I386" s="181"/>
      <c r="J386" s="181">
        <f t="shared" si="210"/>
        <v>0</v>
      </c>
      <c r="K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1">
        <f t="shared" si="211"/>
        <v>0</v>
      </c>
      <c r="AD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1">
        <f t="shared" si="212"/>
        <v>0</v>
      </c>
      <c r="AH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1">
        <f t="shared" si="213"/>
        <v>0</v>
      </c>
      <c r="AL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1">
        <f t="shared" si="214"/>
        <v>0</v>
      </c>
      <c r="AP386" s="181">
        <f t="shared" si="215"/>
        <v>0</v>
      </c>
    </row>
    <row r="387" spans="1:42" x14ac:dyDescent="0.25">
      <c r="A387" s="109"/>
      <c r="B387" s="179" t="s">
        <v>493</v>
      </c>
      <c r="C387" s="180" t="s">
        <v>1077</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si="208"/>
        <v>0</v>
      </c>
      <c r="G387" s="181"/>
      <c r="H387" s="181">
        <f t="shared" si="209"/>
        <v>0</v>
      </c>
      <c r="I387" s="181"/>
      <c r="J387" s="181">
        <f t="shared" si="210"/>
        <v>0</v>
      </c>
      <c r="K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1">
        <f t="shared" si="211"/>
        <v>0</v>
      </c>
      <c r="AD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1">
        <f t="shared" si="212"/>
        <v>0</v>
      </c>
      <c r="AH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1">
        <f t="shared" si="213"/>
        <v>0</v>
      </c>
      <c r="AL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1">
        <f t="shared" si="214"/>
        <v>0</v>
      </c>
      <c r="AP387" s="181">
        <f t="shared" si="215"/>
        <v>0</v>
      </c>
    </row>
    <row r="388" spans="1:42" x14ac:dyDescent="0.25">
      <c r="A388" s="109"/>
      <c r="B388" s="179" t="s">
        <v>494</v>
      </c>
      <c r="C388" s="180" t="s">
        <v>1078</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208"/>
        <v>0</v>
      </c>
      <c r="G388" s="181"/>
      <c r="H388" s="181">
        <f t="shared" si="209"/>
        <v>0</v>
      </c>
      <c r="I388" s="181"/>
      <c r="J388" s="181">
        <f t="shared" si="210"/>
        <v>0</v>
      </c>
      <c r="K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1">
        <f t="shared" si="211"/>
        <v>0</v>
      </c>
      <c r="AD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1">
        <f t="shared" si="212"/>
        <v>0</v>
      </c>
      <c r="AH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1">
        <f t="shared" si="213"/>
        <v>0</v>
      </c>
      <c r="AL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1">
        <f t="shared" si="214"/>
        <v>0</v>
      </c>
      <c r="AP388" s="181">
        <f t="shared" si="215"/>
        <v>0</v>
      </c>
    </row>
    <row r="389" spans="1:42" x14ac:dyDescent="0.25">
      <c r="B389" s="188" t="s">
        <v>495</v>
      </c>
      <c r="C389" s="189" t="s">
        <v>1079</v>
      </c>
      <c r="D389" s="190">
        <f>SUM(D390:D396)</f>
        <v>0</v>
      </c>
      <c r="E389" s="190">
        <f>SUM(E390:E396)</f>
        <v>0</v>
      </c>
      <c r="F389" s="190">
        <f t="shared" si="208"/>
        <v>0</v>
      </c>
      <c r="G389" s="190">
        <f>SUM(G390:G396)</f>
        <v>0</v>
      </c>
      <c r="H389" s="190">
        <f t="shared" si="209"/>
        <v>0</v>
      </c>
      <c r="I389" s="190">
        <f>SUM(I390:I396)</f>
        <v>0</v>
      </c>
      <c r="J389" s="190">
        <f t="shared" si="210"/>
        <v>0</v>
      </c>
      <c r="K389" s="190">
        <f t="shared" ref="K389:AB389" si="217">SUM(K390:K396)</f>
        <v>0</v>
      </c>
      <c r="L389" s="190">
        <f t="shared" si="217"/>
        <v>0</v>
      </c>
      <c r="M389" s="190">
        <f t="shared" si="217"/>
        <v>0</v>
      </c>
      <c r="N389" s="190">
        <f t="shared" si="217"/>
        <v>0</v>
      </c>
      <c r="O389" s="190">
        <f t="shared" si="217"/>
        <v>0</v>
      </c>
      <c r="P389" s="190">
        <f t="shared" si="217"/>
        <v>0</v>
      </c>
      <c r="Q389" s="190">
        <f t="shared" si="217"/>
        <v>0</v>
      </c>
      <c r="R389" s="190">
        <f t="shared" si="217"/>
        <v>0</v>
      </c>
      <c r="S389" s="190">
        <f t="shared" si="217"/>
        <v>0</v>
      </c>
      <c r="T389" s="190">
        <f>SUM(T390:T396)</f>
        <v>0</v>
      </c>
      <c r="U389" s="190">
        <f t="shared" si="217"/>
        <v>0</v>
      </c>
      <c r="V389" s="190">
        <f t="shared" si="217"/>
        <v>0</v>
      </c>
      <c r="W389" s="190">
        <f t="shared" si="217"/>
        <v>0</v>
      </c>
      <c r="X389" s="190">
        <f t="shared" si="217"/>
        <v>0</v>
      </c>
      <c r="Y389" s="190">
        <f t="shared" si="217"/>
        <v>0</v>
      </c>
      <c r="Z389" s="190">
        <f t="shared" si="217"/>
        <v>0</v>
      </c>
      <c r="AA389" s="190">
        <f t="shared" si="217"/>
        <v>0</v>
      </c>
      <c r="AB389" s="190">
        <f t="shared" si="217"/>
        <v>0</v>
      </c>
      <c r="AC389" s="190">
        <f t="shared" si="211"/>
        <v>0</v>
      </c>
      <c r="AD389" s="190">
        <f>SUM(AD390:AD396)</f>
        <v>0</v>
      </c>
      <c r="AE389" s="190">
        <f>SUM(AE390:AE396)</f>
        <v>0</v>
      </c>
      <c r="AF389" s="190">
        <f>SUM(AF390:AF396)</f>
        <v>0</v>
      </c>
      <c r="AG389" s="190">
        <f t="shared" si="212"/>
        <v>0</v>
      </c>
      <c r="AH389" s="190">
        <f>SUM(AH390:AH396)</f>
        <v>0</v>
      </c>
      <c r="AI389" s="190">
        <f>SUM(AI390:AI396)</f>
        <v>0</v>
      </c>
      <c r="AJ389" s="190">
        <f>SUM(AJ390:AJ396)</f>
        <v>0</v>
      </c>
      <c r="AK389" s="190">
        <f t="shared" si="213"/>
        <v>0</v>
      </c>
      <c r="AL389" s="190">
        <f>SUM(AL390:AL396)</f>
        <v>0</v>
      </c>
      <c r="AM389" s="190">
        <f>SUM(AM390:AM396)</f>
        <v>0</v>
      </c>
      <c r="AN389" s="190">
        <f>SUM(AN390:AN396)</f>
        <v>0</v>
      </c>
      <c r="AO389" s="190">
        <f t="shared" si="214"/>
        <v>0</v>
      </c>
      <c r="AP389" s="190">
        <f t="shared" si="215"/>
        <v>0</v>
      </c>
    </row>
    <row r="390" spans="1:42" x14ac:dyDescent="0.25">
      <c r="B390" s="179" t="s">
        <v>496</v>
      </c>
      <c r="C390" s="180" t="s">
        <v>1080</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1">
        <f t="shared" si="208"/>
        <v>0</v>
      </c>
      <c r="G390" s="181"/>
      <c r="H390" s="181">
        <f t="shared" si="209"/>
        <v>0</v>
      </c>
      <c r="I390" s="181"/>
      <c r="J390" s="181">
        <f t="shared" si="210"/>
        <v>0</v>
      </c>
      <c r="K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1">
        <f t="shared" si="211"/>
        <v>0</v>
      </c>
      <c r="AD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1">
        <f t="shared" si="212"/>
        <v>0</v>
      </c>
      <c r="AH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1">
        <f t="shared" si="213"/>
        <v>0</v>
      </c>
      <c r="AL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1">
        <f t="shared" si="214"/>
        <v>0</v>
      </c>
      <c r="AP390" s="181">
        <f t="shared" si="215"/>
        <v>0</v>
      </c>
    </row>
    <row r="391" spans="1:42" x14ac:dyDescent="0.25">
      <c r="B391" s="179" t="s">
        <v>497</v>
      </c>
      <c r="C391" s="180" t="s">
        <v>1081</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si="208"/>
        <v>0</v>
      </c>
      <c r="G391" s="181"/>
      <c r="H391" s="181">
        <f t="shared" si="209"/>
        <v>0</v>
      </c>
      <c r="I391" s="181"/>
      <c r="J391" s="181">
        <f t="shared" si="210"/>
        <v>0</v>
      </c>
      <c r="K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1">
        <f t="shared" si="211"/>
        <v>0</v>
      </c>
      <c r="AD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1">
        <f t="shared" si="212"/>
        <v>0</v>
      </c>
      <c r="AH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1">
        <f t="shared" si="213"/>
        <v>0</v>
      </c>
      <c r="AL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1">
        <f t="shared" si="214"/>
        <v>0</v>
      </c>
      <c r="AP391" s="181">
        <f t="shared" si="215"/>
        <v>0</v>
      </c>
    </row>
    <row r="392" spans="1:42" x14ac:dyDescent="0.25">
      <c r="B392" s="179" t="s">
        <v>498</v>
      </c>
      <c r="C392" s="180" t="s">
        <v>1082</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208"/>
        <v>0</v>
      </c>
      <c r="G392" s="181"/>
      <c r="H392" s="181">
        <f t="shared" si="209"/>
        <v>0</v>
      </c>
      <c r="I392" s="181"/>
      <c r="J392" s="181">
        <f t="shared" si="210"/>
        <v>0</v>
      </c>
      <c r="K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1">
        <f t="shared" si="211"/>
        <v>0</v>
      </c>
      <c r="AD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1">
        <f t="shared" si="212"/>
        <v>0</v>
      </c>
      <c r="AH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1">
        <f t="shared" si="213"/>
        <v>0</v>
      </c>
      <c r="AL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1">
        <f t="shared" si="214"/>
        <v>0</v>
      </c>
      <c r="AP392" s="181">
        <f t="shared" si="215"/>
        <v>0</v>
      </c>
    </row>
    <row r="393" spans="1:42" x14ac:dyDescent="0.25">
      <c r="B393" s="179" t="s">
        <v>499</v>
      </c>
      <c r="C393" s="180" t="s">
        <v>1083</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208"/>
        <v>0</v>
      </c>
      <c r="G393" s="181"/>
      <c r="H393" s="181">
        <f t="shared" si="209"/>
        <v>0</v>
      </c>
      <c r="I393" s="181"/>
      <c r="J393" s="181">
        <f t="shared" si="210"/>
        <v>0</v>
      </c>
      <c r="K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1">
        <f t="shared" si="211"/>
        <v>0</v>
      </c>
      <c r="AD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1">
        <f t="shared" si="212"/>
        <v>0</v>
      </c>
      <c r="AH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1">
        <f t="shared" si="213"/>
        <v>0</v>
      </c>
      <c r="AL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1">
        <f t="shared" si="214"/>
        <v>0</v>
      </c>
      <c r="AP393" s="181">
        <f t="shared" si="215"/>
        <v>0</v>
      </c>
    </row>
    <row r="394" spans="1:42" x14ac:dyDescent="0.25">
      <c r="B394" s="179" t="s">
        <v>500</v>
      </c>
      <c r="C394" s="180" t="s">
        <v>1084</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208"/>
        <v>0</v>
      </c>
      <c r="G394" s="181"/>
      <c r="H394" s="181">
        <f t="shared" si="209"/>
        <v>0</v>
      </c>
      <c r="I394" s="181"/>
      <c r="J394" s="181">
        <f t="shared" si="210"/>
        <v>0</v>
      </c>
      <c r="K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1">
        <f t="shared" si="211"/>
        <v>0</v>
      </c>
      <c r="AD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1">
        <f t="shared" si="212"/>
        <v>0</v>
      </c>
      <c r="AH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1">
        <f t="shared" si="213"/>
        <v>0</v>
      </c>
      <c r="AL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1">
        <f t="shared" si="214"/>
        <v>0</v>
      </c>
      <c r="AP394" s="181">
        <f t="shared" si="215"/>
        <v>0</v>
      </c>
    </row>
    <row r="395" spans="1:42" x14ac:dyDescent="0.25">
      <c r="B395" s="179" t="s">
        <v>501</v>
      </c>
      <c r="C395" s="180" t="s">
        <v>1085</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208"/>
        <v>0</v>
      </c>
      <c r="G395" s="181"/>
      <c r="H395" s="181">
        <f t="shared" si="209"/>
        <v>0</v>
      </c>
      <c r="I395" s="181"/>
      <c r="J395" s="181">
        <f t="shared" si="210"/>
        <v>0</v>
      </c>
      <c r="K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1">
        <f t="shared" si="211"/>
        <v>0</v>
      </c>
      <c r="AD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1">
        <f t="shared" si="212"/>
        <v>0</v>
      </c>
      <c r="AH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1">
        <f t="shared" si="213"/>
        <v>0</v>
      </c>
      <c r="AL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1">
        <f t="shared" si="214"/>
        <v>0</v>
      </c>
      <c r="AP395" s="181">
        <f t="shared" si="215"/>
        <v>0</v>
      </c>
    </row>
    <row r="396" spans="1:42" x14ac:dyDescent="0.25">
      <c r="B396" s="179" t="s">
        <v>502</v>
      </c>
      <c r="C396" s="180" t="s">
        <v>1086</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si="208"/>
        <v>0</v>
      </c>
      <c r="G396" s="181"/>
      <c r="H396" s="181">
        <f t="shared" si="209"/>
        <v>0</v>
      </c>
      <c r="I396" s="181"/>
      <c r="J396" s="181">
        <f t="shared" si="210"/>
        <v>0</v>
      </c>
      <c r="K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1">
        <f t="shared" si="211"/>
        <v>0</v>
      </c>
      <c r="AD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1">
        <f t="shared" si="212"/>
        <v>0</v>
      </c>
      <c r="AH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1">
        <f t="shared" si="213"/>
        <v>0</v>
      </c>
      <c r="AL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1">
        <f t="shared" si="214"/>
        <v>0</v>
      </c>
      <c r="AP396" s="181">
        <f t="shared" si="215"/>
        <v>0</v>
      </c>
    </row>
    <row r="397" spans="1:42" x14ac:dyDescent="0.25">
      <c r="B397" s="176" t="s">
        <v>518</v>
      </c>
      <c r="C397" s="177" t="s">
        <v>1087</v>
      </c>
      <c r="D397" s="178">
        <f>D398+D459+D467+D485+D489</f>
        <v>0</v>
      </c>
      <c r="E397" s="178">
        <f>E398+E459+E467+E485+E489</f>
        <v>0</v>
      </c>
      <c r="F397" s="178">
        <f t="shared" si="208"/>
        <v>0</v>
      </c>
      <c r="G397" s="178">
        <f>G398+G459+G467+G485+G489</f>
        <v>0</v>
      </c>
      <c r="H397" s="178">
        <f t="shared" si="209"/>
        <v>0</v>
      </c>
      <c r="I397" s="178">
        <f>I398+I459+I467+I485+I489</f>
        <v>0</v>
      </c>
      <c r="J397" s="178">
        <f t="shared" si="210"/>
        <v>0</v>
      </c>
      <c r="K397" s="178">
        <f t="shared" ref="K397:AB397" si="218">K398+K459+K467+K485+K489</f>
        <v>0</v>
      </c>
      <c r="L397" s="178">
        <f t="shared" si="218"/>
        <v>0</v>
      </c>
      <c r="M397" s="178">
        <f t="shared" si="218"/>
        <v>0</v>
      </c>
      <c r="N397" s="178">
        <f t="shared" si="218"/>
        <v>0</v>
      </c>
      <c r="O397" s="178">
        <f t="shared" si="218"/>
        <v>0</v>
      </c>
      <c r="P397" s="178">
        <f t="shared" si="218"/>
        <v>0</v>
      </c>
      <c r="Q397" s="178">
        <f t="shared" si="218"/>
        <v>0</v>
      </c>
      <c r="R397" s="178">
        <f t="shared" si="218"/>
        <v>0</v>
      </c>
      <c r="S397" s="178">
        <f t="shared" si="218"/>
        <v>0</v>
      </c>
      <c r="T397" s="178">
        <f>T398+T459+T467+T485+T489</f>
        <v>0</v>
      </c>
      <c r="U397" s="178">
        <f t="shared" si="218"/>
        <v>0</v>
      </c>
      <c r="V397" s="178">
        <f t="shared" si="218"/>
        <v>0</v>
      </c>
      <c r="W397" s="178">
        <f t="shared" si="218"/>
        <v>0</v>
      </c>
      <c r="X397" s="178">
        <f t="shared" si="218"/>
        <v>0</v>
      </c>
      <c r="Y397" s="178">
        <f t="shared" si="218"/>
        <v>0</v>
      </c>
      <c r="Z397" s="178">
        <f t="shared" si="218"/>
        <v>0</v>
      </c>
      <c r="AA397" s="178">
        <f t="shared" si="218"/>
        <v>0</v>
      </c>
      <c r="AB397" s="178">
        <f t="shared" si="218"/>
        <v>0</v>
      </c>
      <c r="AC397" s="178">
        <f t="shared" si="211"/>
        <v>0</v>
      </c>
      <c r="AD397" s="178">
        <f>AD398+AD459+AD467+AD485+AD489</f>
        <v>0</v>
      </c>
      <c r="AE397" s="178">
        <f>AE398+AE459+AE467+AE485+AE489</f>
        <v>0</v>
      </c>
      <c r="AF397" s="178">
        <f>AF398+AF459+AF467+AF485+AF489</f>
        <v>0</v>
      </c>
      <c r="AG397" s="178">
        <f t="shared" si="212"/>
        <v>0</v>
      </c>
      <c r="AH397" s="178">
        <f>AH398+AH459+AH467+AH485+AH489</f>
        <v>0</v>
      </c>
      <c r="AI397" s="178">
        <f>AI398+AI459+AI467+AI485+AI489</f>
        <v>0</v>
      </c>
      <c r="AJ397" s="178">
        <f>AJ398+AJ459+AJ467+AJ485+AJ489</f>
        <v>0</v>
      </c>
      <c r="AK397" s="178">
        <f t="shared" si="213"/>
        <v>0</v>
      </c>
      <c r="AL397" s="178">
        <f>AL398+AL459+AL467+AL485+AL489</f>
        <v>0</v>
      </c>
      <c r="AM397" s="178">
        <f>AM398+AM459+AM467+AM485+AM489</f>
        <v>0</v>
      </c>
      <c r="AN397" s="178">
        <f>AN398+AN459+AN467+AN485+AN489</f>
        <v>0</v>
      </c>
      <c r="AO397" s="178">
        <f t="shared" si="214"/>
        <v>0</v>
      </c>
      <c r="AP397" s="178">
        <f t="shared" si="215"/>
        <v>0</v>
      </c>
    </row>
    <row r="398" spans="1:42" x14ac:dyDescent="0.25">
      <c r="B398" s="188" t="s">
        <v>519</v>
      </c>
      <c r="C398" s="189" t="s">
        <v>1088</v>
      </c>
      <c r="D398" s="190">
        <f>SUM(D399:D458)</f>
        <v>0</v>
      </c>
      <c r="E398" s="190">
        <f>SUM(E399:E458)</f>
        <v>0</v>
      </c>
      <c r="F398" s="190">
        <f t="shared" si="208"/>
        <v>0</v>
      </c>
      <c r="G398" s="190">
        <f>SUM(G399:G458)</f>
        <v>0</v>
      </c>
      <c r="H398" s="190">
        <f t="shared" si="209"/>
        <v>0</v>
      </c>
      <c r="I398" s="190">
        <f>SUM(I399:I458)</f>
        <v>0</v>
      </c>
      <c r="J398" s="190">
        <f t="shared" si="210"/>
        <v>0</v>
      </c>
      <c r="K398" s="190">
        <f t="shared" ref="K398:AN398" si="219">SUM(K399:K458)</f>
        <v>0</v>
      </c>
      <c r="L398" s="190">
        <f t="shared" si="219"/>
        <v>0</v>
      </c>
      <c r="M398" s="190">
        <f t="shared" si="219"/>
        <v>0</v>
      </c>
      <c r="N398" s="190">
        <f t="shared" si="219"/>
        <v>0</v>
      </c>
      <c r="O398" s="190">
        <f t="shared" si="219"/>
        <v>0</v>
      </c>
      <c r="P398" s="190">
        <f>SUM(P399:P458)</f>
        <v>0</v>
      </c>
      <c r="Q398" s="190">
        <f>SUM(Q399:Q458)</f>
        <v>0</v>
      </c>
      <c r="R398" s="190">
        <f t="shared" si="219"/>
        <v>0</v>
      </c>
      <c r="S398" s="190">
        <f t="shared" si="219"/>
        <v>0</v>
      </c>
      <c r="T398" s="190">
        <f>SUM(T399:T458)</f>
        <v>0</v>
      </c>
      <c r="U398" s="190">
        <f t="shared" si="219"/>
        <v>0</v>
      </c>
      <c r="V398" s="190">
        <f t="shared" si="219"/>
        <v>0</v>
      </c>
      <c r="W398" s="190">
        <f>SUM(W399:W458)</f>
        <v>0</v>
      </c>
      <c r="X398" s="190">
        <f t="shared" si="219"/>
        <v>0</v>
      </c>
      <c r="Y398" s="190">
        <f t="shared" si="219"/>
        <v>0</v>
      </c>
      <c r="Z398" s="190">
        <f t="shared" si="219"/>
        <v>0</v>
      </c>
      <c r="AA398" s="190">
        <f t="shared" si="219"/>
        <v>0</v>
      </c>
      <c r="AB398" s="190">
        <f t="shared" si="219"/>
        <v>0</v>
      </c>
      <c r="AC398" s="190">
        <f t="shared" si="211"/>
        <v>0</v>
      </c>
      <c r="AD398" s="190">
        <f t="shared" si="219"/>
        <v>0</v>
      </c>
      <c r="AE398" s="190">
        <f t="shared" si="219"/>
        <v>0</v>
      </c>
      <c r="AF398" s="190">
        <f t="shared" si="219"/>
        <v>0</v>
      </c>
      <c r="AG398" s="190">
        <f t="shared" si="212"/>
        <v>0</v>
      </c>
      <c r="AH398" s="190">
        <f t="shared" si="219"/>
        <v>0</v>
      </c>
      <c r="AI398" s="190">
        <f t="shared" si="219"/>
        <v>0</v>
      </c>
      <c r="AJ398" s="190">
        <f t="shared" si="219"/>
        <v>0</v>
      </c>
      <c r="AK398" s="190">
        <f t="shared" si="213"/>
        <v>0</v>
      </c>
      <c r="AL398" s="190">
        <f t="shared" si="219"/>
        <v>0</v>
      </c>
      <c r="AM398" s="190">
        <f t="shared" si="219"/>
        <v>0</v>
      </c>
      <c r="AN398" s="190">
        <f t="shared" si="219"/>
        <v>0</v>
      </c>
      <c r="AO398" s="190">
        <f t="shared" si="214"/>
        <v>0</v>
      </c>
      <c r="AP398" s="190">
        <f t="shared" si="215"/>
        <v>0</v>
      </c>
    </row>
    <row r="399" spans="1:42" x14ac:dyDescent="0.25">
      <c r="B399" s="179" t="s">
        <v>520</v>
      </c>
      <c r="C399" s="180" t="s">
        <v>1089</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208"/>
        <v>0</v>
      </c>
      <c r="G399" s="181"/>
      <c r="H399" s="181">
        <f t="shared" si="209"/>
        <v>0</v>
      </c>
      <c r="I399" s="181"/>
      <c r="J399" s="181">
        <f t="shared" si="210"/>
        <v>0</v>
      </c>
      <c r="K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1">
        <f t="shared" si="211"/>
        <v>0</v>
      </c>
      <c r="AD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1">
        <f t="shared" si="212"/>
        <v>0</v>
      </c>
      <c r="AH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1">
        <f t="shared" si="213"/>
        <v>0</v>
      </c>
      <c r="AL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1">
        <f t="shared" si="214"/>
        <v>0</v>
      </c>
      <c r="AP399" s="181">
        <f t="shared" si="215"/>
        <v>0</v>
      </c>
    </row>
    <row r="400" spans="1:42" x14ac:dyDescent="0.25">
      <c r="B400" s="179" t="s">
        <v>521</v>
      </c>
      <c r="C400" s="180" t="s">
        <v>1090</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208"/>
        <v>0</v>
      </c>
      <c r="G400" s="181"/>
      <c r="H400" s="181">
        <f t="shared" si="209"/>
        <v>0</v>
      </c>
      <c r="I400" s="181"/>
      <c r="J400" s="181">
        <f t="shared" si="210"/>
        <v>0</v>
      </c>
      <c r="K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1">
        <f t="shared" si="211"/>
        <v>0</v>
      </c>
      <c r="AD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1">
        <f t="shared" si="212"/>
        <v>0</v>
      </c>
      <c r="AH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1">
        <f t="shared" si="213"/>
        <v>0</v>
      </c>
      <c r="AL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1">
        <f t="shared" si="214"/>
        <v>0</v>
      </c>
      <c r="AP400" s="181">
        <f t="shared" si="215"/>
        <v>0</v>
      </c>
    </row>
    <row r="401" spans="2:42" x14ac:dyDescent="0.25">
      <c r="B401" s="179" t="s">
        <v>522</v>
      </c>
      <c r="C401" s="180" t="s">
        <v>1091</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208"/>
        <v>0</v>
      </c>
      <c r="G401" s="181"/>
      <c r="H401" s="181">
        <f t="shared" si="209"/>
        <v>0</v>
      </c>
      <c r="I401" s="181"/>
      <c r="J401" s="181">
        <f t="shared" si="210"/>
        <v>0</v>
      </c>
      <c r="K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1">
        <f t="shared" si="211"/>
        <v>0</v>
      </c>
      <c r="AD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1">
        <f t="shared" si="212"/>
        <v>0</v>
      </c>
      <c r="AH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1">
        <f t="shared" si="213"/>
        <v>0</v>
      </c>
      <c r="AL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1">
        <f t="shared" si="214"/>
        <v>0</v>
      </c>
      <c r="AP401" s="181">
        <f t="shared" si="215"/>
        <v>0</v>
      </c>
    </row>
    <row r="402" spans="2:42" x14ac:dyDescent="0.25">
      <c r="B402" s="179" t="s">
        <v>523</v>
      </c>
      <c r="C402" s="180" t="s">
        <v>1092</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si="208"/>
        <v>0</v>
      </c>
      <c r="G402" s="181"/>
      <c r="H402" s="181">
        <f t="shared" si="209"/>
        <v>0</v>
      </c>
      <c r="I402" s="181"/>
      <c r="J402" s="181">
        <f t="shared" si="210"/>
        <v>0</v>
      </c>
      <c r="K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1">
        <f t="shared" si="211"/>
        <v>0</v>
      </c>
      <c r="AD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1">
        <f t="shared" si="212"/>
        <v>0</v>
      </c>
      <c r="AH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1">
        <f t="shared" si="213"/>
        <v>0</v>
      </c>
      <c r="AL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1">
        <f t="shared" si="214"/>
        <v>0</v>
      </c>
      <c r="AP402" s="181">
        <f t="shared" si="215"/>
        <v>0</v>
      </c>
    </row>
    <row r="403" spans="2:42" x14ac:dyDescent="0.25">
      <c r="B403" s="179" t="s">
        <v>524</v>
      </c>
      <c r="C403" s="180" t="s">
        <v>1093</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220">D403+E403</f>
        <v>0</v>
      </c>
      <c r="G403" s="181"/>
      <c r="H403" s="181">
        <f t="shared" ref="H403:H419" si="221">F403-G403</f>
        <v>0</v>
      </c>
      <c r="I403" s="181"/>
      <c r="J403" s="181">
        <f t="shared" ref="J403:J419" si="222">F403-I403</f>
        <v>0</v>
      </c>
      <c r="K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1">
        <f t="shared" ref="AC403:AC419" si="223">Z403+AA403+AB403</f>
        <v>0</v>
      </c>
      <c r="AD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1">
        <f t="shared" ref="AG403:AG419" si="224">AD403+AE403+AF403</f>
        <v>0</v>
      </c>
      <c r="AH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1">
        <f t="shared" ref="AK403:AK419" si="225">AH403+AI403+AJ403</f>
        <v>0</v>
      </c>
      <c r="AL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1">
        <f t="shared" ref="AO403:AO419" si="226">AL403+AM403+AN403</f>
        <v>0</v>
      </c>
      <c r="AP403" s="181">
        <f t="shared" ref="AP403:AP419" si="227">AC403+AG403+AK403+AO403</f>
        <v>0</v>
      </c>
    </row>
    <row r="404" spans="2:42" x14ac:dyDescent="0.25">
      <c r="B404" s="179" t="s">
        <v>525</v>
      </c>
      <c r="C404" s="180" t="s">
        <v>1094</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220"/>
        <v>0</v>
      </c>
      <c r="G404" s="181"/>
      <c r="H404" s="181">
        <f t="shared" si="221"/>
        <v>0</v>
      </c>
      <c r="I404" s="181"/>
      <c r="J404" s="181">
        <f t="shared" si="222"/>
        <v>0</v>
      </c>
      <c r="K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1">
        <f t="shared" si="223"/>
        <v>0</v>
      </c>
      <c r="AD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1">
        <f t="shared" si="224"/>
        <v>0</v>
      </c>
      <c r="AH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1">
        <f t="shared" si="225"/>
        <v>0</v>
      </c>
      <c r="AL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1">
        <f t="shared" si="226"/>
        <v>0</v>
      </c>
      <c r="AP404" s="181">
        <f t="shared" si="227"/>
        <v>0</v>
      </c>
    </row>
    <row r="405" spans="2:42" x14ac:dyDescent="0.25">
      <c r="B405" s="179" t="s">
        <v>526</v>
      </c>
      <c r="C405" s="180" t="s">
        <v>1095</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220"/>
        <v>0</v>
      </c>
      <c r="G405" s="181"/>
      <c r="H405" s="181">
        <f t="shared" si="221"/>
        <v>0</v>
      </c>
      <c r="I405" s="181"/>
      <c r="J405" s="181">
        <f t="shared" si="222"/>
        <v>0</v>
      </c>
      <c r="K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1">
        <f t="shared" si="223"/>
        <v>0</v>
      </c>
      <c r="AD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1">
        <f t="shared" si="224"/>
        <v>0</v>
      </c>
      <c r="AH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1">
        <f t="shared" si="225"/>
        <v>0</v>
      </c>
      <c r="AL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1">
        <f t="shared" si="226"/>
        <v>0</v>
      </c>
      <c r="AP405" s="181">
        <f t="shared" si="227"/>
        <v>0</v>
      </c>
    </row>
    <row r="406" spans="2:42" x14ac:dyDescent="0.25">
      <c r="B406" s="179" t="s">
        <v>527</v>
      </c>
      <c r="C406" s="180" t="s">
        <v>1096</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220"/>
        <v>0</v>
      </c>
      <c r="G406" s="181"/>
      <c r="H406" s="181">
        <f t="shared" si="221"/>
        <v>0</v>
      </c>
      <c r="I406" s="181"/>
      <c r="J406" s="181">
        <f t="shared" si="222"/>
        <v>0</v>
      </c>
      <c r="K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1">
        <f t="shared" si="223"/>
        <v>0</v>
      </c>
      <c r="AD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1">
        <f t="shared" si="224"/>
        <v>0</v>
      </c>
      <c r="AH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1">
        <f t="shared" si="225"/>
        <v>0</v>
      </c>
      <c r="AL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1">
        <f t="shared" si="226"/>
        <v>0</v>
      </c>
      <c r="AP406" s="181">
        <f t="shared" si="227"/>
        <v>0</v>
      </c>
    </row>
    <row r="407" spans="2:42" x14ac:dyDescent="0.25">
      <c r="B407" s="179" t="s">
        <v>528</v>
      </c>
      <c r="C407" s="180" t="s">
        <v>1097</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220"/>
        <v>0</v>
      </c>
      <c r="G407" s="181"/>
      <c r="H407" s="181">
        <f t="shared" si="221"/>
        <v>0</v>
      </c>
      <c r="I407" s="181"/>
      <c r="J407" s="181">
        <f t="shared" si="222"/>
        <v>0</v>
      </c>
      <c r="K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1">
        <f t="shared" si="223"/>
        <v>0</v>
      </c>
      <c r="AD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1">
        <f t="shared" si="224"/>
        <v>0</v>
      </c>
      <c r="AH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1">
        <f t="shared" si="225"/>
        <v>0</v>
      </c>
      <c r="AL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1">
        <f t="shared" si="226"/>
        <v>0</v>
      </c>
      <c r="AP407" s="181">
        <f t="shared" si="227"/>
        <v>0</v>
      </c>
    </row>
    <row r="408" spans="2:42" x14ac:dyDescent="0.25">
      <c r="B408" s="179" t="s">
        <v>529</v>
      </c>
      <c r="C408" s="180" t="s">
        <v>1098</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220"/>
        <v>0</v>
      </c>
      <c r="G408" s="181"/>
      <c r="H408" s="181">
        <f t="shared" si="221"/>
        <v>0</v>
      </c>
      <c r="I408" s="181"/>
      <c r="J408" s="181">
        <f t="shared" si="222"/>
        <v>0</v>
      </c>
      <c r="K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1">
        <f t="shared" si="223"/>
        <v>0</v>
      </c>
      <c r="AD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1">
        <f t="shared" si="224"/>
        <v>0</v>
      </c>
      <c r="AH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1">
        <f t="shared" si="225"/>
        <v>0</v>
      </c>
      <c r="AL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1">
        <f t="shared" si="226"/>
        <v>0</v>
      </c>
      <c r="AP408" s="181">
        <f t="shared" si="227"/>
        <v>0</v>
      </c>
    </row>
    <row r="409" spans="2:42" x14ac:dyDescent="0.25">
      <c r="B409" s="179" t="s">
        <v>530</v>
      </c>
      <c r="C409" s="180" t="s">
        <v>1099</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220"/>
        <v>0</v>
      </c>
      <c r="G409" s="181"/>
      <c r="H409" s="181">
        <f t="shared" si="221"/>
        <v>0</v>
      </c>
      <c r="I409" s="181"/>
      <c r="J409" s="181">
        <f t="shared" si="222"/>
        <v>0</v>
      </c>
      <c r="K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1">
        <f t="shared" si="223"/>
        <v>0</v>
      </c>
      <c r="AD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1">
        <f t="shared" si="224"/>
        <v>0</v>
      </c>
      <c r="AH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1">
        <f t="shared" si="225"/>
        <v>0</v>
      </c>
      <c r="AL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1">
        <f t="shared" si="226"/>
        <v>0</v>
      </c>
      <c r="AP409" s="181">
        <f t="shared" si="227"/>
        <v>0</v>
      </c>
    </row>
    <row r="410" spans="2:42" x14ac:dyDescent="0.25">
      <c r="B410" s="179" t="s">
        <v>531</v>
      </c>
      <c r="C410" s="180" t="s">
        <v>1100</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220"/>
        <v>0</v>
      </c>
      <c r="G410" s="181"/>
      <c r="H410" s="181">
        <f t="shared" si="221"/>
        <v>0</v>
      </c>
      <c r="I410" s="181"/>
      <c r="J410" s="181">
        <f t="shared" si="222"/>
        <v>0</v>
      </c>
      <c r="K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1">
        <f t="shared" si="223"/>
        <v>0</v>
      </c>
      <c r="AD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1">
        <f t="shared" si="224"/>
        <v>0</v>
      </c>
      <c r="AH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1">
        <f t="shared" si="225"/>
        <v>0</v>
      </c>
      <c r="AL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1">
        <f t="shared" si="226"/>
        <v>0</v>
      </c>
      <c r="AP410" s="181">
        <f t="shared" si="227"/>
        <v>0</v>
      </c>
    </row>
    <row r="411" spans="2:42" x14ac:dyDescent="0.25">
      <c r="B411" s="179" t="s">
        <v>532</v>
      </c>
      <c r="C411" s="180" t="s">
        <v>1101</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220"/>
        <v>0</v>
      </c>
      <c r="G411" s="181"/>
      <c r="H411" s="181">
        <f t="shared" si="221"/>
        <v>0</v>
      </c>
      <c r="I411" s="181"/>
      <c r="J411" s="181">
        <f t="shared" si="222"/>
        <v>0</v>
      </c>
      <c r="K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1">
        <f t="shared" si="223"/>
        <v>0</v>
      </c>
      <c r="AD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1">
        <f t="shared" si="224"/>
        <v>0</v>
      </c>
      <c r="AH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1">
        <f t="shared" si="225"/>
        <v>0</v>
      </c>
      <c r="AL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1">
        <f t="shared" si="226"/>
        <v>0</v>
      </c>
      <c r="AP411" s="181">
        <f t="shared" si="227"/>
        <v>0</v>
      </c>
    </row>
    <row r="412" spans="2:42" x14ac:dyDescent="0.25">
      <c r="B412" s="179" t="s">
        <v>533</v>
      </c>
      <c r="C412" s="180" t="s">
        <v>1102</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220"/>
        <v>0</v>
      </c>
      <c r="G412" s="181"/>
      <c r="H412" s="181">
        <f t="shared" si="221"/>
        <v>0</v>
      </c>
      <c r="I412" s="181"/>
      <c r="J412" s="181">
        <f t="shared" si="222"/>
        <v>0</v>
      </c>
      <c r="K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1">
        <f t="shared" si="223"/>
        <v>0</v>
      </c>
      <c r="AD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1">
        <f t="shared" si="224"/>
        <v>0</v>
      </c>
      <c r="AH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1">
        <f t="shared" si="225"/>
        <v>0</v>
      </c>
      <c r="AL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1">
        <f t="shared" si="226"/>
        <v>0</v>
      </c>
      <c r="AP412" s="181">
        <f t="shared" si="227"/>
        <v>0</v>
      </c>
    </row>
    <row r="413" spans="2:42" x14ac:dyDescent="0.25">
      <c r="B413" s="179" t="s">
        <v>534</v>
      </c>
      <c r="C413" s="180" t="s">
        <v>1103</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220"/>
        <v>0</v>
      </c>
      <c r="G413" s="181"/>
      <c r="H413" s="181">
        <f t="shared" si="221"/>
        <v>0</v>
      </c>
      <c r="I413" s="181"/>
      <c r="J413" s="181">
        <f t="shared" si="222"/>
        <v>0</v>
      </c>
      <c r="K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1">
        <f t="shared" si="223"/>
        <v>0</v>
      </c>
      <c r="AD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1">
        <f t="shared" si="224"/>
        <v>0</v>
      </c>
      <c r="AH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1">
        <f t="shared" si="225"/>
        <v>0</v>
      </c>
      <c r="AL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1">
        <f t="shared" si="226"/>
        <v>0</v>
      </c>
      <c r="AP413" s="181">
        <f t="shared" si="227"/>
        <v>0</v>
      </c>
    </row>
    <row r="414" spans="2:42" x14ac:dyDescent="0.25">
      <c r="B414" s="179" t="s">
        <v>535</v>
      </c>
      <c r="C414" s="180" t="s">
        <v>1104</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220"/>
        <v>0</v>
      </c>
      <c r="G414" s="181"/>
      <c r="H414" s="181">
        <f t="shared" si="221"/>
        <v>0</v>
      </c>
      <c r="I414" s="181"/>
      <c r="J414" s="181">
        <f t="shared" si="222"/>
        <v>0</v>
      </c>
      <c r="K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1">
        <f t="shared" si="223"/>
        <v>0</v>
      </c>
      <c r="AD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1">
        <f t="shared" si="224"/>
        <v>0</v>
      </c>
      <c r="AH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1">
        <f t="shared" si="225"/>
        <v>0</v>
      </c>
      <c r="AL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1">
        <f t="shared" si="226"/>
        <v>0</v>
      </c>
      <c r="AP414" s="181">
        <f t="shared" si="227"/>
        <v>0</v>
      </c>
    </row>
    <row r="415" spans="2:42" x14ac:dyDescent="0.25">
      <c r="B415" s="179" t="s">
        <v>536</v>
      </c>
      <c r="C415" s="180" t="s">
        <v>1105</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220"/>
        <v>0</v>
      </c>
      <c r="G415" s="181"/>
      <c r="H415" s="181">
        <f t="shared" si="221"/>
        <v>0</v>
      </c>
      <c r="I415" s="181"/>
      <c r="J415" s="181">
        <f t="shared" si="222"/>
        <v>0</v>
      </c>
      <c r="K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1">
        <f t="shared" si="223"/>
        <v>0</v>
      </c>
      <c r="AD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1">
        <f t="shared" si="224"/>
        <v>0</v>
      </c>
      <c r="AH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1">
        <f t="shared" si="225"/>
        <v>0</v>
      </c>
      <c r="AL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1">
        <f t="shared" si="226"/>
        <v>0</v>
      </c>
      <c r="AP415" s="181">
        <f t="shared" si="227"/>
        <v>0</v>
      </c>
    </row>
    <row r="416" spans="2:42" x14ac:dyDescent="0.25">
      <c r="B416" s="179" t="s">
        <v>537</v>
      </c>
      <c r="C416" s="180" t="s">
        <v>1106</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220"/>
        <v>0</v>
      </c>
      <c r="G416" s="181"/>
      <c r="H416" s="181">
        <f t="shared" si="221"/>
        <v>0</v>
      </c>
      <c r="I416" s="181"/>
      <c r="J416" s="181">
        <f t="shared" si="222"/>
        <v>0</v>
      </c>
      <c r="K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1">
        <f t="shared" si="223"/>
        <v>0</v>
      </c>
      <c r="AD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1">
        <f t="shared" si="224"/>
        <v>0</v>
      </c>
      <c r="AH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1">
        <f t="shared" si="225"/>
        <v>0</v>
      </c>
      <c r="AL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1">
        <f t="shared" si="226"/>
        <v>0</v>
      </c>
      <c r="AP416" s="181">
        <f t="shared" si="227"/>
        <v>0</v>
      </c>
    </row>
    <row r="417" spans="2:42" x14ac:dyDescent="0.25">
      <c r="B417" s="179" t="s">
        <v>538</v>
      </c>
      <c r="C417" s="180" t="s">
        <v>1107</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220"/>
        <v>0</v>
      </c>
      <c r="G417" s="181"/>
      <c r="H417" s="181">
        <f t="shared" si="221"/>
        <v>0</v>
      </c>
      <c r="I417" s="181"/>
      <c r="J417" s="181">
        <f t="shared" si="222"/>
        <v>0</v>
      </c>
      <c r="K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1">
        <f t="shared" si="223"/>
        <v>0</v>
      </c>
      <c r="AD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1">
        <f t="shared" si="224"/>
        <v>0</v>
      </c>
      <c r="AH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1">
        <f t="shared" si="225"/>
        <v>0</v>
      </c>
      <c r="AL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1">
        <f t="shared" si="226"/>
        <v>0</v>
      </c>
      <c r="AP417" s="181">
        <f t="shared" si="227"/>
        <v>0</v>
      </c>
    </row>
    <row r="418" spans="2:42" x14ac:dyDescent="0.25">
      <c r="B418" s="179" t="s">
        <v>539</v>
      </c>
      <c r="C418" s="180" t="s">
        <v>1108</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220"/>
        <v>0</v>
      </c>
      <c r="G418" s="181"/>
      <c r="H418" s="181">
        <f t="shared" si="221"/>
        <v>0</v>
      </c>
      <c r="I418" s="181"/>
      <c r="J418" s="181">
        <f t="shared" si="222"/>
        <v>0</v>
      </c>
      <c r="K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1">
        <f t="shared" si="223"/>
        <v>0</v>
      </c>
      <c r="AD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1">
        <f t="shared" si="224"/>
        <v>0</v>
      </c>
      <c r="AH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1">
        <f t="shared" si="225"/>
        <v>0</v>
      </c>
      <c r="AL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1">
        <f t="shared" si="226"/>
        <v>0</v>
      </c>
      <c r="AP418" s="181">
        <f t="shared" si="227"/>
        <v>0</v>
      </c>
    </row>
    <row r="419" spans="2:42" x14ac:dyDescent="0.25">
      <c r="B419" s="179" t="s">
        <v>540</v>
      </c>
      <c r="C419" s="180" t="s">
        <v>1109</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220"/>
        <v>0</v>
      </c>
      <c r="G419" s="181"/>
      <c r="H419" s="181">
        <f t="shared" si="221"/>
        <v>0</v>
      </c>
      <c r="I419" s="181"/>
      <c r="J419" s="181">
        <f t="shared" si="222"/>
        <v>0</v>
      </c>
      <c r="K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1">
        <f t="shared" si="223"/>
        <v>0</v>
      </c>
      <c r="AD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1">
        <f t="shared" si="224"/>
        <v>0</v>
      </c>
      <c r="AH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1">
        <f t="shared" si="225"/>
        <v>0</v>
      </c>
      <c r="AL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1">
        <f t="shared" si="226"/>
        <v>0</v>
      </c>
      <c r="AP419" s="181">
        <f t="shared" si="227"/>
        <v>0</v>
      </c>
    </row>
    <row r="420" spans="2:42" x14ac:dyDescent="0.25">
      <c r="B420" s="179" t="s">
        <v>541</v>
      </c>
      <c r="C420" s="180" t="s">
        <v>1110</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228">D420+E420</f>
        <v>0</v>
      </c>
      <c r="G420" s="181"/>
      <c r="H420" s="181">
        <f t="shared" ref="H420:H428" si="229">F420-G420</f>
        <v>0</v>
      </c>
      <c r="I420" s="181"/>
      <c r="J420" s="181">
        <f t="shared" ref="J420:J428" si="230">F420-I420</f>
        <v>0</v>
      </c>
      <c r="K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1">
        <f t="shared" ref="AC420:AC428" si="231">Z420+AA420+AB420</f>
        <v>0</v>
      </c>
      <c r="AD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1">
        <f t="shared" ref="AG420:AG428" si="232">AD420+AE420+AF420</f>
        <v>0</v>
      </c>
      <c r="AH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1">
        <f t="shared" ref="AK420:AK428" si="233">AH420+AI420+AJ420</f>
        <v>0</v>
      </c>
      <c r="AL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1">
        <f t="shared" ref="AO420:AO428" si="234">AL420+AM420+AN420</f>
        <v>0</v>
      </c>
      <c r="AP420" s="181">
        <f t="shared" ref="AP420:AP428" si="235">AC420+AG420+AK420+AO420</f>
        <v>0</v>
      </c>
    </row>
    <row r="421" spans="2:42" x14ac:dyDescent="0.25">
      <c r="B421" s="179" t="s">
        <v>542</v>
      </c>
      <c r="C421" s="180" t="s">
        <v>1111</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228"/>
        <v>0</v>
      </c>
      <c r="G421" s="181"/>
      <c r="H421" s="181">
        <f t="shared" si="229"/>
        <v>0</v>
      </c>
      <c r="I421" s="181"/>
      <c r="J421" s="181">
        <f t="shared" si="230"/>
        <v>0</v>
      </c>
      <c r="K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1">
        <f t="shared" si="231"/>
        <v>0</v>
      </c>
      <c r="AD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1">
        <f t="shared" si="232"/>
        <v>0</v>
      </c>
      <c r="AH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1">
        <f t="shared" si="233"/>
        <v>0</v>
      </c>
      <c r="AL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1">
        <f t="shared" si="234"/>
        <v>0</v>
      </c>
      <c r="AP421" s="181">
        <f t="shared" si="235"/>
        <v>0</v>
      </c>
    </row>
    <row r="422" spans="2:42" x14ac:dyDescent="0.25">
      <c r="B422" s="179" t="s">
        <v>543</v>
      </c>
      <c r="C422" s="180" t="s">
        <v>1112</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228"/>
        <v>0</v>
      </c>
      <c r="G422" s="181"/>
      <c r="H422" s="181">
        <f t="shared" si="229"/>
        <v>0</v>
      </c>
      <c r="I422" s="181"/>
      <c r="J422" s="181">
        <f t="shared" si="230"/>
        <v>0</v>
      </c>
      <c r="K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1">
        <f t="shared" si="231"/>
        <v>0</v>
      </c>
      <c r="AD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1">
        <f t="shared" si="232"/>
        <v>0</v>
      </c>
      <c r="AH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1">
        <f t="shared" si="233"/>
        <v>0</v>
      </c>
      <c r="AL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1">
        <f t="shared" si="234"/>
        <v>0</v>
      </c>
      <c r="AP422" s="181">
        <f t="shared" si="235"/>
        <v>0</v>
      </c>
    </row>
    <row r="423" spans="2:42" x14ac:dyDescent="0.25">
      <c r="B423" s="179" t="s">
        <v>544</v>
      </c>
      <c r="C423" s="180" t="s">
        <v>1113</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228"/>
        <v>0</v>
      </c>
      <c r="G423" s="181"/>
      <c r="H423" s="181">
        <f t="shared" si="229"/>
        <v>0</v>
      </c>
      <c r="I423" s="181"/>
      <c r="J423" s="181">
        <f t="shared" si="230"/>
        <v>0</v>
      </c>
      <c r="K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1">
        <f t="shared" si="231"/>
        <v>0</v>
      </c>
      <c r="AD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1">
        <f t="shared" si="232"/>
        <v>0</v>
      </c>
      <c r="AH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1">
        <f t="shared" si="233"/>
        <v>0</v>
      </c>
      <c r="AL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1">
        <f t="shared" si="234"/>
        <v>0</v>
      </c>
      <c r="AP423" s="181">
        <f t="shared" si="235"/>
        <v>0</v>
      </c>
    </row>
    <row r="424" spans="2:42" x14ac:dyDescent="0.25">
      <c r="B424" s="179" t="s">
        <v>545</v>
      </c>
      <c r="C424" s="180" t="s">
        <v>1114</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228"/>
        <v>0</v>
      </c>
      <c r="G424" s="181"/>
      <c r="H424" s="181">
        <f t="shared" si="229"/>
        <v>0</v>
      </c>
      <c r="I424" s="181"/>
      <c r="J424" s="181">
        <f t="shared" si="230"/>
        <v>0</v>
      </c>
      <c r="K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1">
        <f t="shared" si="231"/>
        <v>0</v>
      </c>
      <c r="AD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1">
        <f t="shared" si="232"/>
        <v>0</v>
      </c>
      <c r="AH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1">
        <f t="shared" si="233"/>
        <v>0</v>
      </c>
      <c r="AL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1">
        <f t="shared" si="234"/>
        <v>0</v>
      </c>
      <c r="AP424" s="181">
        <f t="shared" si="235"/>
        <v>0</v>
      </c>
    </row>
    <row r="425" spans="2:42" x14ac:dyDescent="0.25">
      <c r="B425" s="179" t="s">
        <v>546</v>
      </c>
      <c r="C425" s="180" t="s">
        <v>1115</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228"/>
        <v>0</v>
      </c>
      <c r="G425" s="181"/>
      <c r="H425" s="181">
        <f t="shared" si="229"/>
        <v>0</v>
      </c>
      <c r="I425" s="181"/>
      <c r="J425" s="181">
        <f t="shared" si="230"/>
        <v>0</v>
      </c>
      <c r="K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1">
        <f t="shared" si="231"/>
        <v>0</v>
      </c>
      <c r="AD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1">
        <f t="shared" si="232"/>
        <v>0</v>
      </c>
      <c r="AH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1">
        <f t="shared" si="233"/>
        <v>0</v>
      </c>
      <c r="AL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1">
        <f t="shared" si="234"/>
        <v>0</v>
      </c>
      <c r="AP425" s="181">
        <f t="shared" si="235"/>
        <v>0</v>
      </c>
    </row>
    <row r="426" spans="2:42" x14ac:dyDescent="0.25">
      <c r="B426" s="179" t="s">
        <v>547</v>
      </c>
      <c r="C426" s="180" t="s">
        <v>1116</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228"/>
        <v>0</v>
      </c>
      <c r="G426" s="181"/>
      <c r="H426" s="181">
        <f t="shared" si="229"/>
        <v>0</v>
      </c>
      <c r="I426" s="181"/>
      <c r="J426" s="181">
        <f t="shared" si="230"/>
        <v>0</v>
      </c>
      <c r="K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1">
        <f t="shared" si="231"/>
        <v>0</v>
      </c>
      <c r="AD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1">
        <f t="shared" si="232"/>
        <v>0</v>
      </c>
      <c r="AH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1">
        <f t="shared" si="233"/>
        <v>0</v>
      </c>
      <c r="AL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1">
        <f t="shared" si="234"/>
        <v>0</v>
      </c>
      <c r="AP426" s="181">
        <f t="shared" si="235"/>
        <v>0</v>
      </c>
    </row>
    <row r="427" spans="2:42" x14ac:dyDescent="0.25">
      <c r="B427" s="179" t="s">
        <v>548</v>
      </c>
      <c r="C427" s="180" t="s">
        <v>1117</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228"/>
        <v>0</v>
      </c>
      <c r="G427" s="181"/>
      <c r="H427" s="181">
        <f t="shared" si="229"/>
        <v>0</v>
      </c>
      <c r="I427" s="181"/>
      <c r="J427" s="181">
        <f t="shared" si="230"/>
        <v>0</v>
      </c>
      <c r="K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1">
        <f t="shared" si="231"/>
        <v>0</v>
      </c>
      <c r="AD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1">
        <f t="shared" si="232"/>
        <v>0</v>
      </c>
      <c r="AH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1">
        <f t="shared" si="233"/>
        <v>0</v>
      </c>
      <c r="AL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1">
        <f t="shared" si="234"/>
        <v>0</v>
      </c>
      <c r="AP427" s="181">
        <f t="shared" si="235"/>
        <v>0</v>
      </c>
    </row>
    <row r="428" spans="2:42" x14ac:dyDescent="0.25">
      <c r="B428" s="179" t="s">
        <v>549</v>
      </c>
      <c r="C428" s="180" t="s">
        <v>1112</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228"/>
        <v>0</v>
      </c>
      <c r="G428" s="181"/>
      <c r="H428" s="181">
        <f t="shared" si="229"/>
        <v>0</v>
      </c>
      <c r="I428" s="181"/>
      <c r="J428" s="181">
        <f t="shared" si="230"/>
        <v>0</v>
      </c>
      <c r="K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1">
        <f t="shared" si="231"/>
        <v>0</v>
      </c>
      <c r="AD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1">
        <f t="shared" si="232"/>
        <v>0</v>
      </c>
      <c r="AH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1">
        <f t="shared" si="233"/>
        <v>0</v>
      </c>
      <c r="AL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1">
        <f t="shared" si="234"/>
        <v>0</v>
      </c>
      <c r="AP428" s="181">
        <f t="shared" si="235"/>
        <v>0</v>
      </c>
    </row>
    <row r="429" spans="2:42" x14ac:dyDescent="0.25">
      <c r="B429" s="179" t="s">
        <v>550</v>
      </c>
      <c r="C429" s="180" t="s">
        <v>1118</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236">D429+E429</f>
        <v>0</v>
      </c>
      <c r="G429" s="181"/>
      <c r="H429" s="181">
        <f t="shared" ref="H429:H444" si="237">F429-G429</f>
        <v>0</v>
      </c>
      <c r="I429" s="181"/>
      <c r="J429" s="181">
        <f t="shared" ref="J429:J444" si="238">F429-I429</f>
        <v>0</v>
      </c>
      <c r="K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1">
        <f t="shared" ref="AC429:AC444" si="239">Z429+AA429+AB429</f>
        <v>0</v>
      </c>
      <c r="AD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1">
        <f t="shared" ref="AG429:AG444" si="240">AD429+AE429+AF429</f>
        <v>0</v>
      </c>
      <c r="AH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1">
        <f t="shared" ref="AK429:AK444" si="241">AH429+AI429+AJ429</f>
        <v>0</v>
      </c>
      <c r="AL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1">
        <f t="shared" ref="AO429:AO444" si="242">AL429+AM429+AN429</f>
        <v>0</v>
      </c>
      <c r="AP429" s="181">
        <f t="shared" ref="AP429:AP444" si="243">AC429+AG429+AK429+AO429</f>
        <v>0</v>
      </c>
    </row>
    <row r="430" spans="2:42" x14ac:dyDescent="0.25">
      <c r="B430" s="179" t="s">
        <v>551</v>
      </c>
      <c r="C430" s="180" t="s">
        <v>1119</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236"/>
        <v>0</v>
      </c>
      <c r="G430" s="181"/>
      <c r="H430" s="181">
        <f t="shared" si="237"/>
        <v>0</v>
      </c>
      <c r="I430" s="181"/>
      <c r="J430" s="181">
        <f t="shared" si="238"/>
        <v>0</v>
      </c>
      <c r="K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1">
        <f t="shared" si="239"/>
        <v>0</v>
      </c>
      <c r="AD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1">
        <f t="shared" si="240"/>
        <v>0</v>
      </c>
      <c r="AH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1">
        <f t="shared" si="241"/>
        <v>0</v>
      </c>
      <c r="AL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1">
        <f t="shared" si="242"/>
        <v>0</v>
      </c>
      <c r="AP430" s="181">
        <f t="shared" si="243"/>
        <v>0</v>
      </c>
    </row>
    <row r="431" spans="2:42" x14ac:dyDescent="0.25">
      <c r="B431" s="179" t="s">
        <v>552</v>
      </c>
      <c r="C431" s="180" t="s">
        <v>1120</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236"/>
        <v>0</v>
      </c>
      <c r="G431" s="181"/>
      <c r="H431" s="181">
        <f t="shared" si="237"/>
        <v>0</v>
      </c>
      <c r="I431" s="181"/>
      <c r="J431" s="181">
        <f t="shared" si="238"/>
        <v>0</v>
      </c>
      <c r="K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1">
        <f t="shared" si="239"/>
        <v>0</v>
      </c>
      <c r="AD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1">
        <f t="shared" si="240"/>
        <v>0</v>
      </c>
      <c r="AH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1">
        <f t="shared" si="241"/>
        <v>0</v>
      </c>
      <c r="AL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1">
        <f t="shared" si="242"/>
        <v>0</v>
      </c>
      <c r="AP431" s="181">
        <f t="shared" si="243"/>
        <v>0</v>
      </c>
    </row>
    <row r="432" spans="2:42" x14ac:dyDescent="0.25">
      <c r="B432" s="179" t="s">
        <v>553</v>
      </c>
      <c r="C432" s="180" t="s">
        <v>1121</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236"/>
        <v>0</v>
      </c>
      <c r="G432" s="181"/>
      <c r="H432" s="181">
        <f t="shared" si="237"/>
        <v>0</v>
      </c>
      <c r="I432" s="181"/>
      <c r="J432" s="181">
        <f t="shared" si="238"/>
        <v>0</v>
      </c>
      <c r="K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1">
        <f t="shared" si="239"/>
        <v>0</v>
      </c>
      <c r="AD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1">
        <f t="shared" si="240"/>
        <v>0</v>
      </c>
      <c r="AH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1">
        <f t="shared" si="241"/>
        <v>0</v>
      </c>
      <c r="AL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1">
        <f t="shared" si="242"/>
        <v>0</v>
      </c>
      <c r="AP432" s="181">
        <f t="shared" si="243"/>
        <v>0</v>
      </c>
    </row>
    <row r="433" spans="2:42" x14ac:dyDescent="0.25">
      <c r="B433" s="179" t="s">
        <v>554</v>
      </c>
      <c r="C433" s="180" t="s">
        <v>1122</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236"/>
        <v>0</v>
      </c>
      <c r="G433" s="181"/>
      <c r="H433" s="181">
        <f t="shared" si="237"/>
        <v>0</v>
      </c>
      <c r="I433" s="181"/>
      <c r="J433" s="181">
        <f t="shared" si="238"/>
        <v>0</v>
      </c>
      <c r="K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1">
        <f t="shared" si="239"/>
        <v>0</v>
      </c>
      <c r="AD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1">
        <f t="shared" si="240"/>
        <v>0</v>
      </c>
      <c r="AH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1">
        <f t="shared" si="241"/>
        <v>0</v>
      </c>
      <c r="AL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1">
        <f t="shared" si="242"/>
        <v>0</v>
      </c>
      <c r="AP433" s="181">
        <f t="shared" si="243"/>
        <v>0</v>
      </c>
    </row>
    <row r="434" spans="2:42" x14ac:dyDescent="0.25">
      <c r="B434" s="179" t="s">
        <v>555</v>
      </c>
      <c r="C434" s="180" t="s">
        <v>1123</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236"/>
        <v>0</v>
      </c>
      <c r="G434" s="181"/>
      <c r="H434" s="181">
        <f t="shared" si="237"/>
        <v>0</v>
      </c>
      <c r="I434" s="181"/>
      <c r="J434" s="181">
        <f t="shared" si="238"/>
        <v>0</v>
      </c>
      <c r="K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1">
        <f t="shared" si="239"/>
        <v>0</v>
      </c>
      <c r="AD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1">
        <f t="shared" si="240"/>
        <v>0</v>
      </c>
      <c r="AH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1">
        <f t="shared" si="241"/>
        <v>0</v>
      </c>
      <c r="AL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1">
        <f t="shared" si="242"/>
        <v>0</v>
      </c>
      <c r="AP434" s="181">
        <f t="shared" si="243"/>
        <v>0</v>
      </c>
    </row>
    <row r="435" spans="2:42" x14ac:dyDescent="0.25">
      <c r="B435" s="179" t="s">
        <v>556</v>
      </c>
      <c r="C435" s="180" t="s">
        <v>1124</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236"/>
        <v>0</v>
      </c>
      <c r="G435" s="181"/>
      <c r="H435" s="181">
        <f t="shared" si="237"/>
        <v>0</v>
      </c>
      <c r="I435" s="181"/>
      <c r="J435" s="181">
        <f t="shared" si="238"/>
        <v>0</v>
      </c>
      <c r="K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1">
        <f t="shared" si="239"/>
        <v>0</v>
      </c>
      <c r="AD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1">
        <f t="shared" si="240"/>
        <v>0</v>
      </c>
      <c r="AH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1">
        <f t="shared" si="241"/>
        <v>0</v>
      </c>
      <c r="AL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1">
        <f t="shared" si="242"/>
        <v>0</v>
      </c>
      <c r="AP435" s="181">
        <f t="shared" si="243"/>
        <v>0</v>
      </c>
    </row>
    <row r="436" spans="2:42" x14ac:dyDescent="0.25">
      <c r="B436" s="179" t="s">
        <v>557</v>
      </c>
      <c r="C436" s="180" t="s">
        <v>1125</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236"/>
        <v>0</v>
      </c>
      <c r="G436" s="181"/>
      <c r="H436" s="181">
        <f t="shared" si="237"/>
        <v>0</v>
      </c>
      <c r="I436" s="181"/>
      <c r="J436" s="181">
        <f t="shared" si="238"/>
        <v>0</v>
      </c>
      <c r="K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1">
        <f t="shared" si="239"/>
        <v>0</v>
      </c>
      <c r="AD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1">
        <f t="shared" si="240"/>
        <v>0</v>
      </c>
      <c r="AH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1">
        <f t="shared" si="241"/>
        <v>0</v>
      </c>
      <c r="AL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1">
        <f t="shared" si="242"/>
        <v>0</v>
      </c>
      <c r="AP436" s="181">
        <f t="shared" si="243"/>
        <v>0</v>
      </c>
    </row>
    <row r="437" spans="2:42" x14ac:dyDescent="0.25">
      <c r="B437" s="179" t="s">
        <v>558</v>
      </c>
      <c r="C437" s="180" t="s">
        <v>1126</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236"/>
        <v>0</v>
      </c>
      <c r="G437" s="181"/>
      <c r="H437" s="181">
        <f t="shared" si="237"/>
        <v>0</v>
      </c>
      <c r="I437" s="181"/>
      <c r="J437" s="181">
        <f t="shared" si="238"/>
        <v>0</v>
      </c>
      <c r="K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1">
        <f t="shared" si="239"/>
        <v>0</v>
      </c>
      <c r="AD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1">
        <f t="shared" si="240"/>
        <v>0</v>
      </c>
      <c r="AH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1">
        <f t="shared" si="241"/>
        <v>0</v>
      </c>
      <c r="AL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1">
        <f t="shared" si="242"/>
        <v>0</v>
      </c>
      <c r="AP437" s="181">
        <f t="shared" si="243"/>
        <v>0</v>
      </c>
    </row>
    <row r="438" spans="2:42" x14ac:dyDescent="0.25">
      <c r="B438" s="179" t="s">
        <v>559</v>
      </c>
      <c r="C438" s="180" t="s">
        <v>1127</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236"/>
        <v>0</v>
      </c>
      <c r="G438" s="181"/>
      <c r="H438" s="181">
        <f t="shared" si="237"/>
        <v>0</v>
      </c>
      <c r="I438" s="181"/>
      <c r="J438" s="181">
        <f t="shared" si="238"/>
        <v>0</v>
      </c>
      <c r="K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1">
        <f t="shared" si="239"/>
        <v>0</v>
      </c>
      <c r="AD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1">
        <f t="shared" si="240"/>
        <v>0</v>
      </c>
      <c r="AH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1">
        <f t="shared" si="241"/>
        <v>0</v>
      </c>
      <c r="AL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1">
        <f t="shared" si="242"/>
        <v>0</v>
      </c>
      <c r="AP438" s="181">
        <f t="shared" si="243"/>
        <v>0</v>
      </c>
    </row>
    <row r="439" spans="2:42" x14ac:dyDescent="0.25">
      <c r="B439" s="179" t="s">
        <v>560</v>
      </c>
      <c r="C439" s="180" t="s">
        <v>1128</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236"/>
        <v>0</v>
      </c>
      <c r="G439" s="181"/>
      <c r="H439" s="181">
        <f t="shared" si="237"/>
        <v>0</v>
      </c>
      <c r="I439" s="181"/>
      <c r="J439" s="181">
        <f t="shared" si="238"/>
        <v>0</v>
      </c>
      <c r="K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1">
        <f t="shared" si="239"/>
        <v>0</v>
      </c>
      <c r="AD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1">
        <f t="shared" si="240"/>
        <v>0</v>
      </c>
      <c r="AH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1">
        <f t="shared" si="241"/>
        <v>0</v>
      </c>
      <c r="AL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1">
        <f t="shared" si="242"/>
        <v>0</v>
      </c>
      <c r="AP439" s="181">
        <f t="shared" si="243"/>
        <v>0</v>
      </c>
    </row>
    <row r="440" spans="2:42" x14ac:dyDescent="0.25">
      <c r="B440" s="179" t="s">
        <v>561</v>
      </c>
      <c r="C440" s="180" t="s">
        <v>1129</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236"/>
        <v>0</v>
      </c>
      <c r="G440" s="181"/>
      <c r="H440" s="181">
        <f t="shared" si="237"/>
        <v>0</v>
      </c>
      <c r="I440" s="181"/>
      <c r="J440" s="181">
        <f t="shared" si="238"/>
        <v>0</v>
      </c>
      <c r="K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1">
        <f t="shared" si="239"/>
        <v>0</v>
      </c>
      <c r="AD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1">
        <f t="shared" si="240"/>
        <v>0</v>
      </c>
      <c r="AH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1">
        <f t="shared" si="241"/>
        <v>0</v>
      </c>
      <c r="AL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1">
        <f t="shared" si="242"/>
        <v>0</v>
      </c>
      <c r="AP440" s="181">
        <f t="shared" si="243"/>
        <v>0</v>
      </c>
    </row>
    <row r="441" spans="2:42" x14ac:dyDescent="0.25">
      <c r="B441" s="179" t="s">
        <v>562</v>
      </c>
      <c r="C441" s="180" t="s">
        <v>1130</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236"/>
        <v>0</v>
      </c>
      <c r="G441" s="181"/>
      <c r="H441" s="181">
        <f t="shared" si="237"/>
        <v>0</v>
      </c>
      <c r="I441" s="181"/>
      <c r="J441" s="181">
        <f t="shared" si="238"/>
        <v>0</v>
      </c>
      <c r="K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1">
        <f t="shared" si="239"/>
        <v>0</v>
      </c>
      <c r="AD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1">
        <f t="shared" si="240"/>
        <v>0</v>
      </c>
      <c r="AH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1">
        <f t="shared" si="241"/>
        <v>0</v>
      </c>
      <c r="AL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1">
        <f t="shared" si="242"/>
        <v>0</v>
      </c>
      <c r="AP441" s="181">
        <f t="shared" si="243"/>
        <v>0</v>
      </c>
    </row>
    <row r="442" spans="2:42" x14ac:dyDescent="0.25">
      <c r="B442" s="179" t="s">
        <v>563</v>
      </c>
      <c r="C442" s="180" t="s">
        <v>1131</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236"/>
        <v>0</v>
      </c>
      <c r="G442" s="181"/>
      <c r="H442" s="181">
        <f t="shared" si="237"/>
        <v>0</v>
      </c>
      <c r="I442" s="181"/>
      <c r="J442" s="181">
        <f t="shared" si="238"/>
        <v>0</v>
      </c>
      <c r="K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1">
        <f t="shared" si="239"/>
        <v>0</v>
      </c>
      <c r="AD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1">
        <f t="shared" si="240"/>
        <v>0</v>
      </c>
      <c r="AH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1">
        <f t="shared" si="241"/>
        <v>0</v>
      </c>
      <c r="AL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1">
        <f t="shared" si="242"/>
        <v>0</v>
      </c>
      <c r="AP442" s="181">
        <f t="shared" si="243"/>
        <v>0</v>
      </c>
    </row>
    <row r="443" spans="2:42" x14ac:dyDescent="0.25">
      <c r="B443" s="179" t="s">
        <v>564</v>
      </c>
      <c r="C443" s="180" t="s">
        <v>1132</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236"/>
        <v>0</v>
      </c>
      <c r="G443" s="181"/>
      <c r="H443" s="181">
        <f t="shared" si="237"/>
        <v>0</v>
      </c>
      <c r="I443" s="181"/>
      <c r="J443" s="181">
        <f t="shared" si="238"/>
        <v>0</v>
      </c>
      <c r="K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1">
        <f t="shared" si="239"/>
        <v>0</v>
      </c>
      <c r="AD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1">
        <f t="shared" si="240"/>
        <v>0</v>
      </c>
      <c r="AH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1">
        <f t="shared" si="241"/>
        <v>0</v>
      </c>
      <c r="AL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1">
        <f t="shared" si="242"/>
        <v>0</v>
      </c>
      <c r="AP443" s="181">
        <f t="shared" si="243"/>
        <v>0</v>
      </c>
    </row>
    <row r="444" spans="2:42" x14ac:dyDescent="0.25">
      <c r="B444" s="179" t="s">
        <v>565</v>
      </c>
      <c r="C444" s="180" t="s">
        <v>1133</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236"/>
        <v>0</v>
      </c>
      <c r="G444" s="181"/>
      <c r="H444" s="181">
        <f t="shared" si="237"/>
        <v>0</v>
      </c>
      <c r="I444" s="181"/>
      <c r="J444" s="181">
        <f t="shared" si="238"/>
        <v>0</v>
      </c>
      <c r="K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1">
        <f t="shared" si="239"/>
        <v>0</v>
      </c>
      <c r="AD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1">
        <f t="shared" si="240"/>
        <v>0</v>
      </c>
      <c r="AH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1">
        <f t="shared" si="241"/>
        <v>0</v>
      </c>
      <c r="AL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1">
        <f t="shared" si="242"/>
        <v>0</v>
      </c>
      <c r="AP444" s="181">
        <f t="shared" si="243"/>
        <v>0</v>
      </c>
    </row>
    <row r="445" spans="2:42" x14ac:dyDescent="0.25">
      <c r="B445" s="179" t="s">
        <v>566</v>
      </c>
      <c r="C445" s="180" t="s">
        <v>1134</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 t="shared" ref="F445:F476" si="244">D445+E445</f>
        <v>0</v>
      </c>
      <c r="G445" s="181"/>
      <c r="H445" s="181">
        <f t="shared" ref="H445:H476" si="245">F445-G445</f>
        <v>0</v>
      </c>
      <c r="I445" s="181"/>
      <c r="J445" s="181">
        <f t="shared" ref="J445:J476" si="246">F445-I445</f>
        <v>0</v>
      </c>
      <c r="K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1">
        <f t="shared" ref="AC445:AC476" si="247">Z445+AA445+AB445</f>
        <v>0</v>
      </c>
      <c r="AD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1">
        <f t="shared" ref="AG445:AG476" si="248">AD445+AE445+AF445</f>
        <v>0</v>
      </c>
      <c r="AH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1">
        <f t="shared" ref="AK445:AK476" si="249">AH445+AI445+AJ445</f>
        <v>0</v>
      </c>
      <c r="AL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1">
        <f t="shared" ref="AO445:AO476" si="250">AL445+AM445+AN445</f>
        <v>0</v>
      </c>
      <c r="AP445" s="181">
        <f t="shared" ref="AP445:AP476" si="251">AC445+AG445+AK445+AO445</f>
        <v>0</v>
      </c>
    </row>
    <row r="446" spans="2:42" x14ac:dyDescent="0.25">
      <c r="B446" s="179" t="s">
        <v>567</v>
      </c>
      <c r="C446" s="180" t="s">
        <v>1135</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 t="shared" si="244"/>
        <v>0</v>
      </c>
      <c r="G446" s="181"/>
      <c r="H446" s="181">
        <f t="shared" si="245"/>
        <v>0</v>
      </c>
      <c r="I446" s="181"/>
      <c r="J446" s="181">
        <f t="shared" si="246"/>
        <v>0</v>
      </c>
      <c r="K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1">
        <f t="shared" si="247"/>
        <v>0</v>
      </c>
      <c r="AD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1">
        <f t="shared" si="248"/>
        <v>0</v>
      </c>
      <c r="AH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1">
        <f t="shared" si="249"/>
        <v>0</v>
      </c>
      <c r="AL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1">
        <f t="shared" si="250"/>
        <v>0</v>
      </c>
      <c r="AP446" s="181">
        <f t="shared" si="251"/>
        <v>0</v>
      </c>
    </row>
    <row r="447" spans="2:42" x14ac:dyDescent="0.25">
      <c r="B447" s="179" t="s">
        <v>568</v>
      </c>
      <c r="C447" s="180" t="s">
        <v>1136</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 t="shared" si="244"/>
        <v>0</v>
      </c>
      <c r="G447" s="181"/>
      <c r="H447" s="181">
        <f t="shared" si="245"/>
        <v>0</v>
      </c>
      <c r="I447" s="181"/>
      <c r="J447" s="181">
        <f t="shared" si="246"/>
        <v>0</v>
      </c>
      <c r="K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1">
        <f t="shared" si="247"/>
        <v>0</v>
      </c>
      <c r="AD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1">
        <f t="shared" si="248"/>
        <v>0</v>
      </c>
      <c r="AH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1">
        <f t="shared" si="249"/>
        <v>0</v>
      </c>
      <c r="AL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1">
        <f t="shared" si="250"/>
        <v>0</v>
      </c>
      <c r="AP447" s="181">
        <f t="shared" si="251"/>
        <v>0</v>
      </c>
    </row>
    <row r="448" spans="2:42" x14ac:dyDescent="0.25">
      <c r="B448" s="179" t="s">
        <v>569</v>
      </c>
      <c r="C448" s="180" t="s">
        <v>1137</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 t="shared" si="244"/>
        <v>0</v>
      </c>
      <c r="G448" s="181"/>
      <c r="H448" s="181">
        <f t="shared" si="245"/>
        <v>0</v>
      </c>
      <c r="I448" s="181"/>
      <c r="J448" s="181">
        <f t="shared" si="246"/>
        <v>0</v>
      </c>
      <c r="K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1">
        <f t="shared" si="247"/>
        <v>0</v>
      </c>
      <c r="AD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1">
        <f t="shared" si="248"/>
        <v>0</v>
      </c>
      <c r="AH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1">
        <f t="shared" si="249"/>
        <v>0</v>
      </c>
      <c r="AL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1">
        <f t="shared" si="250"/>
        <v>0</v>
      </c>
      <c r="AP448" s="181">
        <f t="shared" si="251"/>
        <v>0</v>
      </c>
    </row>
    <row r="449" spans="2:42" x14ac:dyDescent="0.25">
      <c r="B449" s="179" t="s">
        <v>570</v>
      </c>
      <c r="C449" s="180" t="s">
        <v>1138</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si="244"/>
        <v>0</v>
      </c>
      <c r="G449" s="181"/>
      <c r="H449" s="181">
        <f t="shared" si="245"/>
        <v>0</v>
      </c>
      <c r="I449" s="181"/>
      <c r="J449" s="181">
        <f t="shared" si="246"/>
        <v>0</v>
      </c>
      <c r="K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1">
        <f t="shared" si="247"/>
        <v>0</v>
      </c>
      <c r="AD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1">
        <f t="shared" si="248"/>
        <v>0</v>
      </c>
      <c r="AH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1">
        <f t="shared" si="249"/>
        <v>0</v>
      </c>
      <c r="AL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1">
        <f t="shared" si="250"/>
        <v>0</v>
      </c>
      <c r="AP449" s="181">
        <f t="shared" si="251"/>
        <v>0</v>
      </c>
    </row>
    <row r="450" spans="2:42" x14ac:dyDescent="0.25">
      <c r="B450" s="179" t="s">
        <v>571</v>
      </c>
      <c r="C450" s="180" t="s">
        <v>1139</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244"/>
        <v>0</v>
      </c>
      <c r="G450" s="181"/>
      <c r="H450" s="181">
        <f t="shared" si="245"/>
        <v>0</v>
      </c>
      <c r="I450" s="181"/>
      <c r="J450" s="181">
        <f t="shared" si="246"/>
        <v>0</v>
      </c>
      <c r="K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1">
        <f t="shared" si="247"/>
        <v>0</v>
      </c>
      <c r="AD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1">
        <f t="shared" si="248"/>
        <v>0</v>
      </c>
      <c r="AH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1">
        <f t="shared" si="249"/>
        <v>0</v>
      </c>
      <c r="AL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1">
        <f t="shared" si="250"/>
        <v>0</v>
      </c>
      <c r="AP450" s="181">
        <f t="shared" si="251"/>
        <v>0</v>
      </c>
    </row>
    <row r="451" spans="2:42" x14ac:dyDescent="0.25">
      <c r="B451" s="179" t="s">
        <v>572</v>
      </c>
      <c r="C451" s="180" t="s">
        <v>1140</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244"/>
        <v>0</v>
      </c>
      <c r="G451" s="181"/>
      <c r="H451" s="181">
        <f t="shared" si="245"/>
        <v>0</v>
      </c>
      <c r="I451" s="181"/>
      <c r="J451" s="181">
        <f t="shared" si="246"/>
        <v>0</v>
      </c>
      <c r="K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1">
        <f t="shared" si="247"/>
        <v>0</v>
      </c>
      <c r="AD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1">
        <f t="shared" si="248"/>
        <v>0</v>
      </c>
      <c r="AH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1">
        <f t="shared" si="249"/>
        <v>0</v>
      </c>
      <c r="AL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1">
        <f t="shared" si="250"/>
        <v>0</v>
      </c>
      <c r="AP451" s="181">
        <f t="shared" si="251"/>
        <v>0</v>
      </c>
    </row>
    <row r="452" spans="2:42" x14ac:dyDescent="0.25">
      <c r="B452" s="179" t="s">
        <v>573</v>
      </c>
      <c r="C452" s="180" t="s">
        <v>1141</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244"/>
        <v>0</v>
      </c>
      <c r="G452" s="181"/>
      <c r="H452" s="181">
        <f t="shared" si="245"/>
        <v>0</v>
      </c>
      <c r="I452" s="181"/>
      <c r="J452" s="181">
        <f t="shared" si="246"/>
        <v>0</v>
      </c>
      <c r="K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1">
        <f t="shared" si="247"/>
        <v>0</v>
      </c>
      <c r="AD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1">
        <f t="shared" si="248"/>
        <v>0</v>
      </c>
      <c r="AH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1">
        <f t="shared" si="249"/>
        <v>0</v>
      </c>
      <c r="AL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1">
        <f t="shared" si="250"/>
        <v>0</v>
      </c>
      <c r="AP452" s="181">
        <f t="shared" si="251"/>
        <v>0</v>
      </c>
    </row>
    <row r="453" spans="2:42" x14ac:dyDescent="0.25">
      <c r="B453" s="179" t="s">
        <v>574</v>
      </c>
      <c r="C453" s="180" t="s">
        <v>1142</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244"/>
        <v>0</v>
      </c>
      <c r="G453" s="181"/>
      <c r="H453" s="181">
        <f t="shared" si="245"/>
        <v>0</v>
      </c>
      <c r="I453" s="181"/>
      <c r="J453" s="181">
        <f t="shared" si="246"/>
        <v>0</v>
      </c>
      <c r="K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1">
        <f t="shared" si="247"/>
        <v>0</v>
      </c>
      <c r="AD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1">
        <f t="shared" si="248"/>
        <v>0</v>
      </c>
      <c r="AH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1">
        <f t="shared" si="249"/>
        <v>0</v>
      </c>
      <c r="AL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1">
        <f t="shared" si="250"/>
        <v>0</v>
      </c>
      <c r="AP453" s="181">
        <f t="shared" si="251"/>
        <v>0</v>
      </c>
    </row>
    <row r="454" spans="2:42" x14ac:dyDescent="0.25">
      <c r="B454" s="179" t="s">
        <v>575</v>
      </c>
      <c r="C454" s="180" t="s">
        <v>1143</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si="244"/>
        <v>0</v>
      </c>
      <c r="G454" s="181"/>
      <c r="H454" s="181">
        <f t="shared" si="245"/>
        <v>0</v>
      </c>
      <c r="I454" s="181"/>
      <c r="J454" s="181">
        <f t="shared" si="246"/>
        <v>0</v>
      </c>
      <c r="K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1">
        <f t="shared" si="247"/>
        <v>0</v>
      </c>
      <c r="AD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1">
        <f t="shared" si="248"/>
        <v>0</v>
      </c>
      <c r="AH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1">
        <f t="shared" si="249"/>
        <v>0</v>
      </c>
      <c r="AL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1">
        <f t="shared" si="250"/>
        <v>0</v>
      </c>
      <c r="AP454" s="181">
        <f t="shared" si="251"/>
        <v>0</v>
      </c>
    </row>
    <row r="455" spans="2:42" x14ac:dyDescent="0.25">
      <c r="B455" s="179" t="s">
        <v>576</v>
      </c>
      <c r="C455" s="180" t="s">
        <v>1144</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244"/>
        <v>0</v>
      </c>
      <c r="G455" s="181"/>
      <c r="H455" s="181">
        <f t="shared" si="245"/>
        <v>0</v>
      </c>
      <c r="I455" s="181"/>
      <c r="J455" s="181">
        <f t="shared" si="246"/>
        <v>0</v>
      </c>
      <c r="K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1">
        <f t="shared" si="247"/>
        <v>0</v>
      </c>
      <c r="AD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1">
        <f t="shared" si="248"/>
        <v>0</v>
      </c>
      <c r="AH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1">
        <f t="shared" si="249"/>
        <v>0</v>
      </c>
      <c r="AL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1">
        <f t="shared" si="250"/>
        <v>0</v>
      </c>
      <c r="AP455" s="181">
        <f t="shared" si="251"/>
        <v>0</v>
      </c>
    </row>
    <row r="456" spans="2:42" x14ac:dyDescent="0.25">
      <c r="B456" s="179" t="s">
        <v>577</v>
      </c>
      <c r="C456" s="180" t="s">
        <v>1145</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244"/>
        <v>0</v>
      </c>
      <c r="G456" s="181"/>
      <c r="H456" s="181">
        <f t="shared" si="245"/>
        <v>0</v>
      </c>
      <c r="I456" s="181"/>
      <c r="J456" s="181">
        <f t="shared" si="246"/>
        <v>0</v>
      </c>
      <c r="K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1">
        <f t="shared" si="247"/>
        <v>0</v>
      </c>
      <c r="AD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1">
        <f t="shared" si="248"/>
        <v>0</v>
      </c>
      <c r="AH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1">
        <f t="shared" si="249"/>
        <v>0</v>
      </c>
      <c r="AL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1">
        <f t="shared" si="250"/>
        <v>0</v>
      </c>
      <c r="AP456" s="181">
        <f t="shared" si="251"/>
        <v>0</v>
      </c>
    </row>
    <row r="457" spans="2:42" x14ac:dyDescent="0.25">
      <c r="B457" s="179" t="s">
        <v>578</v>
      </c>
      <c r="C457" s="180" t="s">
        <v>1146</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244"/>
        <v>0</v>
      </c>
      <c r="G457" s="181"/>
      <c r="H457" s="181">
        <f t="shared" si="245"/>
        <v>0</v>
      </c>
      <c r="I457" s="181"/>
      <c r="J457" s="181">
        <f t="shared" si="246"/>
        <v>0</v>
      </c>
      <c r="K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1">
        <f t="shared" si="247"/>
        <v>0</v>
      </c>
      <c r="AD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1">
        <f t="shared" si="248"/>
        <v>0</v>
      </c>
      <c r="AH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1">
        <f t="shared" si="249"/>
        <v>0</v>
      </c>
      <c r="AL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1">
        <f t="shared" si="250"/>
        <v>0</v>
      </c>
      <c r="AP457" s="181">
        <f t="shared" si="251"/>
        <v>0</v>
      </c>
    </row>
    <row r="458" spans="2:42" x14ac:dyDescent="0.25">
      <c r="B458" s="179" t="s">
        <v>579</v>
      </c>
      <c r="C458" s="180" t="s">
        <v>1147</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244"/>
        <v>0</v>
      </c>
      <c r="G458" s="181"/>
      <c r="H458" s="181">
        <f t="shared" si="245"/>
        <v>0</v>
      </c>
      <c r="I458" s="181"/>
      <c r="J458" s="181">
        <f t="shared" si="246"/>
        <v>0</v>
      </c>
      <c r="K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1">
        <f t="shared" si="247"/>
        <v>0</v>
      </c>
      <c r="AD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1">
        <f t="shared" si="248"/>
        <v>0</v>
      </c>
      <c r="AH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1">
        <f t="shared" si="249"/>
        <v>0</v>
      </c>
      <c r="AL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1">
        <f t="shared" si="250"/>
        <v>0</v>
      </c>
      <c r="AP458" s="181">
        <f t="shared" si="251"/>
        <v>0</v>
      </c>
    </row>
    <row r="459" spans="2:42" x14ac:dyDescent="0.25">
      <c r="B459" s="188" t="s">
        <v>580</v>
      </c>
      <c r="C459" s="189" t="s">
        <v>1148</v>
      </c>
      <c r="D459" s="190">
        <f>SUM(D460:D466)</f>
        <v>0</v>
      </c>
      <c r="E459" s="190">
        <f>SUM(E460:E466)</f>
        <v>0</v>
      </c>
      <c r="F459" s="190">
        <f t="shared" si="244"/>
        <v>0</v>
      </c>
      <c r="G459" s="190">
        <f>SUM(G460:G466)</f>
        <v>0</v>
      </c>
      <c r="H459" s="190">
        <f t="shared" si="245"/>
        <v>0</v>
      </c>
      <c r="I459" s="190">
        <f>SUM(I460:I466)</f>
        <v>0</v>
      </c>
      <c r="J459" s="190">
        <f t="shared" si="246"/>
        <v>0</v>
      </c>
      <c r="K459" s="190">
        <f t="shared" ref="K459:AB459" si="252">SUM(K460:K466)</f>
        <v>0</v>
      </c>
      <c r="L459" s="190">
        <f t="shared" si="252"/>
        <v>0</v>
      </c>
      <c r="M459" s="190">
        <f t="shared" si="252"/>
        <v>0</v>
      </c>
      <c r="N459" s="190">
        <f t="shared" si="252"/>
        <v>0</v>
      </c>
      <c r="O459" s="190">
        <f t="shared" si="252"/>
        <v>0</v>
      </c>
      <c r="P459" s="190">
        <f>SUM(P460:P466)</f>
        <v>0</v>
      </c>
      <c r="Q459" s="190">
        <f>SUM(Q460:Q466)</f>
        <v>0</v>
      </c>
      <c r="R459" s="190">
        <f t="shared" si="252"/>
        <v>0</v>
      </c>
      <c r="S459" s="190">
        <f t="shared" si="252"/>
        <v>0</v>
      </c>
      <c r="T459" s="190">
        <f>SUM(T460:T466)</f>
        <v>0</v>
      </c>
      <c r="U459" s="190">
        <f t="shared" si="252"/>
        <v>0</v>
      </c>
      <c r="V459" s="190">
        <f t="shared" si="252"/>
        <v>0</v>
      </c>
      <c r="W459" s="190">
        <f>SUM(W460:W466)</f>
        <v>0</v>
      </c>
      <c r="X459" s="190">
        <f t="shared" si="252"/>
        <v>0</v>
      </c>
      <c r="Y459" s="190">
        <f t="shared" si="252"/>
        <v>0</v>
      </c>
      <c r="Z459" s="190">
        <f t="shared" si="252"/>
        <v>0</v>
      </c>
      <c r="AA459" s="190">
        <f t="shared" si="252"/>
        <v>0</v>
      </c>
      <c r="AB459" s="190">
        <f t="shared" si="252"/>
        <v>0</v>
      </c>
      <c r="AC459" s="190">
        <f t="shared" si="247"/>
        <v>0</v>
      </c>
      <c r="AD459" s="190">
        <f>SUM(AD460:AD466)</f>
        <v>0</v>
      </c>
      <c r="AE459" s="190">
        <f>SUM(AE460:AE466)</f>
        <v>0</v>
      </c>
      <c r="AF459" s="190">
        <f>SUM(AF460:AF466)</f>
        <v>0</v>
      </c>
      <c r="AG459" s="190">
        <f t="shared" si="248"/>
        <v>0</v>
      </c>
      <c r="AH459" s="190">
        <f>SUM(AH460:AH466)</f>
        <v>0</v>
      </c>
      <c r="AI459" s="190">
        <f>SUM(AI460:AI466)</f>
        <v>0</v>
      </c>
      <c r="AJ459" s="190">
        <f>SUM(AJ460:AJ466)</f>
        <v>0</v>
      </c>
      <c r="AK459" s="190">
        <f t="shared" si="249"/>
        <v>0</v>
      </c>
      <c r="AL459" s="190">
        <f>SUM(AL460:AL466)</f>
        <v>0</v>
      </c>
      <c r="AM459" s="190">
        <f>SUM(AM460:AM466)</f>
        <v>0</v>
      </c>
      <c r="AN459" s="190">
        <f>SUM(AN460:AN466)</f>
        <v>0</v>
      </c>
      <c r="AO459" s="190">
        <f t="shared" si="250"/>
        <v>0</v>
      </c>
      <c r="AP459" s="190">
        <f t="shared" si="251"/>
        <v>0</v>
      </c>
    </row>
    <row r="460" spans="2:42" x14ac:dyDescent="0.25">
      <c r="B460" s="179" t="s">
        <v>581</v>
      </c>
      <c r="C460" s="180" t="s">
        <v>1149</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si="244"/>
        <v>0</v>
      </c>
      <c r="G460" s="181"/>
      <c r="H460" s="181">
        <f t="shared" si="245"/>
        <v>0</v>
      </c>
      <c r="I460" s="181"/>
      <c r="J460" s="181">
        <f t="shared" si="246"/>
        <v>0</v>
      </c>
      <c r="K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1">
        <f t="shared" si="247"/>
        <v>0</v>
      </c>
      <c r="AD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1">
        <f t="shared" si="248"/>
        <v>0</v>
      </c>
      <c r="AH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1">
        <f t="shared" si="249"/>
        <v>0</v>
      </c>
      <c r="AL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1">
        <f t="shared" si="250"/>
        <v>0</v>
      </c>
      <c r="AP460" s="181">
        <f t="shared" si="251"/>
        <v>0</v>
      </c>
    </row>
    <row r="461" spans="2:42" x14ac:dyDescent="0.25">
      <c r="B461" s="179" t="s">
        <v>582</v>
      </c>
      <c r="C461" s="180" t="s">
        <v>1150</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244"/>
        <v>0</v>
      </c>
      <c r="G461" s="181"/>
      <c r="H461" s="181">
        <f t="shared" si="245"/>
        <v>0</v>
      </c>
      <c r="I461" s="181"/>
      <c r="J461" s="181">
        <f t="shared" si="246"/>
        <v>0</v>
      </c>
      <c r="K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1">
        <f t="shared" si="247"/>
        <v>0</v>
      </c>
      <c r="AD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1">
        <f t="shared" si="248"/>
        <v>0</v>
      </c>
      <c r="AH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1">
        <f t="shared" si="249"/>
        <v>0</v>
      </c>
      <c r="AL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1">
        <f t="shared" si="250"/>
        <v>0</v>
      </c>
      <c r="AP461" s="181">
        <f t="shared" si="251"/>
        <v>0</v>
      </c>
    </row>
    <row r="462" spans="2:42" x14ac:dyDescent="0.25">
      <c r="B462" s="179" t="s">
        <v>583</v>
      </c>
      <c r="C462" s="180" t="s">
        <v>1151</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244"/>
        <v>0</v>
      </c>
      <c r="G462" s="181"/>
      <c r="H462" s="181">
        <f t="shared" si="245"/>
        <v>0</v>
      </c>
      <c r="I462" s="181"/>
      <c r="J462" s="181">
        <f t="shared" si="246"/>
        <v>0</v>
      </c>
      <c r="K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1">
        <f t="shared" si="247"/>
        <v>0</v>
      </c>
      <c r="AD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1">
        <f t="shared" si="248"/>
        <v>0</v>
      </c>
      <c r="AH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1">
        <f t="shared" si="249"/>
        <v>0</v>
      </c>
      <c r="AL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1">
        <f t="shared" si="250"/>
        <v>0</v>
      </c>
      <c r="AP462" s="181">
        <f t="shared" si="251"/>
        <v>0</v>
      </c>
    </row>
    <row r="463" spans="2:42" x14ac:dyDescent="0.25">
      <c r="B463" s="179" t="s">
        <v>584</v>
      </c>
      <c r="C463" s="180" t="s">
        <v>1152</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244"/>
        <v>0</v>
      </c>
      <c r="G463" s="181"/>
      <c r="H463" s="181">
        <f t="shared" si="245"/>
        <v>0</v>
      </c>
      <c r="I463" s="181"/>
      <c r="J463" s="181">
        <f t="shared" si="246"/>
        <v>0</v>
      </c>
      <c r="K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1">
        <f t="shared" si="247"/>
        <v>0</v>
      </c>
      <c r="AD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1">
        <f t="shared" si="248"/>
        <v>0</v>
      </c>
      <c r="AH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1">
        <f t="shared" si="249"/>
        <v>0</v>
      </c>
      <c r="AL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1">
        <f t="shared" si="250"/>
        <v>0</v>
      </c>
      <c r="AP463" s="181">
        <f t="shared" si="251"/>
        <v>0</v>
      </c>
    </row>
    <row r="464" spans="2:42" x14ac:dyDescent="0.25">
      <c r="B464" s="179" t="s">
        <v>585</v>
      </c>
      <c r="C464" s="180" t="s">
        <v>1153</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si="244"/>
        <v>0</v>
      </c>
      <c r="G464" s="181"/>
      <c r="H464" s="181">
        <f t="shared" si="245"/>
        <v>0</v>
      </c>
      <c r="I464" s="181"/>
      <c r="J464" s="181">
        <f t="shared" si="246"/>
        <v>0</v>
      </c>
      <c r="K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1">
        <f t="shared" si="247"/>
        <v>0</v>
      </c>
      <c r="AD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1">
        <f t="shared" si="248"/>
        <v>0</v>
      </c>
      <c r="AH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1">
        <f t="shared" si="249"/>
        <v>0</v>
      </c>
      <c r="AL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1">
        <f t="shared" si="250"/>
        <v>0</v>
      </c>
      <c r="AP464" s="181">
        <f t="shared" si="251"/>
        <v>0</v>
      </c>
    </row>
    <row r="465" spans="2:42" x14ac:dyDescent="0.25">
      <c r="B465" s="179" t="s">
        <v>586</v>
      </c>
      <c r="C465" s="180" t="s">
        <v>1154</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si="244"/>
        <v>0</v>
      </c>
      <c r="G465" s="181"/>
      <c r="H465" s="181">
        <f t="shared" si="245"/>
        <v>0</v>
      </c>
      <c r="I465" s="181"/>
      <c r="J465" s="181">
        <f t="shared" si="246"/>
        <v>0</v>
      </c>
      <c r="K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1">
        <f t="shared" si="247"/>
        <v>0</v>
      </c>
      <c r="AD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1">
        <f t="shared" si="248"/>
        <v>0</v>
      </c>
      <c r="AH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1">
        <f t="shared" si="249"/>
        <v>0</v>
      </c>
      <c r="AL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1">
        <f t="shared" si="250"/>
        <v>0</v>
      </c>
      <c r="AP465" s="181">
        <f t="shared" si="251"/>
        <v>0</v>
      </c>
    </row>
    <row r="466" spans="2:42" x14ac:dyDescent="0.25">
      <c r="B466" s="179" t="s">
        <v>587</v>
      </c>
      <c r="C466" s="180" t="s">
        <v>1155</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244"/>
        <v>0</v>
      </c>
      <c r="G466" s="181"/>
      <c r="H466" s="181">
        <f t="shared" si="245"/>
        <v>0</v>
      </c>
      <c r="I466" s="181"/>
      <c r="J466" s="181">
        <f t="shared" si="246"/>
        <v>0</v>
      </c>
      <c r="K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1">
        <f t="shared" si="247"/>
        <v>0</v>
      </c>
      <c r="AD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1">
        <f t="shared" si="248"/>
        <v>0</v>
      </c>
      <c r="AH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1">
        <f t="shared" si="249"/>
        <v>0</v>
      </c>
      <c r="AL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1">
        <f t="shared" si="250"/>
        <v>0</v>
      </c>
      <c r="AP466" s="181">
        <f t="shared" si="251"/>
        <v>0</v>
      </c>
    </row>
    <row r="467" spans="2:42" x14ac:dyDescent="0.25">
      <c r="B467" s="188" t="s">
        <v>588</v>
      </c>
      <c r="C467" s="189" t="s">
        <v>1156</v>
      </c>
      <c r="D467" s="190">
        <f>SUM(D468:D484)</f>
        <v>0</v>
      </c>
      <c r="E467" s="190">
        <f>SUM(E468:E484)</f>
        <v>0</v>
      </c>
      <c r="F467" s="190">
        <f t="shared" si="244"/>
        <v>0</v>
      </c>
      <c r="G467" s="190">
        <f>SUM(G468:G484)</f>
        <v>0</v>
      </c>
      <c r="H467" s="190">
        <f t="shared" si="245"/>
        <v>0</v>
      </c>
      <c r="I467" s="190">
        <f>SUM(I468:I484)</f>
        <v>0</v>
      </c>
      <c r="J467" s="190">
        <f t="shared" si="246"/>
        <v>0</v>
      </c>
      <c r="K467" s="190">
        <f t="shared" ref="K467:AB467" si="253">SUM(K468:K484)</f>
        <v>0</v>
      </c>
      <c r="L467" s="190">
        <f t="shared" si="253"/>
        <v>0</v>
      </c>
      <c r="M467" s="190">
        <f t="shared" si="253"/>
        <v>0</v>
      </c>
      <c r="N467" s="190">
        <f t="shared" si="253"/>
        <v>0</v>
      </c>
      <c r="O467" s="190">
        <f t="shared" si="253"/>
        <v>0</v>
      </c>
      <c r="P467" s="190">
        <f t="shared" si="253"/>
        <v>0</v>
      </c>
      <c r="Q467" s="190">
        <f t="shared" si="253"/>
        <v>0</v>
      </c>
      <c r="R467" s="190">
        <f t="shared" si="253"/>
        <v>0</v>
      </c>
      <c r="S467" s="190">
        <f t="shared" si="253"/>
        <v>0</v>
      </c>
      <c r="T467" s="190">
        <f>SUM(T468:T484)</f>
        <v>0</v>
      </c>
      <c r="U467" s="190">
        <f t="shared" si="253"/>
        <v>0</v>
      </c>
      <c r="V467" s="190">
        <f t="shared" si="253"/>
        <v>0</v>
      </c>
      <c r="W467" s="190">
        <f t="shared" si="253"/>
        <v>0</v>
      </c>
      <c r="X467" s="190">
        <f t="shared" si="253"/>
        <v>0</v>
      </c>
      <c r="Y467" s="190">
        <f t="shared" si="253"/>
        <v>0</v>
      </c>
      <c r="Z467" s="190">
        <f t="shared" si="253"/>
        <v>0</v>
      </c>
      <c r="AA467" s="190">
        <f t="shared" si="253"/>
        <v>0</v>
      </c>
      <c r="AB467" s="190">
        <f t="shared" si="253"/>
        <v>0</v>
      </c>
      <c r="AC467" s="190">
        <f t="shared" si="247"/>
        <v>0</v>
      </c>
      <c r="AD467" s="190">
        <f>SUM(AD468:AD484)</f>
        <v>0</v>
      </c>
      <c r="AE467" s="190">
        <f>SUM(AE468:AE484)</f>
        <v>0</v>
      </c>
      <c r="AF467" s="190">
        <f>SUM(AF468:AF484)</f>
        <v>0</v>
      </c>
      <c r="AG467" s="190">
        <f t="shared" si="248"/>
        <v>0</v>
      </c>
      <c r="AH467" s="190">
        <f>SUM(AH468:AH484)</f>
        <v>0</v>
      </c>
      <c r="AI467" s="190">
        <f>SUM(AI468:AI484)</f>
        <v>0</v>
      </c>
      <c r="AJ467" s="190">
        <f>SUM(AJ468:AJ484)</f>
        <v>0</v>
      </c>
      <c r="AK467" s="190">
        <f t="shared" si="249"/>
        <v>0</v>
      </c>
      <c r="AL467" s="190">
        <f>SUM(AL468:AL484)</f>
        <v>0</v>
      </c>
      <c r="AM467" s="190">
        <f>SUM(AM468:AM484)</f>
        <v>0</v>
      </c>
      <c r="AN467" s="190">
        <f>SUM(AN468:AN484)</f>
        <v>0</v>
      </c>
      <c r="AO467" s="190">
        <f t="shared" si="250"/>
        <v>0</v>
      </c>
      <c r="AP467" s="190">
        <f t="shared" si="251"/>
        <v>0</v>
      </c>
    </row>
    <row r="468" spans="2:42" x14ac:dyDescent="0.25">
      <c r="B468" s="179" t="s">
        <v>589</v>
      </c>
      <c r="C468" s="180" t="s">
        <v>1157</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si="244"/>
        <v>0</v>
      </c>
      <c r="G468" s="181"/>
      <c r="H468" s="181">
        <f t="shared" si="245"/>
        <v>0</v>
      </c>
      <c r="I468" s="181"/>
      <c r="J468" s="181">
        <f t="shared" si="246"/>
        <v>0</v>
      </c>
      <c r="K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1">
        <f t="shared" si="247"/>
        <v>0</v>
      </c>
      <c r="AD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1">
        <f t="shared" si="248"/>
        <v>0</v>
      </c>
      <c r="AH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1">
        <f t="shared" si="249"/>
        <v>0</v>
      </c>
      <c r="AL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1">
        <f t="shared" si="250"/>
        <v>0</v>
      </c>
      <c r="AP468" s="181">
        <f t="shared" si="251"/>
        <v>0</v>
      </c>
    </row>
    <row r="469" spans="2:42" x14ac:dyDescent="0.25">
      <c r="B469" s="179" t="s">
        <v>590</v>
      </c>
      <c r="C469" s="180" t="s">
        <v>1158</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 t="shared" si="244"/>
        <v>0</v>
      </c>
      <c r="G469" s="181"/>
      <c r="H469" s="181">
        <f t="shared" si="245"/>
        <v>0</v>
      </c>
      <c r="I469" s="181"/>
      <c r="J469" s="181">
        <f t="shared" si="246"/>
        <v>0</v>
      </c>
      <c r="K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1">
        <f t="shared" si="247"/>
        <v>0</v>
      </c>
      <c r="AD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1">
        <f t="shared" si="248"/>
        <v>0</v>
      </c>
      <c r="AH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1">
        <f t="shared" si="249"/>
        <v>0</v>
      </c>
      <c r="AL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1">
        <f t="shared" si="250"/>
        <v>0</v>
      </c>
      <c r="AP469" s="181">
        <f t="shared" si="251"/>
        <v>0</v>
      </c>
    </row>
    <row r="470" spans="2:42" x14ac:dyDescent="0.25">
      <c r="B470" s="179" t="s">
        <v>605</v>
      </c>
      <c r="C470" s="180" t="s">
        <v>1159</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 t="shared" si="244"/>
        <v>0</v>
      </c>
      <c r="G470" s="181"/>
      <c r="H470" s="181">
        <f t="shared" si="245"/>
        <v>0</v>
      </c>
      <c r="I470" s="181"/>
      <c r="J470" s="181">
        <f t="shared" si="246"/>
        <v>0</v>
      </c>
      <c r="K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1">
        <f t="shared" si="247"/>
        <v>0</v>
      </c>
      <c r="AD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1">
        <f t="shared" si="248"/>
        <v>0</v>
      </c>
      <c r="AH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1">
        <f t="shared" si="249"/>
        <v>0</v>
      </c>
      <c r="AL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1">
        <f t="shared" si="250"/>
        <v>0</v>
      </c>
      <c r="AP470" s="181">
        <f t="shared" si="251"/>
        <v>0</v>
      </c>
    </row>
    <row r="471" spans="2:42" x14ac:dyDescent="0.25">
      <c r="B471" s="179" t="s">
        <v>606</v>
      </c>
      <c r="C471" s="180" t="s">
        <v>1160</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 t="shared" si="244"/>
        <v>0</v>
      </c>
      <c r="G471" s="181"/>
      <c r="H471" s="181">
        <f t="shared" si="245"/>
        <v>0</v>
      </c>
      <c r="I471" s="181"/>
      <c r="J471" s="181">
        <f t="shared" si="246"/>
        <v>0</v>
      </c>
      <c r="K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1">
        <f t="shared" si="247"/>
        <v>0</v>
      </c>
      <c r="AD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1">
        <f t="shared" si="248"/>
        <v>0</v>
      </c>
      <c r="AH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1">
        <f t="shared" si="249"/>
        <v>0</v>
      </c>
      <c r="AL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1">
        <f t="shared" si="250"/>
        <v>0</v>
      </c>
      <c r="AP471" s="181">
        <f t="shared" si="251"/>
        <v>0</v>
      </c>
    </row>
    <row r="472" spans="2:42" x14ac:dyDescent="0.25">
      <c r="B472" s="179" t="s">
        <v>607</v>
      </c>
      <c r="C472" s="180" t="s">
        <v>1161</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 t="shared" si="244"/>
        <v>0</v>
      </c>
      <c r="G472" s="181"/>
      <c r="H472" s="181">
        <f t="shared" si="245"/>
        <v>0</v>
      </c>
      <c r="I472" s="181"/>
      <c r="J472" s="181">
        <f t="shared" si="246"/>
        <v>0</v>
      </c>
      <c r="K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1">
        <f t="shared" si="247"/>
        <v>0</v>
      </c>
      <c r="AD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1">
        <f t="shared" si="248"/>
        <v>0</v>
      </c>
      <c r="AH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1">
        <f t="shared" si="249"/>
        <v>0</v>
      </c>
      <c r="AL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1">
        <f t="shared" si="250"/>
        <v>0</v>
      </c>
      <c r="AP472" s="181">
        <f t="shared" si="251"/>
        <v>0</v>
      </c>
    </row>
    <row r="473" spans="2:42" x14ac:dyDescent="0.25">
      <c r="B473" s="179" t="s">
        <v>608</v>
      </c>
      <c r="C473" s="180" t="s">
        <v>1162</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 t="shared" si="244"/>
        <v>0</v>
      </c>
      <c r="G473" s="181"/>
      <c r="H473" s="181">
        <f t="shared" si="245"/>
        <v>0</v>
      </c>
      <c r="I473" s="181"/>
      <c r="J473" s="181">
        <f t="shared" si="246"/>
        <v>0</v>
      </c>
      <c r="K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1">
        <f t="shared" si="247"/>
        <v>0</v>
      </c>
      <c r="AD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1">
        <f t="shared" si="248"/>
        <v>0</v>
      </c>
      <c r="AH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1">
        <f t="shared" si="249"/>
        <v>0</v>
      </c>
      <c r="AL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1">
        <f t="shared" si="250"/>
        <v>0</v>
      </c>
      <c r="AP473" s="181">
        <f t="shared" si="251"/>
        <v>0</v>
      </c>
    </row>
    <row r="474" spans="2:42" x14ac:dyDescent="0.25">
      <c r="B474" s="179" t="s">
        <v>609</v>
      </c>
      <c r="C474" s="180" t="s">
        <v>1163</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si="244"/>
        <v>0</v>
      </c>
      <c r="G474" s="181"/>
      <c r="H474" s="181">
        <f t="shared" si="245"/>
        <v>0</v>
      </c>
      <c r="I474" s="181"/>
      <c r="J474" s="181">
        <f t="shared" si="246"/>
        <v>0</v>
      </c>
      <c r="K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1">
        <f t="shared" si="247"/>
        <v>0</v>
      </c>
      <c r="AD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1">
        <f t="shared" si="248"/>
        <v>0</v>
      </c>
      <c r="AH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1">
        <f t="shared" si="249"/>
        <v>0</v>
      </c>
      <c r="AL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1">
        <f t="shared" si="250"/>
        <v>0</v>
      </c>
      <c r="AP474" s="181">
        <f t="shared" si="251"/>
        <v>0</v>
      </c>
    </row>
    <row r="475" spans="2:42" x14ac:dyDescent="0.25">
      <c r="B475" s="179" t="s">
        <v>610</v>
      </c>
      <c r="C475" s="180" t="s">
        <v>1164</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244"/>
        <v>0</v>
      </c>
      <c r="G475" s="181"/>
      <c r="H475" s="181">
        <f t="shared" si="245"/>
        <v>0</v>
      </c>
      <c r="I475" s="181"/>
      <c r="J475" s="181">
        <f t="shared" si="246"/>
        <v>0</v>
      </c>
      <c r="K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1">
        <f t="shared" si="247"/>
        <v>0</v>
      </c>
      <c r="AD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1">
        <f t="shared" si="248"/>
        <v>0</v>
      </c>
      <c r="AH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1">
        <f t="shared" si="249"/>
        <v>0</v>
      </c>
      <c r="AL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1">
        <f t="shared" si="250"/>
        <v>0</v>
      </c>
      <c r="AP475" s="181">
        <f t="shared" si="251"/>
        <v>0</v>
      </c>
    </row>
    <row r="476" spans="2:42" x14ac:dyDescent="0.25">
      <c r="B476" s="179" t="s">
        <v>611</v>
      </c>
      <c r="C476" s="180" t="s">
        <v>1165</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244"/>
        <v>0</v>
      </c>
      <c r="G476" s="181"/>
      <c r="H476" s="181">
        <f t="shared" si="245"/>
        <v>0</v>
      </c>
      <c r="I476" s="181"/>
      <c r="J476" s="181">
        <f t="shared" si="246"/>
        <v>0</v>
      </c>
      <c r="K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1">
        <f t="shared" si="247"/>
        <v>0</v>
      </c>
      <c r="AD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1">
        <f t="shared" si="248"/>
        <v>0</v>
      </c>
      <c r="AH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1">
        <f t="shared" si="249"/>
        <v>0</v>
      </c>
      <c r="AL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1">
        <f t="shared" si="250"/>
        <v>0</v>
      </c>
      <c r="AP476" s="181">
        <f t="shared" si="251"/>
        <v>0</v>
      </c>
    </row>
    <row r="477" spans="2:42" x14ac:dyDescent="0.25">
      <c r="B477" s="179" t="s">
        <v>612</v>
      </c>
      <c r="C477" s="180" t="s">
        <v>1166</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ref="F477:F508" si="254">D477+E477</f>
        <v>0</v>
      </c>
      <c r="G477" s="181"/>
      <c r="H477" s="181">
        <f t="shared" ref="H477:H508" si="255">F477-G477</f>
        <v>0</v>
      </c>
      <c r="I477" s="181"/>
      <c r="J477" s="181">
        <f t="shared" ref="J477:J508" si="256">F477-I477</f>
        <v>0</v>
      </c>
      <c r="K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1">
        <f t="shared" ref="AC477:AC508" si="257">Z477+AA477+AB477</f>
        <v>0</v>
      </c>
      <c r="AD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1">
        <f t="shared" ref="AG477:AG508" si="258">AD477+AE477+AF477</f>
        <v>0</v>
      </c>
      <c r="AH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1">
        <f t="shared" ref="AK477:AK508" si="259">AH477+AI477+AJ477</f>
        <v>0</v>
      </c>
      <c r="AL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1">
        <f t="shared" ref="AO477:AO508" si="260">AL477+AM477+AN477</f>
        <v>0</v>
      </c>
      <c r="AP477" s="181">
        <f t="shared" ref="AP477:AP508" si="261">AC477+AG477+AK477+AO477</f>
        <v>0</v>
      </c>
    </row>
    <row r="478" spans="2:42" x14ac:dyDescent="0.25">
      <c r="B478" s="179" t="s">
        <v>613</v>
      </c>
      <c r="C478" s="180" t="s">
        <v>1167</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si="254"/>
        <v>0</v>
      </c>
      <c r="G478" s="181"/>
      <c r="H478" s="181">
        <f t="shared" si="255"/>
        <v>0</v>
      </c>
      <c r="I478" s="181"/>
      <c r="J478" s="181">
        <f t="shared" si="256"/>
        <v>0</v>
      </c>
      <c r="K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1">
        <f t="shared" si="257"/>
        <v>0</v>
      </c>
      <c r="AD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1">
        <f t="shared" si="258"/>
        <v>0</v>
      </c>
      <c r="AH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1">
        <f t="shared" si="259"/>
        <v>0</v>
      </c>
      <c r="AL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1">
        <f t="shared" si="260"/>
        <v>0</v>
      </c>
      <c r="AP478" s="181">
        <f t="shared" si="261"/>
        <v>0</v>
      </c>
    </row>
    <row r="479" spans="2:42" x14ac:dyDescent="0.25">
      <c r="B479" s="179" t="s">
        <v>614</v>
      </c>
      <c r="C479" s="180" t="s">
        <v>1168</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254"/>
        <v>0</v>
      </c>
      <c r="G479" s="181"/>
      <c r="H479" s="181">
        <f t="shared" si="255"/>
        <v>0</v>
      </c>
      <c r="I479" s="181"/>
      <c r="J479" s="181">
        <f t="shared" si="256"/>
        <v>0</v>
      </c>
      <c r="K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1">
        <f t="shared" si="257"/>
        <v>0</v>
      </c>
      <c r="AD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1">
        <f t="shared" si="258"/>
        <v>0</v>
      </c>
      <c r="AH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1">
        <f t="shared" si="259"/>
        <v>0</v>
      </c>
      <c r="AL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1">
        <f t="shared" si="260"/>
        <v>0</v>
      </c>
      <c r="AP479" s="181">
        <f t="shared" si="261"/>
        <v>0</v>
      </c>
    </row>
    <row r="480" spans="2:42" x14ac:dyDescent="0.25">
      <c r="B480" s="179" t="s">
        <v>615</v>
      </c>
      <c r="C480" s="180" t="s">
        <v>1169</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254"/>
        <v>0</v>
      </c>
      <c r="G480" s="181"/>
      <c r="H480" s="181">
        <f t="shared" si="255"/>
        <v>0</v>
      </c>
      <c r="I480" s="181"/>
      <c r="J480" s="181">
        <f t="shared" si="256"/>
        <v>0</v>
      </c>
      <c r="K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1">
        <f t="shared" si="257"/>
        <v>0</v>
      </c>
      <c r="AD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1">
        <f t="shared" si="258"/>
        <v>0</v>
      </c>
      <c r="AH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1">
        <f t="shared" si="259"/>
        <v>0</v>
      </c>
      <c r="AL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1">
        <f t="shared" si="260"/>
        <v>0</v>
      </c>
      <c r="AP480" s="181">
        <f t="shared" si="261"/>
        <v>0</v>
      </c>
    </row>
    <row r="481" spans="2:42" x14ac:dyDescent="0.25">
      <c r="B481" s="179" t="s">
        <v>616</v>
      </c>
      <c r="C481" s="180" t="s">
        <v>1170</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254"/>
        <v>0</v>
      </c>
      <c r="G481" s="181"/>
      <c r="H481" s="181">
        <f t="shared" si="255"/>
        <v>0</v>
      </c>
      <c r="I481" s="181"/>
      <c r="J481" s="181">
        <f t="shared" si="256"/>
        <v>0</v>
      </c>
      <c r="K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1">
        <f t="shared" si="257"/>
        <v>0</v>
      </c>
      <c r="AD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1">
        <f t="shared" si="258"/>
        <v>0</v>
      </c>
      <c r="AH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1">
        <f t="shared" si="259"/>
        <v>0</v>
      </c>
      <c r="AL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1">
        <f t="shared" si="260"/>
        <v>0</v>
      </c>
      <c r="AP481" s="181">
        <f t="shared" si="261"/>
        <v>0</v>
      </c>
    </row>
    <row r="482" spans="2:42" x14ac:dyDescent="0.25">
      <c r="B482" s="179" t="s">
        <v>617</v>
      </c>
      <c r="C482" s="180" t="s">
        <v>1171</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 t="shared" si="254"/>
        <v>0</v>
      </c>
      <c r="G482" s="181"/>
      <c r="H482" s="181">
        <f t="shared" si="255"/>
        <v>0</v>
      </c>
      <c r="I482" s="181"/>
      <c r="J482" s="181">
        <f t="shared" si="256"/>
        <v>0</v>
      </c>
      <c r="K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1">
        <f t="shared" si="257"/>
        <v>0</v>
      </c>
      <c r="AD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1">
        <f t="shared" si="258"/>
        <v>0</v>
      </c>
      <c r="AH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1">
        <f t="shared" si="259"/>
        <v>0</v>
      </c>
      <c r="AL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1">
        <f t="shared" si="260"/>
        <v>0</v>
      </c>
      <c r="AP482" s="181">
        <f t="shared" si="261"/>
        <v>0</v>
      </c>
    </row>
    <row r="483" spans="2:42" x14ac:dyDescent="0.25">
      <c r="B483" s="179" t="s">
        <v>618</v>
      </c>
      <c r="C483" s="180" t="s">
        <v>1172</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si="254"/>
        <v>0</v>
      </c>
      <c r="G483" s="181"/>
      <c r="H483" s="181">
        <f t="shared" si="255"/>
        <v>0</v>
      </c>
      <c r="I483" s="181"/>
      <c r="J483" s="181">
        <f t="shared" si="256"/>
        <v>0</v>
      </c>
      <c r="K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1">
        <f t="shared" si="257"/>
        <v>0</v>
      </c>
      <c r="AD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1">
        <f t="shared" si="258"/>
        <v>0</v>
      </c>
      <c r="AH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1">
        <f t="shared" si="259"/>
        <v>0</v>
      </c>
      <c r="AL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1">
        <f t="shared" si="260"/>
        <v>0</v>
      </c>
      <c r="AP483" s="181">
        <f t="shared" si="261"/>
        <v>0</v>
      </c>
    </row>
    <row r="484" spans="2:42" x14ac:dyDescent="0.25">
      <c r="B484" s="179" t="s">
        <v>619</v>
      </c>
      <c r="C484" s="180" t="s">
        <v>1173</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si="254"/>
        <v>0</v>
      </c>
      <c r="G484" s="181"/>
      <c r="H484" s="181">
        <f t="shared" si="255"/>
        <v>0</v>
      </c>
      <c r="I484" s="181"/>
      <c r="J484" s="181">
        <f t="shared" si="256"/>
        <v>0</v>
      </c>
      <c r="K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1">
        <f t="shared" si="257"/>
        <v>0</v>
      </c>
      <c r="AD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1">
        <f t="shared" si="258"/>
        <v>0</v>
      </c>
      <c r="AH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1">
        <f t="shared" si="259"/>
        <v>0</v>
      </c>
      <c r="AL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1">
        <f t="shared" si="260"/>
        <v>0</v>
      </c>
      <c r="AP484" s="181">
        <f t="shared" si="261"/>
        <v>0</v>
      </c>
    </row>
    <row r="485" spans="2:42" x14ac:dyDescent="0.25">
      <c r="B485" s="188" t="s">
        <v>591</v>
      </c>
      <c r="C485" s="189" t="s">
        <v>1174</v>
      </c>
      <c r="D485" s="190">
        <f>SUM(D486:D488)</f>
        <v>0</v>
      </c>
      <c r="E485" s="190">
        <f>SUM(E486:E488)</f>
        <v>0</v>
      </c>
      <c r="F485" s="190">
        <f t="shared" si="254"/>
        <v>0</v>
      </c>
      <c r="G485" s="190">
        <f>SUM(G486:G488)</f>
        <v>0</v>
      </c>
      <c r="H485" s="190">
        <f t="shared" si="255"/>
        <v>0</v>
      </c>
      <c r="I485" s="190">
        <f>SUM(I486:I488)</f>
        <v>0</v>
      </c>
      <c r="J485" s="190">
        <f t="shared" si="256"/>
        <v>0</v>
      </c>
      <c r="K485" s="190">
        <f t="shared" ref="K485:AB485" si="262">SUM(K486:K488)</f>
        <v>0</v>
      </c>
      <c r="L485" s="190">
        <f t="shared" si="262"/>
        <v>0</v>
      </c>
      <c r="M485" s="190">
        <f t="shared" si="262"/>
        <v>0</v>
      </c>
      <c r="N485" s="190">
        <f t="shared" si="262"/>
        <v>0</v>
      </c>
      <c r="O485" s="190">
        <f t="shared" si="262"/>
        <v>0</v>
      </c>
      <c r="P485" s="190">
        <f>SUM(P486:P488)</f>
        <v>0</v>
      </c>
      <c r="Q485" s="190">
        <f>SUM(Q486:Q488)</f>
        <v>0</v>
      </c>
      <c r="R485" s="190">
        <f t="shared" si="262"/>
        <v>0</v>
      </c>
      <c r="S485" s="190">
        <f t="shared" si="262"/>
        <v>0</v>
      </c>
      <c r="T485" s="190">
        <f>SUM(T486:T488)</f>
        <v>0</v>
      </c>
      <c r="U485" s="190">
        <f t="shared" si="262"/>
        <v>0</v>
      </c>
      <c r="V485" s="190">
        <f t="shared" si="262"/>
        <v>0</v>
      </c>
      <c r="W485" s="190">
        <f>SUM(W486:W488)</f>
        <v>0</v>
      </c>
      <c r="X485" s="190">
        <f t="shared" si="262"/>
        <v>0</v>
      </c>
      <c r="Y485" s="190">
        <f t="shared" si="262"/>
        <v>0</v>
      </c>
      <c r="Z485" s="190">
        <f t="shared" si="262"/>
        <v>0</v>
      </c>
      <c r="AA485" s="190">
        <f t="shared" si="262"/>
        <v>0</v>
      </c>
      <c r="AB485" s="190">
        <f t="shared" si="262"/>
        <v>0</v>
      </c>
      <c r="AC485" s="190">
        <f t="shared" si="257"/>
        <v>0</v>
      </c>
      <c r="AD485" s="190">
        <f>SUM(AD486:AD488)</f>
        <v>0</v>
      </c>
      <c r="AE485" s="190">
        <f>SUM(AE486:AE488)</f>
        <v>0</v>
      </c>
      <c r="AF485" s="190">
        <f>SUM(AF486:AF488)</f>
        <v>0</v>
      </c>
      <c r="AG485" s="190">
        <f t="shared" si="258"/>
        <v>0</v>
      </c>
      <c r="AH485" s="190">
        <f>SUM(AH486:AH488)</f>
        <v>0</v>
      </c>
      <c r="AI485" s="190">
        <f>SUM(AI486:AI488)</f>
        <v>0</v>
      </c>
      <c r="AJ485" s="190">
        <f>SUM(AJ486:AJ488)</f>
        <v>0</v>
      </c>
      <c r="AK485" s="190">
        <f t="shared" si="259"/>
        <v>0</v>
      </c>
      <c r="AL485" s="190">
        <f>SUM(AL486:AL488)</f>
        <v>0</v>
      </c>
      <c r="AM485" s="190">
        <f>SUM(AM486:AM488)</f>
        <v>0</v>
      </c>
      <c r="AN485" s="190">
        <f>SUM(AN486:AN488)</f>
        <v>0</v>
      </c>
      <c r="AO485" s="190">
        <f t="shared" si="260"/>
        <v>0</v>
      </c>
      <c r="AP485" s="190">
        <f t="shared" si="261"/>
        <v>0</v>
      </c>
    </row>
    <row r="486" spans="2:42" x14ac:dyDescent="0.25">
      <c r="B486" s="179" t="s">
        <v>592</v>
      </c>
      <c r="C486" s="180" t="s">
        <v>1175</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254"/>
        <v>0</v>
      </c>
      <c r="G486" s="181"/>
      <c r="H486" s="181">
        <f t="shared" si="255"/>
        <v>0</v>
      </c>
      <c r="I486" s="181"/>
      <c r="J486" s="181">
        <f t="shared" si="256"/>
        <v>0</v>
      </c>
      <c r="K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1">
        <f t="shared" si="257"/>
        <v>0</v>
      </c>
      <c r="AD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1">
        <f t="shared" si="258"/>
        <v>0</v>
      </c>
      <c r="AH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1">
        <f t="shared" si="259"/>
        <v>0</v>
      </c>
      <c r="AL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1">
        <f t="shared" si="260"/>
        <v>0</v>
      </c>
      <c r="AP486" s="181">
        <f t="shared" si="261"/>
        <v>0</v>
      </c>
    </row>
    <row r="487" spans="2:42" x14ac:dyDescent="0.25">
      <c r="B487" s="179" t="s">
        <v>593</v>
      </c>
      <c r="C487" s="180" t="s">
        <v>1176</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si="254"/>
        <v>0</v>
      </c>
      <c r="G487" s="181"/>
      <c r="H487" s="181">
        <f t="shared" si="255"/>
        <v>0</v>
      </c>
      <c r="I487" s="181"/>
      <c r="J487" s="181">
        <f t="shared" si="256"/>
        <v>0</v>
      </c>
      <c r="K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1">
        <f t="shared" si="257"/>
        <v>0</v>
      </c>
      <c r="AD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1">
        <f t="shared" si="258"/>
        <v>0</v>
      </c>
      <c r="AH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1">
        <f t="shared" si="259"/>
        <v>0</v>
      </c>
      <c r="AL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1">
        <f t="shared" si="260"/>
        <v>0</v>
      </c>
      <c r="AP487" s="181">
        <f t="shared" si="261"/>
        <v>0</v>
      </c>
    </row>
    <row r="488" spans="2:42" x14ac:dyDescent="0.25">
      <c r="B488" s="179" t="s">
        <v>594</v>
      </c>
      <c r="C488" s="180" t="s">
        <v>1177</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254"/>
        <v>0</v>
      </c>
      <c r="G488" s="181"/>
      <c r="H488" s="181">
        <f t="shared" si="255"/>
        <v>0</v>
      </c>
      <c r="I488" s="181"/>
      <c r="J488" s="181">
        <f t="shared" si="256"/>
        <v>0</v>
      </c>
      <c r="K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1">
        <f t="shared" si="257"/>
        <v>0</v>
      </c>
      <c r="AD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1">
        <f t="shared" si="258"/>
        <v>0</v>
      </c>
      <c r="AH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1">
        <f t="shared" si="259"/>
        <v>0</v>
      </c>
      <c r="AL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1">
        <f t="shared" si="260"/>
        <v>0</v>
      </c>
      <c r="AP488" s="181">
        <f t="shared" si="261"/>
        <v>0</v>
      </c>
    </row>
    <row r="489" spans="2:42" x14ac:dyDescent="0.25">
      <c r="B489" s="188" t="s">
        <v>595</v>
      </c>
      <c r="C489" s="189" t="s">
        <v>1178</v>
      </c>
      <c r="D489" s="190">
        <f>SUM(D490:D498)</f>
        <v>0</v>
      </c>
      <c r="E489" s="190">
        <f>SUM(E490:E498)</f>
        <v>0</v>
      </c>
      <c r="F489" s="190">
        <f t="shared" si="254"/>
        <v>0</v>
      </c>
      <c r="G489" s="190">
        <f>SUM(G490:G498)</f>
        <v>0</v>
      </c>
      <c r="H489" s="190">
        <f t="shared" si="255"/>
        <v>0</v>
      </c>
      <c r="I489" s="190">
        <f>SUM(I490:I498)</f>
        <v>0</v>
      </c>
      <c r="J489" s="190">
        <f t="shared" si="256"/>
        <v>0</v>
      </c>
      <c r="K489" s="190">
        <f t="shared" ref="K489:AB489" si="263">SUM(K490:K498)</f>
        <v>0</v>
      </c>
      <c r="L489" s="190">
        <f t="shared" si="263"/>
        <v>0</v>
      </c>
      <c r="M489" s="190">
        <f t="shared" si="263"/>
        <v>0</v>
      </c>
      <c r="N489" s="190">
        <f t="shared" si="263"/>
        <v>0</v>
      </c>
      <c r="O489" s="190">
        <f t="shared" si="263"/>
        <v>0</v>
      </c>
      <c r="P489" s="190">
        <f>SUM(P490:P498)</f>
        <v>0</v>
      </c>
      <c r="Q489" s="190">
        <f>SUM(Q490:Q498)</f>
        <v>0</v>
      </c>
      <c r="R489" s="190">
        <f t="shared" si="263"/>
        <v>0</v>
      </c>
      <c r="S489" s="190">
        <f t="shared" si="263"/>
        <v>0</v>
      </c>
      <c r="T489" s="190">
        <f>SUM(T490:T498)</f>
        <v>0</v>
      </c>
      <c r="U489" s="190">
        <f t="shared" si="263"/>
        <v>0</v>
      </c>
      <c r="V489" s="190">
        <f t="shared" si="263"/>
        <v>0</v>
      </c>
      <c r="W489" s="190">
        <f>SUM(W490:W498)</f>
        <v>0</v>
      </c>
      <c r="X489" s="190">
        <f t="shared" si="263"/>
        <v>0</v>
      </c>
      <c r="Y489" s="190">
        <f t="shared" si="263"/>
        <v>0</v>
      </c>
      <c r="Z489" s="190">
        <f t="shared" si="263"/>
        <v>0</v>
      </c>
      <c r="AA489" s="190">
        <f t="shared" si="263"/>
        <v>0</v>
      </c>
      <c r="AB489" s="190">
        <f t="shared" si="263"/>
        <v>0</v>
      </c>
      <c r="AC489" s="190">
        <f t="shared" si="257"/>
        <v>0</v>
      </c>
      <c r="AD489" s="190">
        <f>SUM(AD490:AD498)</f>
        <v>0</v>
      </c>
      <c r="AE489" s="190">
        <f>SUM(AE490:AE498)</f>
        <v>0</v>
      </c>
      <c r="AF489" s="190">
        <f>SUM(AF490:AF498)</f>
        <v>0</v>
      </c>
      <c r="AG489" s="190">
        <f t="shared" si="258"/>
        <v>0</v>
      </c>
      <c r="AH489" s="190">
        <f>SUM(AH490:AH498)</f>
        <v>0</v>
      </c>
      <c r="AI489" s="190">
        <f>SUM(AI490:AI498)</f>
        <v>0</v>
      </c>
      <c r="AJ489" s="190">
        <f>SUM(AJ490:AJ498)</f>
        <v>0</v>
      </c>
      <c r="AK489" s="190">
        <f t="shared" si="259"/>
        <v>0</v>
      </c>
      <c r="AL489" s="190">
        <f>SUM(AL490:AL498)</f>
        <v>0</v>
      </c>
      <c r="AM489" s="190">
        <f>SUM(AM490:AM498)</f>
        <v>0</v>
      </c>
      <c r="AN489" s="190">
        <f>SUM(AN490:AN498)</f>
        <v>0</v>
      </c>
      <c r="AO489" s="190">
        <f t="shared" si="260"/>
        <v>0</v>
      </c>
      <c r="AP489" s="190">
        <f t="shared" si="261"/>
        <v>0</v>
      </c>
    </row>
    <row r="490" spans="2:42" x14ac:dyDescent="0.25">
      <c r="B490" s="179" t="s">
        <v>596</v>
      </c>
      <c r="C490" s="180" t="s">
        <v>1149</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si="254"/>
        <v>0</v>
      </c>
      <c r="G490" s="181"/>
      <c r="H490" s="181">
        <f t="shared" si="255"/>
        <v>0</v>
      </c>
      <c r="I490" s="181"/>
      <c r="J490" s="181">
        <f t="shared" si="256"/>
        <v>0</v>
      </c>
      <c r="K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1">
        <f t="shared" si="257"/>
        <v>0</v>
      </c>
      <c r="AD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1">
        <f t="shared" si="258"/>
        <v>0</v>
      </c>
      <c r="AH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1">
        <f t="shared" si="259"/>
        <v>0</v>
      </c>
      <c r="AL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1">
        <f t="shared" si="260"/>
        <v>0</v>
      </c>
      <c r="AP490" s="181">
        <f t="shared" si="261"/>
        <v>0</v>
      </c>
    </row>
    <row r="491" spans="2:42" x14ac:dyDescent="0.25">
      <c r="B491" s="179" t="s">
        <v>597</v>
      </c>
      <c r="C491" s="180" t="s">
        <v>1150</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si="254"/>
        <v>0</v>
      </c>
      <c r="G491" s="181"/>
      <c r="H491" s="181">
        <f t="shared" si="255"/>
        <v>0</v>
      </c>
      <c r="I491" s="181"/>
      <c r="J491" s="181">
        <f t="shared" si="256"/>
        <v>0</v>
      </c>
      <c r="K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1">
        <f t="shared" si="257"/>
        <v>0</v>
      </c>
      <c r="AD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1">
        <f t="shared" si="258"/>
        <v>0</v>
      </c>
      <c r="AH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1">
        <f t="shared" si="259"/>
        <v>0</v>
      </c>
      <c r="AL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1">
        <f t="shared" si="260"/>
        <v>0</v>
      </c>
      <c r="AP491" s="181">
        <f t="shared" si="261"/>
        <v>0</v>
      </c>
    </row>
    <row r="492" spans="2:42" x14ac:dyDescent="0.25">
      <c r="B492" s="179" t="s">
        <v>598</v>
      </c>
      <c r="C492" s="180" t="s">
        <v>1151</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254"/>
        <v>0</v>
      </c>
      <c r="G492" s="181"/>
      <c r="H492" s="181">
        <f t="shared" si="255"/>
        <v>0</v>
      </c>
      <c r="I492" s="181"/>
      <c r="J492" s="181">
        <f t="shared" si="256"/>
        <v>0</v>
      </c>
      <c r="K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1">
        <f t="shared" si="257"/>
        <v>0</v>
      </c>
      <c r="AD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1">
        <f t="shared" si="258"/>
        <v>0</v>
      </c>
      <c r="AH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1">
        <f t="shared" si="259"/>
        <v>0</v>
      </c>
      <c r="AL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1">
        <f t="shared" si="260"/>
        <v>0</v>
      </c>
      <c r="AP492" s="181">
        <f t="shared" si="261"/>
        <v>0</v>
      </c>
    </row>
    <row r="493" spans="2:42" x14ac:dyDescent="0.25">
      <c r="B493" s="179" t="s">
        <v>599</v>
      </c>
      <c r="C493" s="180" t="s">
        <v>1153</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254"/>
        <v>0</v>
      </c>
      <c r="G493" s="181"/>
      <c r="H493" s="181">
        <f t="shared" si="255"/>
        <v>0</v>
      </c>
      <c r="I493" s="181"/>
      <c r="J493" s="181">
        <f t="shared" si="256"/>
        <v>0</v>
      </c>
      <c r="K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1">
        <f t="shared" si="257"/>
        <v>0</v>
      </c>
      <c r="AD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1">
        <f t="shared" si="258"/>
        <v>0</v>
      </c>
      <c r="AH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1">
        <f t="shared" si="259"/>
        <v>0</v>
      </c>
      <c r="AL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1">
        <f t="shared" si="260"/>
        <v>0</v>
      </c>
      <c r="AP493" s="181">
        <f t="shared" si="261"/>
        <v>0</v>
      </c>
    </row>
    <row r="494" spans="2:42" x14ac:dyDescent="0.25">
      <c r="B494" s="179" t="s">
        <v>600</v>
      </c>
      <c r="C494" s="180" t="s">
        <v>1179</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254"/>
        <v>0</v>
      </c>
      <c r="G494" s="181"/>
      <c r="H494" s="181">
        <f t="shared" si="255"/>
        <v>0</v>
      </c>
      <c r="I494" s="181"/>
      <c r="J494" s="181">
        <f t="shared" si="256"/>
        <v>0</v>
      </c>
      <c r="K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1">
        <f t="shared" si="257"/>
        <v>0</v>
      </c>
      <c r="AD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1">
        <f t="shared" si="258"/>
        <v>0</v>
      </c>
      <c r="AH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1">
        <f t="shared" si="259"/>
        <v>0</v>
      </c>
      <c r="AL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1">
        <f t="shared" si="260"/>
        <v>0</v>
      </c>
      <c r="AP494" s="181">
        <f t="shared" si="261"/>
        <v>0</v>
      </c>
    </row>
    <row r="495" spans="2:42" x14ac:dyDescent="0.25">
      <c r="B495" s="179" t="s">
        <v>601</v>
      </c>
      <c r="C495" s="180" t="s">
        <v>1155</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254"/>
        <v>0</v>
      </c>
      <c r="G495" s="181"/>
      <c r="H495" s="181">
        <f t="shared" si="255"/>
        <v>0</v>
      </c>
      <c r="I495" s="181"/>
      <c r="J495" s="181">
        <f t="shared" si="256"/>
        <v>0</v>
      </c>
      <c r="K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1">
        <f t="shared" si="257"/>
        <v>0</v>
      </c>
      <c r="AD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1">
        <f t="shared" si="258"/>
        <v>0</v>
      </c>
      <c r="AH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1">
        <f t="shared" si="259"/>
        <v>0</v>
      </c>
      <c r="AL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1">
        <f t="shared" si="260"/>
        <v>0</v>
      </c>
      <c r="AP495" s="181">
        <f t="shared" si="261"/>
        <v>0</v>
      </c>
    </row>
    <row r="496" spans="2:42" x14ac:dyDescent="0.25">
      <c r="B496" s="179" t="s">
        <v>602</v>
      </c>
      <c r="C496" s="180" t="s">
        <v>1180</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si="254"/>
        <v>0</v>
      </c>
      <c r="G496" s="181"/>
      <c r="H496" s="181">
        <f t="shared" si="255"/>
        <v>0</v>
      </c>
      <c r="I496" s="181"/>
      <c r="J496" s="181">
        <f t="shared" si="256"/>
        <v>0</v>
      </c>
      <c r="K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1">
        <f t="shared" si="257"/>
        <v>0</v>
      </c>
      <c r="AD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1">
        <f t="shared" si="258"/>
        <v>0</v>
      </c>
      <c r="AH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1">
        <f t="shared" si="259"/>
        <v>0</v>
      </c>
      <c r="AL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1">
        <f t="shared" si="260"/>
        <v>0</v>
      </c>
      <c r="AP496" s="181">
        <f t="shared" si="261"/>
        <v>0</v>
      </c>
    </row>
    <row r="497" spans="2:42" x14ac:dyDescent="0.25">
      <c r="B497" s="179" t="s">
        <v>603</v>
      </c>
      <c r="C497" s="180" t="s">
        <v>1157</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si="254"/>
        <v>0</v>
      </c>
      <c r="G497" s="181"/>
      <c r="H497" s="181">
        <f t="shared" si="255"/>
        <v>0</v>
      </c>
      <c r="I497" s="181"/>
      <c r="J497" s="181">
        <f t="shared" si="256"/>
        <v>0</v>
      </c>
      <c r="K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1">
        <f t="shared" si="257"/>
        <v>0</v>
      </c>
      <c r="AD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1">
        <f t="shared" si="258"/>
        <v>0</v>
      </c>
      <c r="AH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1">
        <f t="shared" si="259"/>
        <v>0</v>
      </c>
      <c r="AL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1">
        <f t="shared" si="260"/>
        <v>0</v>
      </c>
      <c r="AP497" s="181">
        <f t="shared" si="261"/>
        <v>0</v>
      </c>
    </row>
    <row r="498" spans="2:42" x14ac:dyDescent="0.25">
      <c r="B498" s="179" t="s">
        <v>604</v>
      </c>
      <c r="C498" s="180" t="s">
        <v>1181</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254"/>
        <v>0</v>
      </c>
      <c r="G498" s="181"/>
      <c r="H498" s="181">
        <f t="shared" si="255"/>
        <v>0</v>
      </c>
      <c r="I498" s="181"/>
      <c r="J498" s="181">
        <f t="shared" si="256"/>
        <v>0</v>
      </c>
      <c r="K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1">
        <f t="shared" si="257"/>
        <v>0</v>
      </c>
      <c r="AD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1">
        <f t="shared" si="258"/>
        <v>0</v>
      </c>
      <c r="AH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1">
        <f t="shared" si="259"/>
        <v>0</v>
      </c>
      <c r="AL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1">
        <f t="shared" si="260"/>
        <v>0</v>
      </c>
      <c r="AP498" s="181">
        <f t="shared" si="261"/>
        <v>0</v>
      </c>
    </row>
    <row r="499" spans="2:42" x14ac:dyDescent="0.25">
      <c r="B499" s="176" t="s">
        <v>620</v>
      </c>
      <c r="C499" s="177" t="s">
        <v>1182</v>
      </c>
      <c r="D499" s="178">
        <f>D500+D509</f>
        <v>0</v>
      </c>
      <c r="E499" s="178">
        <f>E500+E509</f>
        <v>0</v>
      </c>
      <c r="F499" s="178">
        <f t="shared" si="254"/>
        <v>0</v>
      </c>
      <c r="G499" s="178">
        <f>G500+G509</f>
        <v>0</v>
      </c>
      <c r="H499" s="178">
        <f t="shared" si="255"/>
        <v>0</v>
      </c>
      <c r="I499" s="178">
        <f>I500+I509</f>
        <v>0</v>
      </c>
      <c r="J499" s="178">
        <f t="shared" si="256"/>
        <v>0</v>
      </c>
      <c r="K499" s="178">
        <f t="shared" ref="K499:AN499" si="264">K500+K509</f>
        <v>0</v>
      </c>
      <c r="L499" s="178">
        <f t="shared" si="264"/>
        <v>0</v>
      </c>
      <c r="M499" s="178">
        <f t="shared" si="264"/>
        <v>0</v>
      </c>
      <c r="N499" s="178">
        <f t="shared" si="264"/>
        <v>0</v>
      </c>
      <c r="O499" s="178">
        <f t="shared" si="264"/>
        <v>0</v>
      </c>
      <c r="P499" s="178">
        <f>P500+P509</f>
        <v>0</v>
      </c>
      <c r="Q499" s="178">
        <f>Q500+Q509</f>
        <v>0</v>
      </c>
      <c r="R499" s="178">
        <f t="shared" si="264"/>
        <v>0</v>
      </c>
      <c r="S499" s="178">
        <f t="shared" si="264"/>
        <v>0</v>
      </c>
      <c r="T499" s="178">
        <f>T500+T509</f>
        <v>0</v>
      </c>
      <c r="U499" s="178">
        <f t="shared" si="264"/>
        <v>0</v>
      </c>
      <c r="V499" s="178">
        <f t="shared" si="264"/>
        <v>0</v>
      </c>
      <c r="W499" s="178">
        <f>W500+W509</f>
        <v>0</v>
      </c>
      <c r="X499" s="178">
        <f t="shared" si="264"/>
        <v>0</v>
      </c>
      <c r="Y499" s="178">
        <f t="shared" si="264"/>
        <v>0</v>
      </c>
      <c r="Z499" s="178">
        <f t="shared" si="264"/>
        <v>0</v>
      </c>
      <c r="AA499" s="178">
        <f t="shared" si="264"/>
        <v>0</v>
      </c>
      <c r="AB499" s="178">
        <f t="shared" si="264"/>
        <v>0</v>
      </c>
      <c r="AC499" s="178">
        <f t="shared" si="257"/>
        <v>0</v>
      </c>
      <c r="AD499" s="178">
        <f t="shared" si="264"/>
        <v>0</v>
      </c>
      <c r="AE499" s="178">
        <f t="shared" si="264"/>
        <v>0</v>
      </c>
      <c r="AF499" s="178">
        <f t="shared" si="264"/>
        <v>0</v>
      </c>
      <c r="AG499" s="178">
        <f t="shared" si="258"/>
        <v>0</v>
      </c>
      <c r="AH499" s="178">
        <f t="shared" si="264"/>
        <v>0</v>
      </c>
      <c r="AI499" s="178">
        <f t="shared" si="264"/>
        <v>0</v>
      </c>
      <c r="AJ499" s="178">
        <f t="shared" si="264"/>
        <v>0</v>
      </c>
      <c r="AK499" s="178">
        <f t="shared" si="259"/>
        <v>0</v>
      </c>
      <c r="AL499" s="178">
        <f t="shared" si="264"/>
        <v>0</v>
      </c>
      <c r="AM499" s="178">
        <f t="shared" si="264"/>
        <v>0</v>
      </c>
      <c r="AN499" s="178">
        <f t="shared" si="264"/>
        <v>0</v>
      </c>
      <c r="AO499" s="178">
        <f t="shared" si="260"/>
        <v>0</v>
      </c>
      <c r="AP499" s="178">
        <f t="shared" si="261"/>
        <v>0</v>
      </c>
    </row>
    <row r="500" spans="2:42" x14ac:dyDescent="0.25">
      <c r="B500" s="188" t="s">
        <v>621</v>
      </c>
      <c r="C500" s="189" t="s">
        <v>1183</v>
      </c>
      <c r="D500" s="190">
        <f>SUM(D501:D508)</f>
        <v>0</v>
      </c>
      <c r="E500" s="190">
        <f>SUM(E501:E508)</f>
        <v>0</v>
      </c>
      <c r="F500" s="190">
        <f t="shared" si="254"/>
        <v>0</v>
      </c>
      <c r="G500" s="190">
        <f>SUM(G501:G508)</f>
        <v>0</v>
      </c>
      <c r="H500" s="190">
        <f t="shared" si="255"/>
        <v>0</v>
      </c>
      <c r="I500" s="190">
        <f>SUM(I501:I508)</f>
        <v>0</v>
      </c>
      <c r="J500" s="190">
        <f t="shared" si="256"/>
        <v>0</v>
      </c>
      <c r="K500" s="190">
        <f t="shared" ref="K500:AN500" si="265">SUM(K501:K508)</f>
        <v>0</v>
      </c>
      <c r="L500" s="190">
        <f t="shared" si="265"/>
        <v>0</v>
      </c>
      <c r="M500" s="190">
        <f t="shared" si="265"/>
        <v>0</v>
      </c>
      <c r="N500" s="190">
        <f t="shared" si="265"/>
        <v>0</v>
      </c>
      <c r="O500" s="190">
        <f t="shared" si="265"/>
        <v>0</v>
      </c>
      <c r="P500" s="190">
        <f>SUM(P501:P508)</f>
        <v>0</v>
      </c>
      <c r="Q500" s="190">
        <f>SUM(Q501:Q508)</f>
        <v>0</v>
      </c>
      <c r="R500" s="190">
        <f t="shared" si="265"/>
        <v>0</v>
      </c>
      <c r="S500" s="190">
        <f t="shared" si="265"/>
        <v>0</v>
      </c>
      <c r="T500" s="190">
        <f>SUM(T501:T508)</f>
        <v>0</v>
      </c>
      <c r="U500" s="190">
        <f t="shared" si="265"/>
        <v>0</v>
      </c>
      <c r="V500" s="190">
        <f t="shared" si="265"/>
        <v>0</v>
      </c>
      <c r="W500" s="190">
        <f>SUM(W501:W508)</f>
        <v>0</v>
      </c>
      <c r="X500" s="190">
        <f t="shared" si="265"/>
        <v>0</v>
      </c>
      <c r="Y500" s="190">
        <f t="shared" si="265"/>
        <v>0</v>
      </c>
      <c r="Z500" s="190">
        <f t="shared" si="265"/>
        <v>0</v>
      </c>
      <c r="AA500" s="190">
        <f t="shared" si="265"/>
        <v>0</v>
      </c>
      <c r="AB500" s="190">
        <f t="shared" si="265"/>
        <v>0</v>
      </c>
      <c r="AC500" s="190">
        <f t="shared" si="257"/>
        <v>0</v>
      </c>
      <c r="AD500" s="190">
        <f t="shared" si="265"/>
        <v>0</v>
      </c>
      <c r="AE500" s="190">
        <f t="shared" si="265"/>
        <v>0</v>
      </c>
      <c r="AF500" s="190">
        <f t="shared" si="265"/>
        <v>0</v>
      </c>
      <c r="AG500" s="190">
        <f t="shared" si="258"/>
        <v>0</v>
      </c>
      <c r="AH500" s="190">
        <f t="shared" si="265"/>
        <v>0</v>
      </c>
      <c r="AI500" s="190">
        <f t="shared" si="265"/>
        <v>0</v>
      </c>
      <c r="AJ500" s="190">
        <f t="shared" si="265"/>
        <v>0</v>
      </c>
      <c r="AK500" s="190">
        <f t="shared" si="259"/>
        <v>0</v>
      </c>
      <c r="AL500" s="190">
        <f t="shared" si="265"/>
        <v>0</v>
      </c>
      <c r="AM500" s="190">
        <f t="shared" si="265"/>
        <v>0</v>
      </c>
      <c r="AN500" s="190">
        <f t="shared" si="265"/>
        <v>0</v>
      </c>
      <c r="AO500" s="190">
        <f t="shared" si="260"/>
        <v>0</v>
      </c>
      <c r="AP500" s="190">
        <f t="shared" si="261"/>
        <v>0</v>
      </c>
    </row>
    <row r="501" spans="2:42" x14ac:dyDescent="0.25">
      <c r="B501" s="179" t="s">
        <v>622</v>
      </c>
      <c r="C501" s="180" t="s">
        <v>1184</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254"/>
        <v>0</v>
      </c>
      <c r="G501" s="181"/>
      <c r="H501" s="181">
        <f t="shared" si="255"/>
        <v>0</v>
      </c>
      <c r="I501" s="181"/>
      <c r="J501" s="181">
        <f t="shared" si="256"/>
        <v>0</v>
      </c>
      <c r="K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1">
        <f t="shared" si="257"/>
        <v>0</v>
      </c>
      <c r="AD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1">
        <f t="shared" si="258"/>
        <v>0</v>
      </c>
      <c r="AH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1">
        <f t="shared" si="259"/>
        <v>0</v>
      </c>
      <c r="AL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1">
        <f t="shared" si="260"/>
        <v>0</v>
      </c>
      <c r="AP501" s="181">
        <f t="shared" si="261"/>
        <v>0</v>
      </c>
    </row>
    <row r="502" spans="2:42" x14ac:dyDescent="0.25">
      <c r="B502" s="179" t="s">
        <v>623</v>
      </c>
      <c r="C502" s="180" t="s">
        <v>1185</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254"/>
        <v>0</v>
      </c>
      <c r="G502" s="181"/>
      <c r="H502" s="181">
        <f t="shared" si="255"/>
        <v>0</v>
      </c>
      <c r="I502" s="181"/>
      <c r="J502" s="181">
        <f t="shared" si="256"/>
        <v>0</v>
      </c>
      <c r="K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1">
        <f t="shared" si="257"/>
        <v>0</v>
      </c>
      <c r="AD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1">
        <f t="shared" si="258"/>
        <v>0</v>
      </c>
      <c r="AH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1">
        <f t="shared" si="259"/>
        <v>0</v>
      </c>
      <c r="AL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1">
        <f t="shared" si="260"/>
        <v>0</v>
      </c>
      <c r="AP502" s="181">
        <f t="shared" si="261"/>
        <v>0</v>
      </c>
    </row>
    <row r="503" spans="2:42" x14ac:dyDescent="0.25">
      <c r="B503" s="179" t="s">
        <v>624</v>
      </c>
      <c r="C503" s="180" t="s">
        <v>1186</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si="254"/>
        <v>0</v>
      </c>
      <c r="G503" s="181"/>
      <c r="H503" s="181">
        <f t="shared" si="255"/>
        <v>0</v>
      </c>
      <c r="I503" s="181"/>
      <c r="J503" s="181">
        <f t="shared" si="256"/>
        <v>0</v>
      </c>
      <c r="K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1">
        <f t="shared" si="257"/>
        <v>0</v>
      </c>
      <c r="AD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1">
        <f t="shared" si="258"/>
        <v>0</v>
      </c>
      <c r="AH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1">
        <f t="shared" si="259"/>
        <v>0</v>
      </c>
      <c r="AL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1">
        <f t="shared" si="260"/>
        <v>0</v>
      </c>
      <c r="AP503" s="181">
        <f t="shared" si="261"/>
        <v>0</v>
      </c>
    </row>
    <row r="504" spans="2:42" x14ac:dyDescent="0.25">
      <c r="B504" s="179" t="s">
        <v>625</v>
      </c>
      <c r="C504" s="180" t="s">
        <v>1187</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254"/>
        <v>0</v>
      </c>
      <c r="G504" s="181"/>
      <c r="H504" s="181">
        <f t="shared" si="255"/>
        <v>0</v>
      </c>
      <c r="I504" s="181"/>
      <c r="J504" s="181">
        <f t="shared" si="256"/>
        <v>0</v>
      </c>
      <c r="K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1">
        <f t="shared" si="257"/>
        <v>0</v>
      </c>
      <c r="AD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1">
        <f t="shared" si="258"/>
        <v>0</v>
      </c>
      <c r="AH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1">
        <f t="shared" si="259"/>
        <v>0</v>
      </c>
      <c r="AL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1">
        <f t="shared" si="260"/>
        <v>0</v>
      </c>
      <c r="AP504" s="181">
        <f t="shared" si="261"/>
        <v>0</v>
      </c>
    </row>
    <row r="505" spans="2:42" x14ac:dyDescent="0.25">
      <c r="B505" s="179" t="s">
        <v>626</v>
      </c>
      <c r="C505" s="180" t="s">
        <v>1188</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si="254"/>
        <v>0</v>
      </c>
      <c r="G505" s="181"/>
      <c r="H505" s="181">
        <f t="shared" si="255"/>
        <v>0</v>
      </c>
      <c r="I505" s="181"/>
      <c r="J505" s="181">
        <f t="shared" si="256"/>
        <v>0</v>
      </c>
      <c r="K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1">
        <f t="shared" si="257"/>
        <v>0</v>
      </c>
      <c r="AD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1">
        <f t="shared" si="258"/>
        <v>0</v>
      </c>
      <c r="AH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1">
        <f t="shared" si="259"/>
        <v>0</v>
      </c>
      <c r="AL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1">
        <f t="shared" si="260"/>
        <v>0</v>
      </c>
      <c r="AP505" s="181">
        <f t="shared" si="261"/>
        <v>0</v>
      </c>
    </row>
    <row r="506" spans="2:42" x14ac:dyDescent="0.25">
      <c r="B506" s="179" t="s">
        <v>627</v>
      </c>
      <c r="C506" s="180" t="s">
        <v>1189</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254"/>
        <v>0</v>
      </c>
      <c r="G506" s="181"/>
      <c r="H506" s="181">
        <f t="shared" si="255"/>
        <v>0</v>
      </c>
      <c r="I506" s="181"/>
      <c r="J506" s="181">
        <f t="shared" si="256"/>
        <v>0</v>
      </c>
      <c r="K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1">
        <f t="shared" si="257"/>
        <v>0</v>
      </c>
      <c r="AD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1">
        <f t="shared" si="258"/>
        <v>0</v>
      </c>
      <c r="AH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1">
        <f t="shared" si="259"/>
        <v>0</v>
      </c>
      <c r="AL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1">
        <f t="shared" si="260"/>
        <v>0</v>
      </c>
      <c r="AP506" s="181">
        <f t="shared" si="261"/>
        <v>0</v>
      </c>
    </row>
    <row r="507" spans="2:42" x14ac:dyDescent="0.25">
      <c r="B507" s="179" t="s">
        <v>628</v>
      </c>
      <c r="C507" s="180" t="s">
        <v>1190</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si="254"/>
        <v>0</v>
      </c>
      <c r="G507" s="181"/>
      <c r="H507" s="181">
        <f t="shared" si="255"/>
        <v>0</v>
      </c>
      <c r="I507" s="181"/>
      <c r="J507" s="181">
        <f t="shared" si="256"/>
        <v>0</v>
      </c>
      <c r="K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1">
        <f t="shared" si="257"/>
        <v>0</v>
      </c>
      <c r="AD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1">
        <f t="shared" si="258"/>
        <v>0</v>
      </c>
      <c r="AH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1">
        <f t="shared" si="259"/>
        <v>0</v>
      </c>
      <c r="AL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1">
        <f t="shared" si="260"/>
        <v>0</v>
      </c>
      <c r="AP507" s="181">
        <f t="shared" si="261"/>
        <v>0</v>
      </c>
    </row>
    <row r="508" spans="2:42" x14ac:dyDescent="0.25">
      <c r="B508" s="179" t="s">
        <v>629</v>
      </c>
      <c r="C508" s="180" t="s">
        <v>1191</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254"/>
        <v>0</v>
      </c>
      <c r="G508" s="181"/>
      <c r="H508" s="181">
        <f t="shared" si="255"/>
        <v>0</v>
      </c>
      <c r="I508" s="181"/>
      <c r="J508" s="181">
        <f t="shared" si="256"/>
        <v>0</v>
      </c>
      <c r="K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1">
        <f t="shared" si="257"/>
        <v>0</v>
      </c>
      <c r="AD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1">
        <f t="shared" si="258"/>
        <v>0</v>
      </c>
      <c r="AH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1">
        <f t="shared" si="259"/>
        <v>0</v>
      </c>
      <c r="AL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1">
        <f t="shared" si="260"/>
        <v>0</v>
      </c>
      <c r="AP508" s="181">
        <f t="shared" si="261"/>
        <v>0</v>
      </c>
    </row>
    <row r="509" spans="2:42" x14ac:dyDescent="0.25">
      <c r="B509" s="188" t="s">
        <v>630</v>
      </c>
      <c r="C509" s="189" t="s">
        <v>1192</v>
      </c>
      <c r="D509" s="190">
        <f>SUM(D510:D525)</f>
        <v>0</v>
      </c>
      <c r="E509" s="190">
        <f>SUM(E510:E525)</f>
        <v>0</v>
      </c>
      <c r="F509" s="190">
        <f t="shared" ref="F509:F510" si="266">D509+E509</f>
        <v>0</v>
      </c>
      <c r="G509" s="190">
        <f>SUM(G510:G525)</f>
        <v>0</v>
      </c>
      <c r="H509" s="190">
        <f t="shared" ref="H509:H510" si="267">F509-G509</f>
        <v>0</v>
      </c>
      <c r="I509" s="190">
        <f>SUM(I510:I525)</f>
        <v>0</v>
      </c>
      <c r="J509" s="190">
        <f t="shared" ref="J509:J510" si="268">F509-I509</f>
        <v>0</v>
      </c>
      <c r="K509" s="190">
        <f t="shared" ref="K509:AB509" si="269">SUM(K510:K525)</f>
        <v>0</v>
      </c>
      <c r="L509" s="190">
        <f t="shared" si="269"/>
        <v>0</v>
      </c>
      <c r="M509" s="190">
        <f t="shared" si="269"/>
        <v>0</v>
      </c>
      <c r="N509" s="190">
        <f t="shared" si="269"/>
        <v>0</v>
      </c>
      <c r="O509" s="190">
        <f t="shared" si="269"/>
        <v>0</v>
      </c>
      <c r="P509" s="190">
        <f>SUM(P510:P525)</f>
        <v>0</v>
      </c>
      <c r="Q509" s="190">
        <f>SUM(Q510:Q525)</f>
        <v>0</v>
      </c>
      <c r="R509" s="190">
        <f t="shared" si="269"/>
        <v>0</v>
      </c>
      <c r="S509" s="190">
        <f t="shared" si="269"/>
        <v>0</v>
      </c>
      <c r="T509" s="190">
        <f>SUM(T510:T525)</f>
        <v>0</v>
      </c>
      <c r="U509" s="190">
        <f t="shared" si="269"/>
        <v>0</v>
      </c>
      <c r="V509" s="190">
        <f t="shared" si="269"/>
        <v>0</v>
      </c>
      <c r="W509" s="190">
        <f>SUM(W510:W525)</f>
        <v>0</v>
      </c>
      <c r="X509" s="190">
        <f t="shared" si="269"/>
        <v>0</v>
      </c>
      <c r="Y509" s="190">
        <f t="shared" si="269"/>
        <v>0</v>
      </c>
      <c r="Z509" s="190">
        <f t="shared" si="269"/>
        <v>0</v>
      </c>
      <c r="AA509" s="190">
        <f t="shared" si="269"/>
        <v>0</v>
      </c>
      <c r="AB509" s="190">
        <f t="shared" si="269"/>
        <v>0</v>
      </c>
      <c r="AC509" s="190">
        <f t="shared" ref="AC509:AC510" si="270">Z509+AA509+AB509</f>
        <v>0</v>
      </c>
      <c r="AD509" s="190">
        <f>SUM(AD510:AD525)</f>
        <v>0</v>
      </c>
      <c r="AE509" s="190">
        <f>SUM(AE510:AE525)</f>
        <v>0</v>
      </c>
      <c r="AF509" s="190">
        <f>SUM(AF510:AF525)</f>
        <v>0</v>
      </c>
      <c r="AG509" s="190">
        <f t="shared" ref="AG509:AG510" si="271">AD509+AE509+AF509</f>
        <v>0</v>
      </c>
      <c r="AH509" s="190">
        <f>SUM(AH510:AH525)</f>
        <v>0</v>
      </c>
      <c r="AI509" s="190">
        <f>SUM(AI510:AI525)</f>
        <v>0</v>
      </c>
      <c r="AJ509" s="190">
        <f>SUM(AJ510:AJ525)</f>
        <v>0</v>
      </c>
      <c r="AK509" s="190">
        <f t="shared" ref="AK509:AK510" si="272">AH509+AI509+AJ509</f>
        <v>0</v>
      </c>
      <c r="AL509" s="190">
        <f>SUM(AL510:AL525)</f>
        <v>0</v>
      </c>
      <c r="AM509" s="190">
        <f>SUM(AM510:AM525)</f>
        <v>0</v>
      </c>
      <c r="AN509" s="190">
        <f>SUM(AN510:AN525)</f>
        <v>0</v>
      </c>
      <c r="AO509" s="190">
        <f t="shared" ref="AO509:AO510" si="273">AL509+AM509+AN509</f>
        <v>0</v>
      </c>
      <c r="AP509" s="190">
        <f t="shared" ref="AP509:AP510" si="274">AC509+AG509+AK509+AO509</f>
        <v>0</v>
      </c>
    </row>
    <row r="510" spans="2:42" x14ac:dyDescent="0.25">
      <c r="B510" s="179" t="s">
        <v>631</v>
      </c>
      <c r="C510" s="180" t="s">
        <v>1193</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266"/>
        <v>0</v>
      </c>
      <c r="G510" s="181"/>
      <c r="H510" s="181">
        <f t="shared" si="267"/>
        <v>0</v>
      </c>
      <c r="I510" s="181"/>
      <c r="J510" s="181">
        <f t="shared" si="268"/>
        <v>0</v>
      </c>
      <c r="K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1">
        <f t="shared" si="270"/>
        <v>0</v>
      </c>
      <c r="AD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1">
        <f t="shared" si="271"/>
        <v>0</v>
      </c>
      <c r="AH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1">
        <f t="shared" si="272"/>
        <v>0</v>
      </c>
      <c r="AL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1">
        <f t="shared" si="273"/>
        <v>0</v>
      </c>
      <c r="AP510" s="181">
        <f t="shared" si="274"/>
        <v>0</v>
      </c>
    </row>
    <row r="511" spans="2:42" x14ac:dyDescent="0.25">
      <c r="B511" s="179" t="s">
        <v>632</v>
      </c>
      <c r="C511" s="180" t="s">
        <v>1194</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275">D511+E511</f>
        <v>0</v>
      </c>
      <c r="G511" s="181"/>
      <c r="H511" s="181">
        <f t="shared" ref="H511:H518" si="276">F511-G511</f>
        <v>0</v>
      </c>
      <c r="I511" s="181"/>
      <c r="J511" s="181">
        <f t="shared" ref="J511:J518" si="277">F511-I511</f>
        <v>0</v>
      </c>
      <c r="K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1">
        <f t="shared" ref="AC511:AC518" si="278">Z511+AA511+AB511</f>
        <v>0</v>
      </c>
      <c r="AD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1">
        <f t="shared" ref="AG511:AG518" si="279">AD511+AE511+AF511</f>
        <v>0</v>
      </c>
      <c r="AH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1">
        <f t="shared" ref="AK511:AK518" si="280">AH511+AI511+AJ511</f>
        <v>0</v>
      </c>
      <c r="AL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1">
        <f t="shared" ref="AO511:AO518" si="281">AL511+AM511+AN511</f>
        <v>0</v>
      </c>
      <c r="AP511" s="181">
        <f t="shared" ref="AP511:AP518" si="282">AC511+AG511+AK511+AO511</f>
        <v>0</v>
      </c>
    </row>
    <row r="512" spans="2:42" x14ac:dyDescent="0.25">
      <c r="B512" s="179" t="s">
        <v>633</v>
      </c>
      <c r="C512" s="180" t="s">
        <v>1195</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275"/>
        <v>0</v>
      </c>
      <c r="G512" s="181"/>
      <c r="H512" s="181">
        <f t="shared" si="276"/>
        <v>0</v>
      </c>
      <c r="I512" s="181"/>
      <c r="J512" s="181">
        <f t="shared" si="277"/>
        <v>0</v>
      </c>
      <c r="K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1">
        <f t="shared" si="278"/>
        <v>0</v>
      </c>
      <c r="AD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1">
        <f t="shared" si="279"/>
        <v>0</v>
      </c>
      <c r="AH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1">
        <f t="shared" si="280"/>
        <v>0</v>
      </c>
      <c r="AL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1">
        <f t="shared" si="281"/>
        <v>0</v>
      </c>
      <c r="AP512" s="181">
        <f t="shared" si="282"/>
        <v>0</v>
      </c>
    </row>
    <row r="513" spans="2:42" x14ac:dyDescent="0.25">
      <c r="B513" s="179" t="s">
        <v>634</v>
      </c>
      <c r="C513" s="180" t="s">
        <v>1196</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275"/>
        <v>0</v>
      </c>
      <c r="G513" s="181"/>
      <c r="H513" s="181">
        <f t="shared" si="276"/>
        <v>0</v>
      </c>
      <c r="I513" s="181"/>
      <c r="J513" s="181">
        <f t="shared" si="277"/>
        <v>0</v>
      </c>
      <c r="K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1">
        <f t="shared" si="278"/>
        <v>0</v>
      </c>
      <c r="AD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1">
        <f t="shared" si="279"/>
        <v>0</v>
      </c>
      <c r="AH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1">
        <f t="shared" si="280"/>
        <v>0</v>
      </c>
      <c r="AL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1">
        <f t="shared" si="281"/>
        <v>0</v>
      </c>
      <c r="AP513" s="181">
        <f t="shared" si="282"/>
        <v>0</v>
      </c>
    </row>
    <row r="514" spans="2:42" x14ac:dyDescent="0.25">
      <c r="B514" s="179" t="s">
        <v>635</v>
      </c>
      <c r="C514" s="180" t="s">
        <v>1197</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275"/>
        <v>0</v>
      </c>
      <c r="G514" s="181"/>
      <c r="H514" s="181">
        <f t="shared" si="276"/>
        <v>0</v>
      </c>
      <c r="I514" s="181"/>
      <c r="J514" s="181">
        <f t="shared" si="277"/>
        <v>0</v>
      </c>
      <c r="K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1">
        <f t="shared" si="278"/>
        <v>0</v>
      </c>
      <c r="AD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1">
        <f t="shared" si="279"/>
        <v>0</v>
      </c>
      <c r="AH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1">
        <f t="shared" si="280"/>
        <v>0</v>
      </c>
      <c r="AL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1">
        <f t="shared" si="281"/>
        <v>0</v>
      </c>
      <c r="AP514" s="181">
        <f t="shared" si="282"/>
        <v>0</v>
      </c>
    </row>
    <row r="515" spans="2:42" x14ac:dyDescent="0.25">
      <c r="B515" s="179" t="s">
        <v>636</v>
      </c>
      <c r="C515" s="180" t="s">
        <v>1198</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275"/>
        <v>0</v>
      </c>
      <c r="G515" s="181"/>
      <c r="H515" s="181">
        <f t="shared" si="276"/>
        <v>0</v>
      </c>
      <c r="I515" s="181"/>
      <c r="J515" s="181">
        <f t="shared" si="277"/>
        <v>0</v>
      </c>
      <c r="K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1">
        <f t="shared" si="278"/>
        <v>0</v>
      </c>
      <c r="AD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1">
        <f t="shared" si="279"/>
        <v>0</v>
      </c>
      <c r="AH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1">
        <f t="shared" si="280"/>
        <v>0</v>
      </c>
      <c r="AL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1">
        <f t="shared" si="281"/>
        <v>0</v>
      </c>
      <c r="AP515" s="181">
        <f t="shared" si="282"/>
        <v>0</v>
      </c>
    </row>
    <row r="516" spans="2:42" x14ac:dyDescent="0.25">
      <c r="B516" s="179" t="s">
        <v>637</v>
      </c>
      <c r="C516" s="180" t="s">
        <v>1199</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275"/>
        <v>0</v>
      </c>
      <c r="G516" s="181"/>
      <c r="H516" s="181">
        <f t="shared" si="276"/>
        <v>0</v>
      </c>
      <c r="I516" s="181"/>
      <c r="J516" s="181">
        <f t="shared" si="277"/>
        <v>0</v>
      </c>
      <c r="K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1">
        <f t="shared" si="278"/>
        <v>0</v>
      </c>
      <c r="AD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1">
        <f t="shared" si="279"/>
        <v>0</v>
      </c>
      <c r="AH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1">
        <f t="shared" si="280"/>
        <v>0</v>
      </c>
      <c r="AL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1">
        <f t="shared" si="281"/>
        <v>0</v>
      </c>
      <c r="AP516" s="181">
        <f t="shared" si="282"/>
        <v>0</v>
      </c>
    </row>
    <row r="517" spans="2:42" x14ac:dyDescent="0.25">
      <c r="B517" s="179" t="s">
        <v>638</v>
      </c>
      <c r="C517" s="180" t="s">
        <v>1200</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275"/>
        <v>0</v>
      </c>
      <c r="G517" s="181"/>
      <c r="H517" s="181">
        <f t="shared" si="276"/>
        <v>0</v>
      </c>
      <c r="I517" s="181"/>
      <c r="J517" s="181">
        <f t="shared" si="277"/>
        <v>0</v>
      </c>
      <c r="K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1">
        <f t="shared" si="278"/>
        <v>0</v>
      </c>
      <c r="AD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1">
        <f t="shared" si="279"/>
        <v>0</v>
      </c>
      <c r="AH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1">
        <f t="shared" si="280"/>
        <v>0</v>
      </c>
      <c r="AL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1">
        <f t="shared" si="281"/>
        <v>0</v>
      </c>
      <c r="AP517" s="181">
        <f t="shared" si="282"/>
        <v>0</v>
      </c>
    </row>
    <row r="518" spans="2:42" x14ac:dyDescent="0.25">
      <c r="B518" s="179" t="s">
        <v>639</v>
      </c>
      <c r="C518" s="180" t="s">
        <v>1201</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275"/>
        <v>0</v>
      </c>
      <c r="G518" s="181"/>
      <c r="H518" s="181">
        <f t="shared" si="276"/>
        <v>0</v>
      </c>
      <c r="I518" s="181"/>
      <c r="J518" s="181">
        <f t="shared" si="277"/>
        <v>0</v>
      </c>
      <c r="K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1">
        <f t="shared" si="278"/>
        <v>0</v>
      </c>
      <c r="AD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1">
        <f t="shared" si="279"/>
        <v>0</v>
      </c>
      <c r="AH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1">
        <f t="shared" si="280"/>
        <v>0</v>
      </c>
      <c r="AL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1">
        <f t="shared" si="281"/>
        <v>0</v>
      </c>
      <c r="AP518" s="181">
        <f t="shared" si="282"/>
        <v>0</v>
      </c>
    </row>
    <row r="519" spans="2:42" x14ac:dyDescent="0.25">
      <c r="B519" s="179" t="s">
        <v>640</v>
      </c>
      <c r="C519" s="180" t="s">
        <v>1202</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ref="F519:F542" si="283">D519+E519</f>
        <v>0</v>
      </c>
      <c r="G519" s="181"/>
      <c r="H519" s="181">
        <f t="shared" ref="H519:H542" si="284">F519-G519</f>
        <v>0</v>
      </c>
      <c r="I519" s="181"/>
      <c r="J519" s="181">
        <f t="shared" ref="J519:J542" si="285">F519-I519</f>
        <v>0</v>
      </c>
      <c r="K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1">
        <f t="shared" ref="AC519:AC542" si="286">Z519+AA519+AB519</f>
        <v>0</v>
      </c>
      <c r="AD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1">
        <f t="shared" ref="AG519:AG542" si="287">AD519+AE519+AF519</f>
        <v>0</v>
      </c>
      <c r="AH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1">
        <f t="shared" ref="AK519:AK542" si="288">AH519+AI519+AJ519</f>
        <v>0</v>
      </c>
      <c r="AL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1">
        <f t="shared" ref="AO519:AO542" si="289">AL519+AM519+AN519</f>
        <v>0</v>
      </c>
      <c r="AP519" s="181">
        <f t="shared" ref="AP519:AP542" si="290">AC519+AG519+AK519+AO519</f>
        <v>0</v>
      </c>
    </row>
    <row r="520" spans="2:42" x14ac:dyDescent="0.25">
      <c r="B520" s="179" t="s">
        <v>641</v>
      </c>
      <c r="C520" s="180" t="s">
        <v>1203</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283"/>
        <v>0</v>
      </c>
      <c r="G520" s="181"/>
      <c r="H520" s="181">
        <f t="shared" si="284"/>
        <v>0</v>
      </c>
      <c r="I520" s="181"/>
      <c r="J520" s="181">
        <f t="shared" si="285"/>
        <v>0</v>
      </c>
      <c r="K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1">
        <f t="shared" si="286"/>
        <v>0</v>
      </c>
      <c r="AD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1">
        <f t="shared" si="287"/>
        <v>0</v>
      </c>
      <c r="AH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1">
        <f t="shared" si="288"/>
        <v>0</v>
      </c>
      <c r="AL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1">
        <f t="shared" si="289"/>
        <v>0</v>
      </c>
      <c r="AP520" s="181">
        <f t="shared" si="290"/>
        <v>0</v>
      </c>
    </row>
    <row r="521" spans="2:42" x14ac:dyDescent="0.25">
      <c r="B521" s="179" t="s">
        <v>642</v>
      </c>
      <c r="C521" s="180" t="s">
        <v>1204</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si="283"/>
        <v>0</v>
      </c>
      <c r="G521" s="181"/>
      <c r="H521" s="181">
        <f t="shared" si="284"/>
        <v>0</v>
      </c>
      <c r="I521" s="181"/>
      <c r="J521" s="181">
        <f t="shared" si="285"/>
        <v>0</v>
      </c>
      <c r="K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1">
        <f t="shared" si="286"/>
        <v>0</v>
      </c>
      <c r="AD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1">
        <f t="shared" si="287"/>
        <v>0</v>
      </c>
      <c r="AH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1">
        <f t="shared" si="288"/>
        <v>0</v>
      </c>
      <c r="AL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1">
        <f t="shared" si="289"/>
        <v>0</v>
      </c>
      <c r="AP521" s="181">
        <f t="shared" si="290"/>
        <v>0</v>
      </c>
    </row>
    <row r="522" spans="2:42" x14ac:dyDescent="0.25">
      <c r="B522" s="179" t="s">
        <v>643</v>
      </c>
      <c r="C522" s="180" t="s">
        <v>1205</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283"/>
        <v>0</v>
      </c>
      <c r="G522" s="181"/>
      <c r="H522" s="181">
        <f t="shared" si="284"/>
        <v>0</v>
      </c>
      <c r="I522" s="181"/>
      <c r="J522" s="181">
        <f t="shared" si="285"/>
        <v>0</v>
      </c>
      <c r="K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1">
        <f t="shared" si="286"/>
        <v>0</v>
      </c>
      <c r="AD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1">
        <f t="shared" si="287"/>
        <v>0</v>
      </c>
      <c r="AH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1">
        <f t="shared" si="288"/>
        <v>0</v>
      </c>
      <c r="AL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1">
        <f t="shared" si="289"/>
        <v>0</v>
      </c>
      <c r="AP522" s="181">
        <f t="shared" si="290"/>
        <v>0</v>
      </c>
    </row>
    <row r="523" spans="2:42" x14ac:dyDescent="0.25">
      <c r="B523" s="179" t="s">
        <v>644</v>
      </c>
      <c r="C523" s="180" t="s">
        <v>1206</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si="283"/>
        <v>0</v>
      </c>
      <c r="G523" s="181"/>
      <c r="H523" s="181">
        <f t="shared" si="284"/>
        <v>0</v>
      </c>
      <c r="I523" s="181"/>
      <c r="J523" s="181">
        <f t="shared" si="285"/>
        <v>0</v>
      </c>
      <c r="K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1">
        <f t="shared" si="286"/>
        <v>0</v>
      </c>
      <c r="AD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1">
        <f t="shared" si="287"/>
        <v>0</v>
      </c>
      <c r="AH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1">
        <f t="shared" si="288"/>
        <v>0</v>
      </c>
      <c r="AL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1">
        <f t="shared" si="289"/>
        <v>0</v>
      </c>
      <c r="AP523" s="181">
        <f t="shared" si="290"/>
        <v>0</v>
      </c>
    </row>
    <row r="524" spans="2:42" x14ac:dyDescent="0.25">
      <c r="B524" s="179" t="s">
        <v>645</v>
      </c>
      <c r="C524" s="180" t="s">
        <v>1207</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283"/>
        <v>0</v>
      </c>
      <c r="G524" s="181"/>
      <c r="H524" s="181">
        <f t="shared" si="284"/>
        <v>0</v>
      </c>
      <c r="I524" s="181"/>
      <c r="J524" s="181">
        <f t="shared" si="285"/>
        <v>0</v>
      </c>
      <c r="K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1">
        <f t="shared" si="286"/>
        <v>0</v>
      </c>
      <c r="AD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1">
        <f t="shared" si="287"/>
        <v>0</v>
      </c>
      <c r="AH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1">
        <f t="shared" si="288"/>
        <v>0</v>
      </c>
      <c r="AL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1">
        <f t="shared" si="289"/>
        <v>0</v>
      </c>
      <c r="AP524" s="181">
        <f t="shared" si="290"/>
        <v>0</v>
      </c>
    </row>
    <row r="525" spans="2:42" x14ac:dyDescent="0.25">
      <c r="B525" s="179" t="s">
        <v>646</v>
      </c>
      <c r="C525" s="180" t="s">
        <v>1208</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283"/>
        <v>0</v>
      </c>
      <c r="G525" s="181"/>
      <c r="H525" s="181">
        <f t="shared" si="284"/>
        <v>0</v>
      </c>
      <c r="I525" s="181"/>
      <c r="J525" s="181">
        <f t="shared" si="285"/>
        <v>0</v>
      </c>
      <c r="K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1">
        <f t="shared" si="286"/>
        <v>0</v>
      </c>
      <c r="AD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1">
        <f t="shared" si="287"/>
        <v>0</v>
      </c>
      <c r="AH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1">
        <f t="shared" si="288"/>
        <v>0</v>
      </c>
      <c r="AL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1">
        <f t="shared" si="289"/>
        <v>0</v>
      </c>
      <c r="AP525" s="181">
        <f t="shared" si="290"/>
        <v>0</v>
      </c>
    </row>
    <row r="526" spans="2:42" x14ac:dyDescent="0.25">
      <c r="B526" s="176" t="s">
        <v>647</v>
      </c>
      <c r="C526" s="177" t="s">
        <v>1209</v>
      </c>
      <c r="D526" s="178">
        <f>D527+D541</f>
        <v>0</v>
      </c>
      <c r="E526" s="178">
        <f>E527+E541</f>
        <v>0</v>
      </c>
      <c r="F526" s="178">
        <f t="shared" si="283"/>
        <v>0</v>
      </c>
      <c r="G526" s="178">
        <f>G527+G541</f>
        <v>0</v>
      </c>
      <c r="H526" s="178">
        <f t="shared" si="284"/>
        <v>0</v>
      </c>
      <c r="I526" s="178">
        <f>I527+I541</f>
        <v>0</v>
      </c>
      <c r="J526" s="178">
        <f t="shared" si="285"/>
        <v>0</v>
      </c>
      <c r="K526" s="178">
        <f t="shared" ref="K526:AN526" si="291">K527+K541</f>
        <v>0</v>
      </c>
      <c r="L526" s="178">
        <f t="shared" si="291"/>
        <v>0</v>
      </c>
      <c r="M526" s="178">
        <f t="shared" si="291"/>
        <v>0</v>
      </c>
      <c r="N526" s="178">
        <f t="shared" si="291"/>
        <v>0</v>
      </c>
      <c r="O526" s="178">
        <f t="shared" si="291"/>
        <v>0</v>
      </c>
      <c r="P526" s="178">
        <f>P527+P541</f>
        <v>0</v>
      </c>
      <c r="Q526" s="178">
        <f>Q527+Q541</f>
        <v>0</v>
      </c>
      <c r="R526" s="178">
        <f t="shared" si="291"/>
        <v>0</v>
      </c>
      <c r="S526" s="178">
        <f t="shared" si="291"/>
        <v>0</v>
      </c>
      <c r="T526" s="178">
        <f>T527+T541</f>
        <v>0</v>
      </c>
      <c r="U526" s="178">
        <f t="shared" si="291"/>
        <v>0</v>
      </c>
      <c r="V526" s="178">
        <f t="shared" si="291"/>
        <v>0</v>
      </c>
      <c r="W526" s="178">
        <f>W527+W541</f>
        <v>0</v>
      </c>
      <c r="X526" s="178">
        <f t="shared" si="291"/>
        <v>0</v>
      </c>
      <c r="Y526" s="178">
        <f t="shared" si="291"/>
        <v>0</v>
      </c>
      <c r="Z526" s="178">
        <f t="shared" si="291"/>
        <v>0</v>
      </c>
      <c r="AA526" s="178">
        <f t="shared" si="291"/>
        <v>0</v>
      </c>
      <c r="AB526" s="178">
        <f t="shared" si="291"/>
        <v>0</v>
      </c>
      <c r="AC526" s="178">
        <f t="shared" si="286"/>
        <v>0</v>
      </c>
      <c r="AD526" s="178">
        <f t="shared" si="291"/>
        <v>0</v>
      </c>
      <c r="AE526" s="178">
        <f t="shared" si="291"/>
        <v>0</v>
      </c>
      <c r="AF526" s="178">
        <f t="shared" si="291"/>
        <v>0</v>
      </c>
      <c r="AG526" s="178">
        <f t="shared" si="287"/>
        <v>0</v>
      </c>
      <c r="AH526" s="178">
        <f t="shared" si="291"/>
        <v>0</v>
      </c>
      <c r="AI526" s="178">
        <f t="shared" si="291"/>
        <v>0</v>
      </c>
      <c r="AJ526" s="178">
        <f t="shared" si="291"/>
        <v>0</v>
      </c>
      <c r="AK526" s="178">
        <f t="shared" si="288"/>
        <v>0</v>
      </c>
      <c r="AL526" s="178">
        <f t="shared" si="291"/>
        <v>0</v>
      </c>
      <c r="AM526" s="178">
        <f t="shared" si="291"/>
        <v>0</v>
      </c>
      <c r="AN526" s="178">
        <f t="shared" si="291"/>
        <v>0</v>
      </c>
      <c r="AO526" s="178">
        <f t="shared" si="289"/>
        <v>0</v>
      </c>
      <c r="AP526" s="178">
        <f t="shared" si="290"/>
        <v>0</v>
      </c>
    </row>
    <row r="527" spans="2:42" x14ac:dyDescent="0.25">
      <c r="B527" s="188" t="s">
        <v>648</v>
      </c>
      <c r="C527" s="189" t="s">
        <v>1210</v>
      </c>
      <c r="D527" s="190">
        <f>SUM(D528:D540)</f>
        <v>0</v>
      </c>
      <c r="E527" s="190">
        <f>SUM(E528:E540)</f>
        <v>0</v>
      </c>
      <c r="F527" s="190">
        <f t="shared" si="283"/>
        <v>0</v>
      </c>
      <c r="G527" s="190">
        <f>SUM(G528:G540)</f>
        <v>0</v>
      </c>
      <c r="H527" s="190">
        <f t="shared" si="284"/>
        <v>0</v>
      </c>
      <c r="I527" s="190">
        <f>SUM(I528:I540)</f>
        <v>0</v>
      </c>
      <c r="J527" s="190">
        <f t="shared" si="285"/>
        <v>0</v>
      </c>
      <c r="K527" s="190">
        <f t="shared" ref="K527:AN527" si="292">SUM(K528:K540)</f>
        <v>0</v>
      </c>
      <c r="L527" s="190">
        <f t="shared" si="292"/>
        <v>0</v>
      </c>
      <c r="M527" s="190">
        <f t="shared" si="292"/>
        <v>0</v>
      </c>
      <c r="N527" s="190">
        <f t="shared" si="292"/>
        <v>0</v>
      </c>
      <c r="O527" s="190">
        <f t="shared" si="292"/>
        <v>0</v>
      </c>
      <c r="P527" s="190">
        <f>SUM(P528:P540)</f>
        <v>0</v>
      </c>
      <c r="Q527" s="190">
        <f>SUM(Q528:Q540)</f>
        <v>0</v>
      </c>
      <c r="R527" s="190">
        <f t="shared" si="292"/>
        <v>0</v>
      </c>
      <c r="S527" s="190">
        <f t="shared" si="292"/>
        <v>0</v>
      </c>
      <c r="T527" s="190">
        <f>SUM(T528:T540)</f>
        <v>0</v>
      </c>
      <c r="U527" s="190">
        <f t="shared" si="292"/>
        <v>0</v>
      </c>
      <c r="V527" s="190">
        <f t="shared" si="292"/>
        <v>0</v>
      </c>
      <c r="W527" s="190">
        <f>SUM(W528:W540)</f>
        <v>0</v>
      </c>
      <c r="X527" s="190">
        <f t="shared" si="292"/>
        <v>0</v>
      </c>
      <c r="Y527" s="190">
        <f t="shared" si="292"/>
        <v>0</v>
      </c>
      <c r="Z527" s="190">
        <f t="shared" si="292"/>
        <v>0</v>
      </c>
      <c r="AA527" s="190">
        <f t="shared" si="292"/>
        <v>0</v>
      </c>
      <c r="AB527" s="190">
        <f t="shared" si="292"/>
        <v>0</v>
      </c>
      <c r="AC527" s="190">
        <f t="shared" si="286"/>
        <v>0</v>
      </c>
      <c r="AD527" s="190">
        <f t="shared" si="292"/>
        <v>0</v>
      </c>
      <c r="AE527" s="190">
        <f t="shared" si="292"/>
        <v>0</v>
      </c>
      <c r="AF527" s="190">
        <f t="shared" si="292"/>
        <v>0</v>
      </c>
      <c r="AG527" s="190">
        <f t="shared" si="287"/>
        <v>0</v>
      </c>
      <c r="AH527" s="190">
        <f t="shared" si="292"/>
        <v>0</v>
      </c>
      <c r="AI527" s="190">
        <f t="shared" si="292"/>
        <v>0</v>
      </c>
      <c r="AJ527" s="190">
        <f t="shared" si="292"/>
        <v>0</v>
      </c>
      <c r="AK527" s="190">
        <f t="shared" si="288"/>
        <v>0</v>
      </c>
      <c r="AL527" s="190">
        <f t="shared" si="292"/>
        <v>0</v>
      </c>
      <c r="AM527" s="190">
        <f t="shared" si="292"/>
        <v>0</v>
      </c>
      <c r="AN527" s="190">
        <f t="shared" si="292"/>
        <v>0</v>
      </c>
      <c r="AO527" s="190">
        <f t="shared" si="289"/>
        <v>0</v>
      </c>
      <c r="AP527" s="190">
        <f t="shared" si="290"/>
        <v>0</v>
      </c>
    </row>
    <row r="528" spans="2:42" x14ac:dyDescent="0.25">
      <c r="B528" s="179" t="s">
        <v>649</v>
      </c>
      <c r="C528" s="180" t="s">
        <v>1211</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si="283"/>
        <v>0</v>
      </c>
      <c r="G528" s="181"/>
      <c r="H528" s="181">
        <f t="shared" si="284"/>
        <v>0</v>
      </c>
      <c r="I528" s="181"/>
      <c r="J528" s="181">
        <f t="shared" si="285"/>
        <v>0</v>
      </c>
      <c r="K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1">
        <f t="shared" si="286"/>
        <v>0</v>
      </c>
      <c r="AD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1">
        <f t="shared" si="287"/>
        <v>0</v>
      </c>
      <c r="AH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1">
        <f t="shared" si="288"/>
        <v>0</v>
      </c>
      <c r="AL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1">
        <f t="shared" si="289"/>
        <v>0</v>
      </c>
      <c r="AP528" s="181">
        <f t="shared" si="290"/>
        <v>0</v>
      </c>
    </row>
    <row r="529" spans="2:42" x14ac:dyDescent="0.25">
      <c r="B529" s="179" t="s">
        <v>650</v>
      </c>
      <c r="C529" s="180" t="s">
        <v>1212</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si="283"/>
        <v>0</v>
      </c>
      <c r="G529" s="181"/>
      <c r="H529" s="181">
        <f t="shared" si="284"/>
        <v>0</v>
      </c>
      <c r="I529" s="181"/>
      <c r="J529" s="181">
        <f t="shared" si="285"/>
        <v>0</v>
      </c>
      <c r="K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1">
        <f t="shared" si="286"/>
        <v>0</v>
      </c>
      <c r="AD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1">
        <f t="shared" si="287"/>
        <v>0</v>
      </c>
      <c r="AH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1">
        <f t="shared" si="288"/>
        <v>0</v>
      </c>
      <c r="AL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1">
        <f t="shared" si="289"/>
        <v>0</v>
      </c>
      <c r="AP529" s="181">
        <f t="shared" si="290"/>
        <v>0</v>
      </c>
    </row>
    <row r="530" spans="2:42" x14ac:dyDescent="0.25">
      <c r="B530" s="179" t="s">
        <v>651</v>
      </c>
      <c r="C530" s="180" t="s">
        <v>1213</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283"/>
        <v>0</v>
      </c>
      <c r="G530" s="181"/>
      <c r="H530" s="181">
        <f t="shared" si="284"/>
        <v>0</v>
      </c>
      <c r="I530" s="181"/>
      <c r="J530" s="181">
        <f t="shared" si="285"/>
        <v>0</v>
      </c>
      <c r="K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1">
        <f t="shared" si="286"/>
        <v>0</v>
      </c>
      <c r="AD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1">
        <f t="shared" si="287"/>
        <v>0</v>
      </c>
      <c r="AH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1">
        <f t="shared" si="288"/>
        <v>0</v>
      </c>
      <c r="AL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1">
        <f t="shared" si="289"/>
        <v>0</v>
      </c>
      <c r="AP530" s="181">
        <f t="shared" si="290"/>
        <v>0</v>
      </c>
    </row>
    <row r="531" spans="2:42" x14ac:dyDescent="0.25">
      <c r="B531" s="179" t="s">
        <v>652</v>
      </c>
      <c r="C531" s="180" t="s">
        <v>1214</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283"/>
        <v>0</v>
      </c>
      <c r="G531" s="181"/>
      <c r="H531" s="181">
        <f t="shared" si="284"/>
        <v>0</v>
      </c>
      <c r="I531" s="181"/>
      <c r="J531" s="181">
        <f t="shared" si="285"/>
        <v>0</v>
      </c>
      <c r="K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1">
        <f t="shared" si="286"/>
        <v>0</v>
      </c>
      <c r="AD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1">
        <f t="shared" si="287"/>
        <v>0</v>
      </c>
      <c r="AH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1">
        <f t="shared" si="288"/>
        <v>0</v>
      </c>
      <c r="AL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1">
        <f t="shared" si="289"/>
        <v>0</v>
      </c>
      <c r="AP531" s="181">
        <f t="shared" si="290"/>
        <v>0</v>
      </c>
    </row>
    <row r="532" spans="2:42" x14ac:dyDescent="0.25">
      <c r="B532" s="179" t="s">
        <v>653</v>
      </c>
      <c r="C532" s="180" t="s">
        <v>1215</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283"/>
        <v>0</v>
      </c>
      <c r="G532" s="181"/>
      <c r="H532" s="181">
        <f t="shared" si="284"/>
        <v>0</v>
      </c>
      <c r="I532" s="181"/>
      <c r="J532" s="181">
        <f t="shared" si="285"/>
        <v>0</v>
      </c>
      <c r="K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1">
        <f t="shared" si="286"/>
        <v>0</v>
      </c>
      <c r="AD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1">
        <f t="shared" si="287"/>
        <v>0</v>
      </c>
      <c r="AH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1">
        <f t="shared" si="288"/>
        <v>0</v>
      </c>
      <c r="AL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1">
        <f t="shared" si="289"/>
        <v>0</v>
      </c>
      <c r="AP532" s="181">
        <f t="shared" si="290"/>
        <v>0</v>
      </c>
    </row>
    <row r="533" spans="2:42" x14ac:dyDescent="0.25">
      <c r="B533" s="179" t="s">
        <v>654</v>
      </c>
      <c r="C533" s="180" t="s">
        <v>1216</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283"/>
        <v>0</v>
      </c>
      <c r="G533" s="181"/>
      <c r="H533" s="181">
        <f t="shared" si="284"/>
        <v>0</v>
      </c>
      <c r="I533" s="181"/>
      <c r="J533" s="181">
        <f t="shared" si="285"/>
        <v>0</v>
      </c>
      <c r="K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1">
        <f t="shared" si="286"/>
        <v>0</v>
      </c>
      <c r="AD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1">
        <f t="shared" si="287"/>
        <v>0</v>
      </c>
      <c r="AH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1">
        <f t="shared" si="288"/>
        <v>0</v>
      </c>
      <c r="AL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1">
        <f t="shared" si="289"/>
        <v>0</v>
      </c>
      <c r="AP533" s="181">
        <f t="shared" si="290"/>
        <v>0</v>
      </c>
    </row>
    <row r="534" spans="2:42" x14ac:dyDescent="0.25">
      <c r="B534" s="179" t="s">
        <v>655</v>
      </c>
      <c r="C534" s="180" t="s">
        <v>1217</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283"/>
        <v>0</v>
      </c>
      <c r="G534" s="181"/>
      <c r="H534" s="181">
        <f t="shared" si="284"/>
        <v>0</v>
      </c>
      <c r="I534" s="181"/>
      <c r="J534" s="181">
        <f t="shared" si="285"/>
        <v>0</v>
      </c>
      <c r="K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1">
        <f t="shared" si="286"/>
        <v>0</v>
      </c>
      <c r="AD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1">
        <f t="shared" si="287"/>
        <v>0</v>
      </c>
      <c r="AH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1">
        <f t="shared" si="288"/>
        <v>0</v>
      </c>
      <c r="AL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1">
        <f t="shared" si="289"/>
        <v>0</v>
      </c>
      <c r="AP534" s="181">
        <f t="shared" si="290"/>
        <v>0</v>
      </c>
    </row>
    <row r="535" spans="2:42" x14ac:dyDescent="0.25">
      <c r="B535" s="179" t="s">
        <v>656</v>
      </c>
      <c r="C535" s="180" t="s">
        <v>1218</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283"/>
        <v>0</v>
      </c>
      <c r="G535" s="181"/>
      <c r="H535" s="181">
        <f t="shared" si="284"/>
        <v>0</v>
      </c>
      <c r="I535" s="181"/>
      <c r="J535" s="181">
        <f t="shared" si="285"/>
        <v>0</v>
      </c>
      <c r="K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1">
        <f t="shared" si="286"/>
        <v>0</v>
      </c>
      <c r="AD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1">
        <f t="shared" si="287"/>
        <v>0</v>
      </c>
      <c r="AH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1">
        <f t="shared" si="288"/>
        <v>0</v>
      </c>
      <c r="AL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1">
        <f t="shared" si="289"/>
        <v>0</v>
      </c>
      <c r="AP535" s="181">
        <f t="shared" si="290"/>
        <v>0</v>
      </c>
    </row>
    <row r="536" spans="2:42" x14ac:dyDescent="0.25">
      <c r="B536" s="179" t="s">
        <v>657</v>
      </c>
      <c r="C536" s="180" t="s">
        <v>1219</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283"/>
        <v>0</v>
      </c>
      <c r="G536" s="181"/>
      <c r="H536" s="181">
        <f t="shared" si="284"/>
        <v>0</v>
      </c>
      <c r="I536" s="181"/>
      <c r="J536" s="181">
        <f t="shared" si="285"/>
        <v>0</v>
      </c>
      <c r="K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1">
        <f t="shared" si="286"/>
        <v>0</v>
      </c>
      <c r="AD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1">
        <f t="shared" si="287"/>
        <v>0</v>
      </c>
      <c r="AH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1">
        <f t="shared" si="288"/>
        <v>0</v>
      </c>
      <c r="AL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1">
        <f t="shared" si="289"/>
        <v>0</v>
      </c>
      <c r="AP536" s="181">
        <f t="shared" si="290"/>
        <v>0</v>
      </c>
    </row>
    <row r="537" spans="2:42" x14ac:dyDescent="0.25">
      <c r="B537" s="179" t="s">
        <v>658</v>
      </c>
      <c r="C537" s="180" t="s">
        <v>1220</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si="283"/>
        <v>0</v>
      </c>
      <c r="G537" s="181"/>
      <c r="H537" s="181">
        <f t="shared" si="284"/>
        <v>0</v>
      </c>
      <c r="I537" s="181"/>
      <c r="J537" s="181">
        <f t="shared" si="285"/>
        <v>0</v>
      </c>
      <c r="K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1">
        <f t="shared" si="286"/>
        <v>0</v>
      </c>
      <c r="AD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1">
        <f t="shared" si="287"/>
        <v>0</v>
      </c>
      <c r="AH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1">
        <f t="shared" si="288"/>
        <v>0</v>
      </c>
      <c r="AL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1">
        <f t="shared" si="289"/>
        <v>0</v>
      </c>
      <c r="AP537" s="181">
        <f t="shared" si="290"/>
        <v>0</v>
      </c>
    </row>
    <row r="538" spans="2:42" x14ac:dyDescent="0.25">
      <c r="B538" s="179" t="s">
        <v>659</v>
      </c>
      <c r="C538" s="180" t="s">
        <v>1221</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si="283"/>
        <v>0</v>
      </c>
      <c r="G538" s="181"/>
      <c r="H538" s="181">
        <f t="shared" si="284"/>
        <v>0</v>
      </c>
      <c r="I538" s="181"/>
      <c r="J538" s="181">
        <f t="shared" si="285"/>
        <v>0</v>
      </c>
      <c r="K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1">
        <f t="shared" si="286"/>
        <v>0</v>
      </c>
      <c r="AD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1">
        <f t="shared" si="287"/>
        <v>0</v>
      </c>
      <c r="AH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1">
        <f t="shared" si="288"/>
        <v>0</v>
      </c>
      <c r="AL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1">
        <f t="shared" si="289"/>
        <v>0</v>
      </c>
      <c r="AP538" s="181">
        <f t="shared" si="290"/>
        <v>0</v>
      </c>
    </row>
    <row r="539" spans="2:42" x14ac:dyDescent="0.25">
      <c r="B539" s="179" t="s">
        <v>660</v>
      </c>
      <c r="C539" s="180" t="s">
        <v>1222</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si="283"/>
        <v>0</v>
      </c>
      <c r="G539" s="181"/>
      <c r="H539" s="181">
        <f t="shared" si="284"/>
        <v>0</v>
      </c>
      <c r="I539" s="181"/>
      <c r="J539" s="181">
        <f t="shared" si="285"/>
        <v>0</v>
      </c>
      <c r="K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1">
        <f t="shared" si="286"/>
        <v>0</v>
      </c>
      <c r="AD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1">
        <f t="shared" si="287"/>
        <v>0</v>
      </c>
      <c r="AH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1">
        <f t="shared" si="288"/>
        <v>0</v>
      </c>
      <c r="AL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1">
        <f t="shared" si="289"/>
        <v>0</v>
      </c>
      <c r="AP539" s="181">
        <f t="shared" si="290"/>
        <v>0</v>
      </c>
    </row>
    <row r="540" spans="2:42" x14ac:dyDescent="0.25">
      <c r="B540" s="179" t="s">
        <v>661</v>
      </c>
      <c r="C540" s="180" t="s">
        <v>1223</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283"/>
        <v>0</v>
      </c>
      <c r="G540" s="181"/>
      <c r="H540" s="181">
        <f t="shared" si="284"/>
        <v>0</v>
      </c>
      <c r="I540" s="181"/>
      <c r="J540" s="181">
        <f t="shared" si="285"/>
        <v>0</v>
      </c>
      <c r="K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1">
        <f t="shared" si="286"/>
        <v>0</v>
      </c>
      <c r="AD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1">
        <f t="shared" si="287"/>
        <v>0</v>
      </c>
      <c r="AH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1">
        <f t="shared" si="288"/>
        <v>0</v>
      </c>
      <c r="AL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1">
        <f t="shared" si="289"/>
        <v>0</v>
      </c>
      <c r="AP540" s="181">
        <f t="shared" si="290"/>
        <v>0</v>
      </c>
    </row>
    <row r="541" spans="2:42" x14ac:dyDescent="0.25">
      <c r="B541" s="188" t="s">
        <v>662</v>
      </c>
      <c r="C541" s="189" t="s">
        <v>1224</v>
      </c>
      <c r="D541" s="190">
        <f>SUM(D542:D559)</f>
        <v>0</v>
      </c>
      <c r="E541" s="190">
        <f>E542</f>
        <v>0</v>
      </c>
      <c r="F541" s="190">
        <f t="shared" si="283"/>
        <v>0</v>
      </c>
      <c r="G541" s="190">
        <f>G542</f>
        <v>0</v>
      </c>
      <c r="H541" s="190">
        <f t="shared" si="284"/>
        <v>0</v>
      </c>
      <c r="I541" s="190">
        <f>I542</f>
        <v>0</v>
      </c>
      <c r="J541" s="190">
        <f t="shared" si="285"/>
        <v>0</v>
      </c>
      <c r="K541" s="190">
        <f t="shared" ref="K541:AN541" si="293">K542</f>
        <v>0</v>
      </c>
      <c r="L541" s="190">
        <f t="shared" si="293"/>
        <v>0</v>
      </c>
      <c r="M541" s="190">
        <f t="shared" si="293"/>
        <v>0</v>
      </c>
      <c r="N541" s="190">
        <f t="shared" si="293"/>
        <v>0</v>
      </c>
      <c r="O541" s="190">
        <f t="shared" si="293"/>
        <v>0</v>
      </c>
      <c r="P541" s="190">
        <f t="shared" si="293"/>
        <v>0</v>
      </c>
      <c r="Q541" s="190">
        <f t="shared" si="293"/>
        <v>0</v>
      </c>
      <c r="R541" s="190">
        <f t="shared" si="293"/>
        <v>0</v>
      </c>
      <c r="S541" s="190">
        <f t="shared" si="293"/>
        <v>0</v>
      </c>
      <c r="T541" s="190">
        <f t="shared" si="293"/>
        <v>0</v>
      </c>
      <c r="U541" s="190">
        <f t="shared" si="293"/>
        <v>0</v>
      </c>
      <c r="V541" s="190">
        <f t="shared" si="293"/>
        <v>0</v>
      </c>
      <c r="W541" s="190">
        <f t="shared" si="293"/>
        <v>0</v>
      </c>
      <c r="X541" s="190">
        <f t="shared" si="293"/>
        <v>0</v>
      </c>
      <c r="Y541" s="190">
        <f t="shared" si="293"/>
        <v>0</v>
      </c>
      <c r="Z541" s="190">
        <f t="shared" si="293"/>
        <v>0</v>
      </c>
      <c r="AA541" s="190">
        <f t="shared" si="293"/>
        <v>0</v>
      </c>
      <c r="AB541" s="190">
        <f t="shared" si="293"/>
        <v>0</v>
      </c>
      <c r="AC541" s="190">
        <f t="shared" si="286"/>
        <v>0</v>
      </c>
      <c r="AD541" s="190">
        <f t="shared" si="293"/>
        <v>0</v>
      </c>
      <c r="AE541" s="190">
        <f t="shared" si="293"/>
        <v>0</v>
      </c>
      <c r="AF541" s="190">
        <f t="shared" si="293"/>
        <v>0</v>
      </c>
      <c r="AG541" s="190">
        <f t="shared" si="287"/>
        <v>0</v>
      </c>
      <c r="AH541" s="190">
        <f t="shared" si="293"/>
        <v>0</v>
      </c>
      <c r="AI541" s="190">
        <f t="shared" si="293"/>
        <v>0</v>
      </c>
      <c r="AJ541" s="190">
        <f t="shared" si="293"/>
        <v>0</v>
      </c>
      <c r="AK541" s="190">
        <f t="shared" si="288"/>
        <v>0</v>
      </c>
      <c r="AL541" s="190">
        <f t="shared" si="293"/>
        <v>0</v>
      </c>
      <c r="AM541" s="190">
        <f t="shared" si="293"/>
        <v>0</v>
      </c>
      <c r="AN541" s="190">
        <f t="shared" si="293"/>
        <v>0</v>
      </c>
      <c r="AO541" s="190">
        <f t="shared" si="289"/>
        <v>0</v>
      </c>
      <c r="AP541" s="190">
        <f t="shared" si="290"/>
        <v>0</v>
      </c>
    </row>
    <row r="542" spans="2:42" x14ac:dyDescent="0.25">
      <c r="B542" s="179" t="s">
        <v>663</v>
      </c>
      <c r="C542" s="180" t="s">
        <v>1225</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si="283"/>
        <v>0</v>
      </c>
      <c r="G542" s="181"/>
      <c r="H542" s="181">
        <f t="shared" si="284"/>
        <v>0</v>
      </c>
      <c r="I542" s="181"/>
      <c r="J542" s="181">
        <f t="shared" si="285"/>
        <v>0</v>
      </c>
      <c r="K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1">
        <f t="shared" si="286"/>
        <v>0</v>
      </c>
      <c r="AD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1">
        <f t="shared" si="287"/>
        <v>0</v>
      </c>
      <c r="AH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1">
        <f t="shared" si="288"/>
        <v>0</v>
      </c>
      <c r="AL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1">
        <f t="shared" si="289"/>
        <v>0</v>
      </c>
      <c r="AP542" s="181">
        <f t="shared" si="290"/>
        <v>0</v>
      </c>
    </row>
    <row r="543" spans="2:42" x14ac:dyDescent="0.25">
      <c r="B543" s="179" t="s">
        <v>664</v>
      </c>
      <c r="C543" s="180" t="s">
        <v>1226</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294">D543+E543</f>
        <v>0</v>
      </c>
      <c r="G543" s="181"/>
      <c r="H543" s="181">
        <f t="shared" ref="H543:H559" si="295">F543-G543</f>
        <v>0</v>
      </c>
      <c r="I543" s="181"/>
      <c r="J543" s="181">
        <f t="shared" ref="J543:J559" si="296">F543-I543</f>
        <v>0</v>
      </c>
      <c r="K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1">
        <f t="shared" ref="AC543:AC559" si="297">Z543+AA543+AB543</f>
        <v>0</v>
      </c>
      <c r="AD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1">
        <f t="shared" ref="AG543:AG559" si="298">AD543+AE543+AF543</f>
        <v>0</v>
      </c>
      <c r="AH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1">
        <f t="shared" ref="AK543:AK559" si="299">AH543+AI543+AJ543</f>
        <v>0</v>
      </c>
      <c r="AL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1">
        <f t="shared" ref="AO543:AO559" si="300">AL543+AM543+AN543</f>
        <v>0</v>
      </c>
      <c r="AP543" s="181">
        <f t="shared" ref="AP543:AP559" si="301">AC543+AG543+AK543+AO543</f>
        <v>0</v>
      </c>
    </row>
    <row r="544" spans="2:42" x14ac:dyDescent="0.25">
      <c r="B544" s="179" t="s">
        <v>665</v>
      </c>
      <c r="C544" s="180" t="s">
        <v>1227</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294"/>
        <v>0</v>
      </c>
      <c r="G544" s="181"/>
      <c r="H544" s="181">
        <f t="shared" si="295"/>
        <v>0</v>
      </c>
      <c r="I544" s="181"/>
      <c r="J544" s="181">
        <f t="shared" si="296"/>
        <v>0</v>
      </c>
      <c r="K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1">
        <f t="shared" si="297"/>
        <v>0</v>
      </c>
      <c r="AD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1">
        <f t="shared" si="298"/>
        <v>0</v>
      </c>
      <c r="AH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1">
        <f t="shared" si="299"/>
        <v>0</v>
      </c>
      <c r="AL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1">
        <f t="shared" si="300"/>
        <v>0</v>
      </c>
      <c r="AP544" s="181">
        <f t="shared" si="301"/>
        <v>0</v>
      </c>
    </row>
    <row r="545" spans="2:42" x14ac:dyDescent="0.25">
      <c r="B545" s="179" t="s">
        <v>666</v>
      </c>
      <c r="C545" s="180" t="s">
        <v>732</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294"/>
        <v>0</v>
      </c>
      <c r="G545" s="181"/>
      <c r="H545" s="181">
        <f t="shared" si="295"/>
        <v>0</v>
      </c>
      <c r="I545" s="181"/>
      <c r="J545" s="181">
        <f t="shared" si="296"/>
        <v>0</v>
      </c>
      <c r="K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1">
        <f t="shared" si="297"/>
        <v>0</v>
      </c>
      <c r="AD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1">
        <f t="shared" si="298"/>
        <v>0</v>
      </c>
      <c r="AH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1">
        <f t="shared" si="299"/>
        <v>0</v>
      </c>
      <c r="AL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1">
        <f t="shared" si="300"/>
        <v>0</v>
      </c>
      <c r="AP545" s="181">
        <f t="shared" si="301"/>
        <v>0</v>
      </c>
    </row>
    <row r="546" spans="2:42" x14ac:dyDescent="0.25">
      <c r="B546" s="179" t="s">
        <v>667</v>
      </c>
      <c r="C546" s="180" t="s">
        <v>1228</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294"/>
        <v>0</v>
      </c>
      <c r="G546" s="181"/>
      <c r="H546" s="181">
        <f t="shared" si="295"/>
        <v>0</v>
      </c>
      <c r="I546" s="181"/>
      <c r="J546" s="181">
        <f t="shared" si="296"/>
        <v>0</v>
      </c>
      <c r="K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1">
        <f t="shared" si="297"/>
        <v>0</v>
      </c>
      <c r="AD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1">
        <f t="shared" si="298"/>
        <v>0</v>
      </c>
      <c r="AH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1">
        <f t="shared" si="299"/>
        <v>0</v>
      </c>
      <c r="AL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1">
        <f t="shared" si="300"/>
        <v>0</v>
      </c>
      <c r="AP546" s="181">
        <f t="shared" si="301"/>
        <v>0</v>
      </c>
    </row>
    <row r="547" spans="2:42" x14ac:dyDescent="0.25">
      <c r="B547" s="179" t="s">
        <v>668</v>
      </c>
      <c r="C547" s="180" t="s">
        <v>1229</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294"/>
        <v>0</v>
      </c>
      <c r="G547" s="181"/>
      <c r="H547" s="181">
        <f t="shared" si="295"/>
        <v>0</v>
      </c>
      <c r="I547" s="181"/>
      <c r="J547" s="181">
        <f t="shared" si="296"/>
        <v>0</v>
      </c>
      <c r="K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1">
        <f t="shared" si="297"/>
        <v>0</v>
      </c>
      <c r="AD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1">
        <f t="shared" si="298"/>
        <v>0</v>
      </c>
      <c r="AH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1">
        <f t="shared" si="299"/>
        <v>0</v>
      </c>
      <c r="AL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1">
        <f t="shared" si="300"/>
        <v>0</v>
      </c>
      <c r="AP547" s="181">
        <f t="shared" si="301"/>
        <v>0</v>
      </c>
    </row>
    <row r="548" spans="2:42" x14ac:dyDescent="0.25">
      <c r="B548" s="179" t="s">
        <v>669</v>
      </c>
      <c r="C548" s="180" t="s">
        <v>1230</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294"/>
        <v>0</v>
      </c>
      <c r="G548" s="181"/>
      <c r="H548" s="181">
        <f t="shared" si="295"/>
        <v>0</v>
      </c>
      <c r="I548" s="181"/>
      <c r="J548" s="181">
        <f t="shared" si="296"/>
        <v>0</v>
      </c>
      <c r="K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1">
        <f t="shared" si="297"/>
        <v>0</v>
      </c>
      <c r="AD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1">
        <f t="shared" si="298"/>
        <v>0</v>
      </c>
      <c r="AH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1">
        <f t="shared" si="299"/>
        <v>0</v>
      </c>
      <c r="AL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1">
        <f t="shared" si="300"/>
        <v>0</v>
      </c>
      <c r="AP548" s="181">
        <f t="shared" si="301"/>
        <v>0</v>
      </c>
    </row>
    <row r="549" spans="2:42" x14ac:dyDescent="0.25">
      <c r="B549" s="179" t="s">
        <v>670</v>
      </c>
      <c r="C549" s="180" t="s">
        <v>1231</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294"/>
        <v>0</v>
      </c>
      <c r="G549" s="181"/>
      <c r="H549" s="181">
        <f t="shared" si="295"/>
        <v>0</v>
      </c>
      <c r="I549" s="181"/>
      <c r="J549" s="181">
        <f t="shared" si="296"/>
        <v>0</v>
      </c>
      <c r="K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1">
        <f t="shared" si="297"/>
        <v>0</v>
      </c>
      <c r="AD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1">
        <f t="shared" si="298"/>
        <v>0</v>
      </c>
      <c r="AH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1">
        <f t="shared" si="299"/>
        <v>0</v>
      </c>
      <c r="AL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1">
        <f t="shared" si="300"/>
        <v>0</v>
      </c>
      <c r="AP549" s="181">
        <f t="shared" si="301"/>
        <v>0</v>
      </c>
    </row>
    <row r="550" spans="2:42" x14ac:dyDescent="0.25">
      <c r="B550" s="179" t="s">
        <v>671</v>
      </c>
      <c r="C550" s="180" t="s">
        <v>1232</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294"/>
        <v>0</v>
      </c>
      <c r="G550" s="181"/>
      <c r="H550" s="181">
        <f t="shared" si="295"/>
        <v>0</v>
      </c>
      <c r="I550" s="181"/>
      <c r="J550" s="181">
        <f t="shared" si="296"/>
        <v>0</v>
      </c>
      <c r="K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1">
        <f t="shared" si="297"/>
        <v>0</v>
      </c>
      <c r="AD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1">
        <f t="shared" si="298"/>
        <v>0</v>
      </c>
      <c r="AH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1">
        <f t="shared" si="299"/>
        <v>0</v>
      </c>
      <c r="AL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1">
        <f t="shared" si="300"/>
        <v>0</v>
      </c>
      <c r="AP550" s="181">
        <f t="shared" si="301"/>
        <v>0</v>
      </c>
    </row>
    <row r="551" spans="2:42" x14ac:dyDescent="0.25">
      <c r="B551" s="179" t="s">
        <v>672</v>
      </c>
      <c r="C551" s="180" t="s">
        <v>1233</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294"/>
        <v>0</v>
      </c>
      <c r="G551" s="181"/>
      <c r="H551" s="181">
        <f t="shared" si="295"/>
        <v>0</v>
      </c>
      <c r="I551" s="181"/>
      <c r="J551" s="181">
        <f t="shared" si="296"/>
        <v>0</v>
      </c>
      <c r="K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1">
        <f t="shared" si="297"/>
        <v>0</v>
      </c>
      <c r="AD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1">
        <f t="shared" si="298"/>
        <v>0</v>
      </c>
      <c r="AH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1">
        <f t="shared" si="299"/>
        <v>0</v>
      </c>
      <c r="AL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1">
        <f t="shared" si="300"/>
        <v>0</v>
      </c>
      <c r="AP551" s="181">
        <f t="shared" si="301"/>
        <v>0</v>
      </c>
    </row>
    <row r="552" spans="2:42" x14ac:dyDescent="0.25">
      <c r="B552" s="179" t="s">
        <v>673</v>
      </c>
      <c r="C552" s="180" t="s">
        <v>1234</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294"/>
        <v>0</v>
      </c>
      <c r="G552" s="181"/>
      <c r="H552" s="181">
        <f t="shared" si="295"/>
        <v>0</v>
      </c>
      <c r="I552" s="181"/>
      <c r="J552" s="181">
        <f t="shared" si="296"/>
        <v>0</v>
      </c>
      <c r="K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1">
        <f t="shared" si="297"/>
        <v>0</v>
      </c>
      <c r="AD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1">
        <f t="shared" si="298"/>
        <v>0</v>
      </c>
      <c r="AH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1">
        <f t="shared" si="299"/>
        <v>0</v>
      </c>
      <c r="AL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1">
        <f t="shared" si="300"/>
        <v>0</v>
      </c>
      <c r="AP552" s="181">
        <f t="shared" si="301"/>
        <v>0</v>
      </c>
    </row>
    <row r="553" spans="2:42" x14ac:dyDescent="0.25">
      <c r="B553" s="179" t="s">
        <v>674</v>
      </c>
      <c r="C553" s="180" t="s">
        <v>1235</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294"/>
        <v>0</v>
      </c>
      <c r="G553" s="181"/>
      <c r="H553" s="181">
        <f t="shared" si="295"/>
        <v>0</v>
      </c>
      <c r="I553" s="181"/>
      <c r="J553" s="181">
        <f t="shared" si="296"/>
        <v>0</v>
      </c>
      <c r="K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1">
        <f t="shared" si="297"/>
        <v>0</v>
      </c>
      <c r="AD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1">
        <f t="shared" si="298"/>
        <v>0</v>
      </c>
      <c r="AH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1">
        <f t="shared" si="299"/>
        <v>0</v>
      </c>
      <c r="AL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1">
        <f t="shared" si="300"/>
        <v>0</v>
      </c>
      <c r="AP553" s="181">
        <f t="shared" si="301"/>
        <v>0</v>
      </c>
    </row>
    <row r="554" spans="2:42" x14ac:dyDescent="0.25">
      <c r="B554" s="179" t="s">
        <v>675</v>
      </c>
      <c r="C554" s="180" t="s">
        <v>1236</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294"/>
        <v>0</v>
      </c>
      <c r="G554" s="181"/>
      <c r="H554" s="181">
        <f t="shared" si="295"/>
        <v>0</v>
      </c>
      <c r="I554" s="181"/>
      <c r="J554" s="181">
        <f t="shared" si="296"/>
        <v>0</v>
      </c>
      <c r="K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1">
        <f t="shared" si="297"/>
        <v>0</v>
      </c>
      <c r="AD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1">
        <f t="shared" si="298"/>
        <v>0</v>
      </c>
      <c r="AH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1">
        <f t="shared" si="299"/>
        <v>0</v>
      </c>
      <c r="AL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1">
        <f t="shared" si="300"/>
        <v>0</v>
      </c>
      <c r="AP554" s="181">
        <f t="shared" si="301"/>
        <v>0</v>
      </c>
    </row>
    <row r="555" spans="2:42" x14ac:dyDescent="0.25">
      <c r="B555" s="179" t="s">
        <v>676</v>
      </c>
      <c r="C555" s="180" t="s">
        <v>1237</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294"/>
        <v>0</v>
      </c>
      <c r="G555" s="181"/>
      <c r="H555" s="181">
        <f t="shared" si="295"/>
        <v>0</v>
      </c>
      <c r="I555" s="181"/>
      <c r="J555" s="181">
        <f t="shared" si="296"/>
        <v>0</v>
      </c>
      <c r="K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1">
        <f t="shared" si="297"/>
        <v>0</v>
      </c>
      <c r="AD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1">
        <f t="shared" si="298"/>
        <v>0</v>
      </c>
      <c r="AH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1">
        <f t="shared" si="299"/>
        <v>0</v>
      </c>
      <c r="AL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1">
        <f t="shared" si="300"/>
        <v>0</v>
      </c>
      <c r="AP555" s="181">
        <f t="shared" si="301"/>
        <v>0</v>
      </c>
    </row>
    <row r="556" spans="2:42" x14ac:dyDescent="0.25">
      <c r="B556" s="179" t="s">
        <v>677</v>
      </c>
      <c r="C556" s="180" t="s">
        <v>1238</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294"/>
        <v>0</v>
      </c>
      <c r="G556" s="181"/>
      <c r="H556" s="181">
        <f t="shared" si="295"/>
        <v>0</v>
      </c>
      <c r="I556" s="181"/>
      <c r="J556" s="181">
        <f t="shared" si="296"/>
        <v>0</v>
      </c>
      <c r="K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1">
        <f t="shared" si="297"/>
        <v>0</v>
      </c>
      <c r="AD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1">
        <f t="shared" si="298"/>
        <v>0</v>
      </c>
      <c r="AH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1">
        <f t="shared" si="299"/>
        <v>0</v>
      </c>
      <c r="AL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1">
        <f t="shared" si="300"/>
        <v>0</v>
      </c>
      <c r="AP556" s="181">
        <f t="shared" si="301"/>
        <v>0</v>
      </c>
    </row>
    <row r="557" spans="2:42" x14ac:dyDescent="0.25">
      <c r="B557" s="179" t="s">
        <v>678</v>
      </c>
      <c r="C557" s="180" t="s">
        <v>1239</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294"/>
        <v>0</v>
      </c>
      <c r="G557" s="181"/>
      <c r="H557" s="181">
        <f t="shared" si="295"/>
        <v>0</v>
      </c>
      <c r="I557" s="181"/>
      <c r="J557" s="181">
        <f t="shared" si="296"/>
        <v>0</v>
      </c>
      <c r="K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1">
        <f t="shared" si="297"/>
        <v>0</v>
      </c>
      <c r="AD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1">
        <f t="shared" si="298"/>
        <v>0</v>
      </c>
      <c r="AH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1">
        <f t="shared" si="299"/>
        <v>0</v>
      </c>
      <c r="AL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1">
        <f t="shared" si="300"/>
        <v>0</v>
      </c>
      <c r="AP557" s="181">
        <f t="shared" si="301"/>
        <v>0</v>
      </c>
    </row>
    <row r="558" spans="2:42" x14ac:dyDescent="0.25">
      <c r="B558" s="179" t="s">
        <v>679</v>
      </c>
      <c r="C558" s="180" t="s">
        <v>1240</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294"/>
        <v>0</v>
      </c>
      <c r="G558" s="181"/>
      <c r="H558" s="181">
        <f t="shared" si="295"/>
        <v>0</v>
      </c>
      <c r="I558" s="181"/>
      <c r="J558" s="181">
        <f t="shared" si="296"/>
        <v>0</v>
      </c>
      <c r="K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1">
        <f t="shared" si="297"/>
        <v>0</v>
      </c>
      <c r="AD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1">
        <f t="shared" si="298"/>
        <v>0</v>
      </c>
      <c r="AH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1">
        <f t="shared" si="299"/>
        <v>0</v>
      </c>
      <c r="AL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1">
        <f t="shared" si="300"/>
        <v>0</v>
      </c>
      <c r="AP558" s="181">
        <f t="shared" si="301"/>
        <v>0</v>
      </c>
    </row>
    <row r="559" spans="2:42" x14ac:dyDescent="0.25">
      <c r="B559" s="179" t="s">
        <v>680</v>
      </c>
      <c r="C559" s="180" t="s">
        <v>1241</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294"/>
        <v>0</v>
      </c>
      <c r="G559" s="181"/>
      <c r="H559" s="181">
        <f t="shared" si="295"/>
        <v>0</v>
      </c>
      <c r="I559" s="181"/>
      <c r="J559" s="181">
        <f t="shared" si="296"/>
        <v>0</v>
      </c>
      <c r="K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1">
        <f t="shared" si="297"/>
        <v>0</v>
      </c>
      <c r="AD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1">
        <f t="shared" si="298"/>
        <v>0</v>
      </c>
      <c r="AH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1">
        <f t="shared" si="299"/>
        <v>0</v>
      </c>
      <c r="AL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1">
        <f t="shared" si="300"/>
        <v>0</v>
      </c>
      <c r="AP559" s="181">
        <f t="shared" si="301"/>
        <v>0</v>
      </c>
    </row>
    <row r="560" spans="2:42" x14ac:dyDescent="0.25">
      <c r="B560" s="176" t="s">
        <v>681</v>
      </c>
      <c r="C560" s="177" t="s">
        <v>1242</v>
      </c>
      <c r="D560" s="178">
        <f>SUM(D561:D565)</f>
        <v>0</v>
      </c>
      <c r="E560" s="178">
        <f>SUM(E561:E565)</f>
        <v>0</v>
      </c>
      <c r="F560" s="178">
        <f t="shared" ref="F560:F565" si="302">D560+E560</f>
        <v>0</v>
      </c>
      <c r="G560" s="178">
        <f>SUM(G561:G565)</f>
        <v>0</v>
      </c>
      <c r="H560" s="178">
        <f t="shared" ref="H560:H565" si="303">F560-G560</f>
        <v>0</v>
      </c>
      <c r="I560" s="178">
        <f>SUM(I561:I565)</f>
        <v>0</v>
      </c>
      <c r="J560" s="178">
        <f t="shared" ref="J560:J565" si="304">F560-I560</f>
        <v>0</v>
      </c>
      <c r="K560" s="178">
        <f t="shared" ref="K560:AB560" si="305">SUM(K561:K565)</f>
        <v>0</v>
      </c>
      <c r="L560" s="178">
        <f t="shared" si="305"/>
        <v>0</v>
      </c>
      <c r="M560" s="178">
        <f t="shared" si="305"/>
        <v>0</v>
      </c>
      <c r="N560" s="178">
        <f t="shared" si="305"/>
        <v>0</v>
      </c>
      <c r="O560" s="178">
        <f t="shared" si="305"/>
        <v>0</v>
      </c>
      <c r="P560" s="178">
        <f>SUM(P561:P565)</f>
        <v>0</v>
      </c>
      <c r="Q560" s="178">
        <f>SUM(Q561:Q565)</f>
        <v>0</v>
      </c>
      <c r="R560" s="178">
        <f t="shared" si="305"/>
        <v>0</v>
      </c>
      <c r="S560" s="178">
        <f t="shared" si="305"/>
        <v>0</v>
      </c>
      <c r="T560" s="178">
        <f>SUM(T561:T565)</f>
        <v>0</v>
      </c>
      <c r="U560" s="178">
        <f t="shared" si="305"/>
        <v>0</v>
      </c>
      <c r="V560" s="178">
        <f t="shared" si="305"/>
        <v>0</v>
      </c>
      <c r="W560" s="178">
        <f>SUM(W561:W565)</f>
        <v>0</v>
      </c>
      <c r="X560" s="178">
        <f t="shared" si="305"/>
        <v>0</v>
      </c>
      <c r="Y560" s="178">
        <f t="shared" si="305"/>
        <v>0</v>
      </c>
      <c r="Z560" s="178">
        <f t="shared" si="305"/>
        <v>0</v>
      </c>
      <c r="AA560" s="178">
        <f t="shared" si="305"/>
        <v>0</v>
      </c>
      <c r="AB560" s="178">
        <f t="shared" si="305"/>
        <v>0</v>
      </c>
      <c r="AC560" s="178">
        <f t="shared" ref="AC560:AC565" si="306">Z560+AA560+AB560</f>
        <v>0</v>
      </c>
      <c r="AD560" s="178">
        <f>SUM(AD561:AD565)</f>
        <v>0</v>
      </c>
      <c r="AE560" s="178">
        <f>SUM(AE561:AE565)</f>
        <v>0</v>
      </c>
      <c r="AF560" s="178">
        <f>SUM(AF561:AF565)</f>
        <v>0</v>
      </c>
      <c r="AG560" s="178">
        <f t="shared" ref="AG560:AG565" si="307">AD560+AE560+AF560</f>
        <v>0</v>
      </c>
      <c r="AH560" s="178">
        <f>SUM(AH561:AH565)</f>
        <v>0</v>
      </c>
      <c r="AI560" s="178">
        <f>SUM(AI561:AI565)</f>
        <v>0</v>
      </c>
      <c r="AJ560" s="178">
        <f>SUM(AJ561:AJ565)</f>
        <v>0</v>
      </c>
      <c r="AK560" s="178">
        <f t="shared" ref="AK560:AK565" si="308">AH560+AI560+AJ560</f>
        <v>0</v>
      </c>
      <c r="AL560" s="178">
        <f>SUM(AL561:AL565)</f>
        <v>0</v>
      </c>
      <c r="AM560" s="178">
        <f>SUM(AM561:AM565)</f>
        <v>0</v>
      </c>
      <c r="AN560" s="178">
        <f>SUM(AN561:AN565)</f>
        <v>0</v>
      </c>
      <c r="AO560" s="178">
        <f t="shared" ref="AO560:AO565" si="309">AL560+AM560+AN560</f>
        <v>0</v>
      </c>
      <c r="AP560" s="178">
        <f t="shared" ref="AP560:AP565" si="310">AC560+AG560+AK560+AO560</f>
        <v>0</v>
      </c>
    </row>
    <row r="561" spans="2:42" x14ac:dyDescent="0.25">
      <c r="B561" s="179" t="s">
        <v>682</v>
      </c>
      <c r="C561" s="180" t="s">
        <v>1243</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302"/>
        <v>0</v>
      </c>
      <c r="G561" s="181"/>
      <c r="H561" s="181">
        <f t="shared" si="303"/>
        <v>0</v>
      </c>
      <c r="I561" s="181"/>
      <c r="J561" s="181">
        <f t="shared" si="304"/>
        <v>0</v>
      </c>
      <c r="K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1">
        <f t="shared" si="306"/>
        <v>0</v>
      </c>
      <c r="AD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1">
        <f t="shared" si="307"/>
        <v>0</v>
      </c>
      <c r="AH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1">
        <f t="shared" si="308"/>
        <v>0</v>
      </c>
      <c r="AL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1">
        <f t="shared" si="309"/>
        <v>0</v>
      </c>
      <c r="AP561" s="181">
        <f t="shared" si="310"/>
        <v>0</v>
      </c>
    </row>
    <row r="562" spans="2:42" x14ac:dyDescent="0.25">
      <c r="B562" s="179" t="s">
        <v>683</v>
      </c>
      <c r="C562" s="180" t="s">
        <v>1244</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302"/>
        <v>0</v>
      </c>
      <c r="G562" s="181"/>
      <c r="H562" s="181">
        <f t="shared" si="303"/>
        <v>0</v>
      </c>
      <c r="I562" s="181"/>
      <c r="J562" s="181">
        <f t="shared" si="304"/>
        <v>0</v>
      </c>
      <c r="K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1">
        <f t="shared" si="306"/>
        <v>0</v>
      </c>
      <c r="AD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1">
        <f t="shared" si="307"/>
        <v>0</v>
      </c>
      <c r="AH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1">
        <f t="shared" si="308"/>
        <v>0</v>
      </c>
      <c r="AL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1">
        <f t="shared" si="309"/>
        <v>0</v>
      </c>
      <c r="AP562" s="181">
        <f t="shared" si="310"/>
        <v>0</v>
      </c>
    </row>
    <row r="563" spans="2:42" x14ac:dyDescent="0.25">
      <c r="B563" s="179" t="s">
        <v>684</v>
      </c>
      <c r="C563" s="180" t="s">
        <v>1245</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302"/>
        <v>0</v>
      </c>
      <c r="G563" s="181"/>
      <c r="H563" s="181">
        <f t="shared" si="303"/>
        <v>0</v>
      </c>
      <c r="I563" s="181"/>
      <c r="J563" s="181">
        <f t="shared" si="304"/>
        <v>0</v>
      </c>
      <c r="K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1">
        <f t="shared" si="306"/>
        <v>0</v>
      </c>
      <c r="AD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1">
        <f t="shared" si="307"/>
        <v>0</v>
      </c>
      <c r="AH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1">
        <f t="shared" si="308"/>
        <v>0</v>
      </c>
      <c r="AL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1">
        <f t="shared" si="309"/>
        <v>0</v>
      </c>
      <c r="AP563" s="181">
        <f t="shared" si="310"/>
        <v>0</v>
      </c>
    </row>
    <row r="564" spans="2:42" x14ac:dyDescent="0.25">
      <c r="B564" s="179" t="s">
        <v>685</v>
      </c>
      <c r="C564" s="180" t="s">
        <v>1246</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302"/>
        <v>0</v>
      </c>
      <c r="G564" s="181"/>
      <c r="H564" s="181">
        <f t="shared" si="303"/>
        <v>0</v>
      </c>
      <c r="I564" s="181"/>
      <c r="J564" s="181">
        <f t="shared" si="304"/>
        <v>0</v>
      </c>
      <c r="K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1">
        <f t="shared" si="306"/>
        <v>0</v>
      </c>
      <c r="AD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1">
        <f t="shared" si="307"/>
        <v>0</v>
      </c>
      <c r="AH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1">
        <f t="shared" si="308"/>
        <v>0</v>
      </c>
      <c r="AL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1">
        <f t="shared" si="309"/>
        <v>0</v>
      </c>
      <c r="AP564" s="181">
        <f t="shared" si="310"/>
        <v>0</v>
      </c>
    </row>
    <row r="565" spans="2:42" x14ac:dyDescent="0.25">
      <c r="B565" s="179" t="s">
        <v>686</v>
      </c>
      <c r="C565" s="180" t="s">
        <v>1247</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302"/>
        <v>0</v>
      </c>
      <c r="G565" s="181"/>
      <c r="H565" s="181">
        <f t="shared" si="303"/>
        <v>0</v>
      </c>
      <c r="I565" s="181"/>
      <c r="J565" s="181">
        <f t="shared" si="304"/>
        <v>0</v>
      </c>
      <c r="K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1">
        <f t="shared" si="306"/>
        <v>0</v>
      </c>
      <c r="AD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1">
        <f t="shared" si="307"/>
        <v>0</v>
      </c>
      <c r="AH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1">
        <f t="shared" si="308"/>
        <v>0</v>
      </c>
      <c r="AL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1">
        <f t="shared" si="309"/>
        <v>0</v>
      </c>
      <c r="AP565" s="181">
        <f t="shared" si="310"/>
        <v>0</v>
      </c>
    </row>
    <row r="566" spans="2:42" ht="26.25" x14ac:dyDescent="0.25">
      <c r="B566" s="182"/>
      <c r="C566" s="183" t="s">
        <v>1248</v>
      </c>
      <c r="D566" s="184">
        <f>D12+D106+D222+D327+D397+D499+D526+D560</f>
        <v>8330415</v>
      </c>
      <c r="E566" s="184">
        <f>E12+E106+E222+E327+E397+E499+E526+E560</f>
        <v>7392406.8600000003</v>
      </c>
      <c r="F566" s="184">
        <f>D566+E566</f>
        <v>15722821.859999999</v>
      </c>
      <c r="G566" s="184">
        <f>G12+G106+G222+G327+G397+G499+G526+G560</f>
        <v>0</v>
      </c>
      <c r="H566" s="184">
        <f>F566-G566</f>
        <v>15722821.859999999</v>
      </c>
      <c r="I566" s="184">
        <f>I12+I106+I222+I327+I397+I499+I526+I560</f>
        <v>0</v>
      </c>
      <c r="J566" s="184">
        <f>F566-I566</f>
        <v>15722821.859999999</v>
      </c>
      <c r="K566" s="184">
        <f t="shared" ref="K566:AB566" si="311">K12+K106+K222+K327+K397+K499+K526+K560</f>
        <v>4442190</v>
      </c>
      <c r="L566" s="184">
        <f t="shared" si="311"/>
        <v>1271266.6666666667</v>
      </c>
      <c r="M566" s="184">
        <f t="shared" si="311"/>
        <v>844560</v>
      </c>
      <c r="N566" s="184">
        <f t="shared" si="311"/>
        <v>922310</v>
      </c>
      <c r="O566" s="184">
        <f t="shared" si="311"/>
        <v>755476.66666666663</v>
      </c>
      <c r="P566" s="184">
        <f>P12+P106+P222+P327+P397+P499+P526+P560</f>
        <v>3135740</v>
      </c>
      <c r="Q566" s="184">
        <f>Q12+Q106+Q222+Q327+Q397+Q499+Q526+Q560</f>
        <v>2457651.6666666665</v>
      </c>
      <c r="R566" s="184">
        <f t="shared" si="311"/>
        <v>3579945</v>
      </c>
      <c r="S566" s="184">
        <f t="shared" si="311"/>
        <v>1071840</v>
      </c>
      <c r="T566" s="184">
        <f>T12+T106+T222+T327+T397+T499+T526+T560</f>
        <v>0</v>
      </c>
      <c r="U566" s="184">
        <f t="shared" si="311"/>
        <v>341306.66666666669</v>
      </c>
      <c r="V566" s="184">
        <f t="shared" si="311"/>
        <v>1050406.8600000001</v>
      </c>
      <c r="W566" s="184">
        <f>W12+W106+W222+W327+W397+W499+W526+W560</f>
        <v>1363073.3333333333</v>
      </c>
      <c r="X566" s="184">
        <f t="shared" si="311"/>
        <v>538770</v>
      </c>
      <c r="Y566" s="184">
        <f t="shared" si="311"/>
        <v>63920</v>
      </c>
      <c r="Z566" s="184">
        <f t="shared" si="311"/>
        <v>3816406.8600000003</v>
      </c>
      <c r="AA566" s="184">
        <f t="shared" si="311"/>
        <v>15833800</v>
      </c>
      <c r="AB566" s="184">
        <f t="shared" si="311"/>
        <v>725000</v>
      </c>
      <c r="AC566" s="184">
        <f>Z566+AA566+AB566</f>
        <v>20375206.859999999</v>
      </c>
      <c r="AD566" s="184">
        <f>AD12+AD106+AD222+AD327+AD397+AD499+AD526+AD560</f>
        <v>1163250</v>
      </c>
      <c r="AE566" s="184">
        <f>AE12+AE106+AE222+AE327+AE397+AE499+AE526+AE560</f>
        <v>0</v>
      </c>
      <c r="AF566" s="184">
        <f>AF12+AF106+AF222+AF327+AF397+AF499+AF526+AF560</f>
        <v>0</v>
      </c>
      <c r="AG566" s="184">
        <f>AD566+AE566+AF566</f>
        <v>1163250</v>
      </c>
      <c r="AH566" s="184">
        <f>AH12+AH106+AH222+AH327+AH397+AH499+AH526+AH560</f>
        <v>300000</v>
      </c>
      <c r="AI566" s="184">
        <f>AI12+AI106+AI222+AI327+AI397+AI499+AI526+AI560</f>
        <v>0</v>
      </c>
      <c r="AJ566" s="184">
        <f>AJ12+AJ106+AJ222+AJ327+AJ397+AJ499+AJ526+AJ560</f>
        <v>0</v>
      </c>
      <c r="AK566" s="184">
        <f>AH566+AI566+AJ566</f>
        <v>300000</v>
      </c>
      <c r="AL566" s="184">
        <f>AL12+AL106+AL222+AL327+AL397+AL499+AL526+AL560</f>
        <v>0</v>
      </c>
      <c r="AM566" s="184">
        <f>AM12+AM106+AM222+AM327+AM397+AM499+AM526+AM560</f>
        <v>0</v>
      </c>
      <c r="AN566" s="184">
        <f>AN12+AN106+AN222+AN327+AN397+AN499+AN526+AN560</f>
        <v>0</v>
      </c>
      <c r="AO566" s="184">
        <f>AL566+AM566+AN566</f>
        <v>0</v>
      </c>
      <c r="AP566" s="184">
        <f>AC566+AG566+AK566+AO566</f>
        <v>21838456.859999999</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324"/>
  <sheetViews>
    <sheetView showGridLines="0" topLeftCell="A4" zoomScale="70" zoomScaleNormal="70" workbookViewId="0">
      <selection activeCell="J7" sqref="J7:K7"/>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7.5703125" style="85" customWidth="1"/>
    <col min="5" max="5" width="10.140625" style="85" customWidth="1"/>
    <col min="6" max="7" width="13.85546875" style="85" customWidth="1"/>
    <col min="8" max="8" width="15.5703125" style="76" customWidth="1"/>
    <col min="9" max="9" width="17.14062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22" t="s">
        <v>49</v>
      </c>
      <c r="B2" s="122" t="s">
        <v>51</v>
      </c>
      <c r="C2" s="122" t="s">
        <v>53</v>
      </c>
      <c r="D2" s="122" t="s">
        <v>55</v>
      </c>
      <c r="E2" s="122" t="s">
        <v>57</v>
      </c>
      <c r="F2" s="122" t="s">
        <v>59</v>
      </c>
      <c r="G2" s="122" t="s">
        <v>62</v>
      </c>
      <c r="H2" s="122" t="s">
        <v>64</v>
      </c>
      <c r="I2" s="122" t="s">
        <v>65</v>
      </c>
      <c r="J2" s="122" t="s">
        <v>66</v>
      </c>
      <c r="K2" s="122" t="s">
        <v>69</v>
      </c>
      <c r="L2" s="122" t="s">
        <v>70</v>
      </c>
      <c r="M2" s="122" t="s">
        <v>71</v>
      </c>
      <c r="N2" s="122" t="s">
        <v>72</v>
      </c>
      <c r="O2" s="122" t="s">
        <v>73</v>
      </c>
      <c r="S2" s="119" t="s">
        <v>687</v>
      </c>
      <c r="T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214" t="s">
        <v>1249</v>
      </c>
      <c r="AI2" s="214" t="s">
        <v>1250</v>
      </c>
      <c r="AJ2" s="214" t="s">
        <v>1251</v>
      </c>
      <c r="AK2" s="214" t="s">
        <v>1252</v>
      </c>
      <c r="AL2" s="214" t="s">
        <v>1253</v>
      </c>
      <c r="AM2" s="214" t="s">
        <v>1254</v>
      </c>
      <c r="AN2" s="214" t="s">
        <v>1255</v>
      </c>
      <c r="AO2" s="214" t="s">
        <v>1256</v>
      </c>
      <c r="AP2" s="214" t="s">
        <v>1257</v>
      </c>
      <c r="AQ2" s="214" t="s">
        <v>1258</v>
      </c>
      <c r="AR2" s="214" t="s">
        <v>1259</v>
      </c>
      <c r="AS2" s="214" t="s">
        <v>1260</v>
      </c>
      <c r="AT2" s="214" t="s">
        <v>1261</v>
      </c>
      <c r="AU2" s="214" t="s">
        <v>1262</v>
      </c>
      <c r="AV2" s="214" t="s">
        <v>1263</v>
      </c>
      <c r="AW2" s="214" t="s">
        <v>1264</v>
      </c>
      <c r="AX2" s="214" t="s">
        <v>1265</v>
      </c>
      <c r="AY2" s="214" t="s">
        <v>1266</v>
      </c>
      <c r="AZ2" s="214" t="s">
        <v>1267</v>
      </c>
      <c r="BA2" s="214" t="s">
        <v>1268</v>
      </c>
      <c r="BB2" s="214" t="s">
        <v>1269</v>
      </c>
      <c r="BC2" s="214" t="s">
        <v>1270</v>
      </c>
      <c r="BD2" s="214" t="s">
        <v>1271</v>
      </c>
      <c r="BE2" s="214" t="s">
        <v>1272</v>
      </c>
      <c r="BF2" s="214" t="s">
        <v>1273</v>
      </c>
      <c r="BG2" s="214" t="s">
        <v>1274</v>
      </c>
      <c r="BH2" s="214" t="s">
        <v>1275</v>
      </c>
      <c r="BI2" s="214" t="s">
        <v>1276</v>
      </c>
      <c r="BJ2" s="214" t="s">
        <v>1277</v>
      </c>
      <c r="BK2" s="214" t="s">
        <v>1278</v>
      </c>
      <c r="BL2" s="214" t="s">
        <v>1279</v>
      </c>
      <c r="BM2" s="214" t="s">
        <v>1280</v>
      </c>
      <c r="BN2" s="214" t="s">
        <v>1281</v>
      </c>
      <c r="BO2" s="214" t="s">
        <v>1282</v>
      </c>
      <c r="BP2" s="214" t="s">
        <v>1283</v>
      </c>
      <c r="BQ2" s="214" t="s">
        <v>1284</v>
      </c>
      <c r="BR2" s="214" t="s">
        <v>1285</v>
      </c>
      <c r="BS2" s="214" t="s">
        <v>1286</v>
      </c>
      <c r="BT2" s="214" t="s">
        <v>1287</v>
      </c>
      <c r="BU2" s="214" t="s">
        <v>1288</v>
      </c>
    </row>
    <row r="3" spans="1:555" s="119" customFormat="1" hidden="1" x14ac:dyDescent="0.25">
      <c r="A3" s="150"/>
      <c r="B3" s="150"/>
      <c r="C3" s="150"/>
      <c r="D3" s="150"/>
      <c r="E3" s="150"/>
      <c r="F3" s="150"/>
      <c r="G3" s="152"/>
      <c r="H3" s="152"/>
      <c r="I3" s="152"/>
      <c r="J3" s="152"/>
      <c r="K3" s="152"/>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19">
        <v>900</v>
      </c>
      <c r="AZ3" s="119">
        <v>650</v>
      </c>
      <c r="BA3" s="119">
        <v>620</v>
      </c>
      <c r="BB3" s="215">
        <v>5355</v>
      </c>
      <c r="BC3" s="215">
        <v>4935</v>
      </c>
      <c r="BD3" s="215">
        <v>6300</v>
      </c>
      <c r="BE3" s="215">
        <v>5880</v>
      </c>
      <c r="BF3" s="215">
        <v>4725</v>
      </c>
      <c r="BG3" s="215">
        <v>4305</v>
      </c>
      <c r="BH3" s="215">
        <v>5670</v>
      </c>
      <c r="BI3" s="216">
        <v>5250</v>
      </c>
      <c r="BJ3" s="216">
        <v>4095</v>
      </c>
      <c r="BK3" s="216">
        <v>3780</v>
      </c>
      <c r="BL3" s="216">
        <v>5040</v>
      </c>
      <c r="BM3" s="216">
        <v>4620</v>
      </c>
      <c r="BN3" s="216">
        <v>3465</v>
      </c>
      <c r="BO3" s="216">
        <v>3150</v>
      </c>
      <c r="BP3" s="216">
        <v>4410</v>
      </c>
      <c r="BQ3" s="216">
        <v>4095</v>
      </c>
      <c r="BR3" s="216">
        <v>3045</v>
      </c>
      <c r="BS3" s="119">
        <v>2835</v>
      </c>
      <c r="BT3" s="119">
        <v>3885</v>
      </c>
      <c r="BU3" s="119">
        <v>3570</v>
      </c>
    </row>
    <row r="5" spans="1:555" ht="60" customHeight="1" x14ac:dyDescent="0.25">
      <c r="C5" s="193" t="s">
        <v>1289</v>
      </c>
      <c r="D5" s="166">
        <f>SUMIF(C:C,$C$10,D:D)</f>
        <v>8330415</v>
      </c>
      <c r="I5" s="85" t="s">
        <v>687</v>
      </c>
      <c r="J5" s="85">
        <f>SUMIF(H:H,"Recurrente",G:G)</f>
        <v>8330415</v>
      </c>
    </row>
    <row r="6" spans="1:555" ht="44.25" customHeight="1" x14ac:dyDescent="0.25">
      <c r="C6" s="69"/>
      <c r="D6" s="69"/>
      <c r="E6" s="69"/>
      <c r="F6" s="69"/>
      <c r="G6" s="69"/>
      <c r="H6" s="78"/>
      <c r="I6" s="69" t="s">
        <v>2017</v>
      </c>
      <c r="J6" s="85">
        <f>SUMIF(H:H,"POA",G:G)</f>
        <v>0</v>
      </c>
    </row>
    <row r="7" spans="1:555" x14ac:dyDescent="0.25">
      <c r="C7" s="69" t="s">
        <v>1290</v>
      </c>
      <c r="D7" s="69"/>
      <c r="E7" s="69"/>
      <c r="F7" s="69"/>
      <c r="G7" s="69"/>
      <c r="H7" s="78"/>
      <c r="I7" s="69"/>
      <c r="J7" s="69"/>
    </row>
    <row r="8" spans="1:555" x14ac:dyDescent="0.25">
      <c r="C8" s="69" t="s">
        <v>1291</v>
      </c>
      <c r="D8" s="69"/>
      <c r="E8" s="69"/>
      <c r="F8" s="69"/>
      <c r="G8" s="69"/>
      <c r="H8" s="78"/>
      <c r="I8" s="69"/>
      <c r="J8" s="69"/>
    </row>
    <row r="9" spans="1:555" ht="15.75" thickBot="1" x14ac:dyDescent="0.3">
      <c r="B9" s="92"/>
      <c r="C9" s="175"/>
      <c r="D9" s="175"/>
      <c r="E9" s="175"/>
      <c r="F9" s="175"/>
      <c r="G9" s="175"/>
      <c r="H9" s="78"/>
      <c r="I9" s="175"/>
      <c r="J9" s="175"/>
      <c r="K9" s="110"/>
    </row>
    <row r="10" spans="1:555" ht="15.75" thickBot="1" x14ac:dyDescent="0.3">
      <c r="B10" s="92"/>
      <c r="C10" s="29" t="s">
        <v>1292</v>
      </c>
      <c r="D10" s="30">
        <f>SUM(G17:G26)</f>
        <v>10165</v>
      </c>
      <c r="E10" s="92"/>
      <c r="F10" s="92"/>
      <c r="G10" s="92"/>
      <c r="H10" s="75"/>
      <c r="I10" s="75"/>
      <c r="J10" s="75"/>
      <c r="K10" s="110"/>
    </row>
    <row r="11" spans="1:555" x14ac:dyDescent="0.25">
      <c r="B11" s="92"/>
      <c r="C11" s="69"/>
      <c r="D11" s="31"/>
      <c r="E11" s="92"/>
      <c r="F11" s="92"/>
      <c r="G11" s="92"/>
      <c r="H11" s="75"/>
      <c r="I11" s="75"/>
      <c r="J11" s="75"/>
      <c r="K11" s="110"/>
    </row>
    <row r="12" spans="1:555" x14ac:dyDescent="0.25">
      <c r="B12" s="92"/>
      <c r="C12" s="69"/>
      <c r="D12" s="31"/>
      <c r="E12" s="92"/>
      <c r="F12" s="92"/>
      <c r="G12" s="92"/>
      <c r="H12" s="75"/>
      <c r="I12" s="75"/>
      <c r="J12" s="75"/>
      <c r="K12" s="110"/>
      <c r="N12" s="150"/>
    </row>
    <row r="13" spans="1:555" ht="15.75" x14ac:dyDescent="0.25">
      <c r="B13" s="92"/>
      <c r="C13" s="201" t="s">
        <v>1293</v>
      </c>
      <c r="D13" s="386">
        <v>1.1000000000000001</v>
      </c>
      <c r="E13" s="92"/>
      <c r="F13" s="92"/>
      <c r="G13" s="92"/>
      <c r="H13" s="75"/>
      <c r="I13" s="75"/>
      <c r="J13" s="75"/>
      <c r="K13" s="110"/>
      <c r="N13" s="150"/>
    </row>
    <row r="14" spans="1:555" ht="18.75" x14ac:dyDescent="0.25">
      <c r="B14" s="92"/>
      <c r="C14" s="42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v>
      </c>
      <c r="D14" s="31"/>
      <c r="E14" s="92"/>
      <c r="F14" s="92"/>
      <c r="G14" s="92"/>
      <c r="H14" s="75"/>
      <c r="I14" s="75"/>
      <c r="J14" s="75"/>
      <c r="K14" s="110"/>
      <c r="N14" s="150"/>
    </row>
    <row r="15" spans="1:555" ht="15.75" thickBot="1" x14ac:dyDescent="0.3">
      <c r="B15" s="92"/>
      <c r="C15" s="69"/>
      <c r="D15" s="31"/>
      <c r="E15" s="92"/>
      <c r="F15" s="92"/>
      <c r="G15" s="92"/>
      <c r="H15" s="75"/>
      <c r="I15" s="75"/>
      <c r="J15" s="75"/>
      <c r="K15" s="110"/>
      <c r="N15" s="150"/>
    </row>
    <row r="16" spans="1:555" ht="32.25" customHeight="1" thickBot="1" x14ac:dyDescent="0.3">
      <c r="B16" s="92"/>
      <c r="C16" s="123" t="s">
        <v>1294</v>
      </c>
      <c r="D16" s="126" t="s">
        <v>1295</v>
      </c>
      <c r="E16" s="125" t="s">
        <v>90</v>
      </c>
      <c r="F16" s="125" t="s">
        <v>1296</v>
      </c>
      <c r="G16" s="124" t="s">
        <v>1297</v>
      </c>
      <c r="H16" s="130" t="s">
        <v>1298</v>
      </c>
      <c r="I16" s="125" t="s">
        <v>1299</v>
      </c>
      <c r="J16" s="125" t="s">
        <v>695</v>
      </c>
      <c r="K16" s="125" t="s">
        <v>1300</v>
      </c>
      <c r="L16" s="125" t="s">
        <v>1301</v>
      </c>
      <c r="N16" s="150"/>
    </row>
    <row r="17" spans="2:14" ht="15.75" thickBot="1" x14ac:dyDescent="0.3">
      <c r="B17" s="92"/>
      <c r="C17" s="323" t="s">
        <v>1302</v>
      </c>
      <c r="D17" s="577">
        <v>60</v>
      </c>
      <c r="E17" s="324"/>
      <c r="F17" s="113">
        <v>30000</v>
      </c>
      <c r="G17" s="325">
        <f t="shared" ref="G17:G25" si="0">E17*F17</f>
        <v>0</v>
      </c>
      <c r="H17" s="326" t="s">
        <v>687</v>
      </c>
      <c r="I17" s="114" t="s">
        <v>278</v>
      </c>
      <c r="J17" s="114" t="str">
        <f>VLOOKUP(I17,Presupuesto!$B$11:$C$566,2,0)</f>
        <v>SERVICIOS DE CAPACITACION.</v>
      </c>
      <c r="K17" s="327" t="s">
        <v>49</v>
      </c>
      <c r="L17" s="114" t="s">
        <v>702</v>
      </c>
      <c r="N17" s="150"/>
    </row>
    <row r="18" spans="2:14" ht="15.75" thickBot="1" x14ac:dyDescent="0.3">
      <c r="B18" s="92"/>
      <c r="C18" s="97" t="s">
        <v>1303</v>
      </c>
      <c r="D18" s="578"/>
      <c r="E18" s="198">
        <v>10</v>
      </c>
      <c r="F18" s="98">
        <v>50</v>
      </c>
      <c r="G18" s="95">
        <f t="shared" si="0"/>
        <v>500</v>
      </c>
      <c r="H18" s="326" t="s">
        <v>687</v>
      </c>
      <c r="I18" s="96" t="s">
        <v>291</v>
      </c>
      <c r="J18" s="96" t="str">
        <f>VLOOKUP(I18,Presupuesto!$B$11:$C$566,2,0)</f>
        <v>SERVICIOS DE IMPRENTA PUBLIC.Y REPRODUCCION</v>
      </c>
      <c r="K18" s="327" t="s">
        <v>49</v>
      </c>
      <c r="L18" s="96" t="s">
        <v>703</v>
      </c>
      <c r="N18" s="150"/>
    </row>
    <row r="19" spans="2:14" ht="15.75" thickBot="1" x14ac:dyDescent="0.3">
      <c r="B19" s="92"/>
      <c r="C19" s="97" t="s">
        <v>1304</v>
      </c>
      <c r="D19" s="578"/>
      <c r="E19" s="198">
        <f>D17</f>
        <v>60</v>
      </c>
      <c r="F19" s="98">
        <v>150</v>
      </c>
      <c r="G19" s="95">
        <f t="shared" si="0"/>
        <v>9000</v>
      </c>
      <c r="H19" s="326" t="s">
        <v>687</v>
      </c>
      <c r="I19" s="96" t="s">
        <v>345</v>
      </c>
      <c r="J19" s="96" t="str">
        <f>VLOOKUP(I19,Presupuesto!$B$11:$C$566,2,0)</f>
        <v>ALIMENTOS B EBIDAS PARA PERSONAS</v>
      </c>
      <c r="K19" s="327" t="s">
        <v>49</v>
      </c>
      <c r="L19" s="96" t="s">
        <v>706</v>
      </c>
      <c r="N19" s="150"/>
    </row>
    <row r="20" spans="2:14" ht="15.75" thickBot="1" x14ac:dyDescent="0.3">
      <c r="B20" s="92"/>
      <c r="C20" s="97" t="s">
        <v>1305</v>
      </c>
      <c r="D20" s="578"/>
      <c r="E20" s="148">
        <v>0</v>
      </c>
      <c r="F20" s="116">
        <v>10000</v>
      </c>
      <c r="G20" s="95">
        <f t="shared" si="0"/>
        <v>0</v>
      </c>
      <c r="H20" s="326" t="s">
        <v>687</v>
      </c>
      <c r="I20" s="317" t="s">
        <v>311</v>
      </c>
      <c r="J20" s="96" t="str">
        <f>VLOOKUP(I20,Presupuesto!$B$11:$C$566,2,0)</f>
        <v>PASAJES (26100-00)</v>
      </c>
      <c r="K20" s="327" t="s">
        <v>49</v>
      </c>
      <c r="L20" s="96" t="s">
        <v>703</v>
      </c>
      <c r="N20" s="150"/>
    </row>
    <row r="21" spans="2:14" ht="15.75" thickBot="1" x14ac:dyDescent="0.3">
      <c r="B21" s="92"/>
      <c r="C21" s="97" t="s">
        <v>1306</v>
      </c>
      <c r="D21" s="578"/>
      <c r="E21" s="148">
        <v>0</v>
      </c>
      <c r="F21" s="116">
        <v>250</v>
      </c>
      <c r="G21" s="95">
        <f t="shared" si="0"/>
        <v>0</v>
      </c>
      <c r="H21" s="326" t="s">
        <v>687</v>
      </c>
      <c r="I21" s="96" t="s">
        <v>368</v>
      </c>
      <c r="J21" s="96" t="str">
        <f>VLOOKUP(I21,Presupuesto!$B$11:$C$566,2,0)</f>
        <v>PRODUCTOS PAPEL Y CARTON</v>
      </c>
      <c r="K21" s="327" t="s">
        <v>49</v>
      </c>
      <c r="L21" s="96" t="s">
        <v>703</v>
      </c>
      <c r="N21" s="150"/>
    </row>
    <row r="22" spans="2:14" ht="15.75" thickBot="1" x14ac:dyDescent="0.3">
      <c r="B22" s="92"/>
      <c r="C22" s="97" t="s">
        <v>1307</v>
      </c>
      <c r="D22" s="578"/>
      <c r="E22" s="198">
        <v>1</v>
      </c>
      <c r="F22" s="98">
        <v>85</v>
      </c>
      <c r="G22" s="95">
        <f t="shared" si="0"/>
        <v>85</v>
      </c>
      <c r="H22" s="326" t="s">
        <v>687</v>
      </c>
      <c r="I22" s="96" t="s">
        <v>368</v>
      </c>
      <c r="J22" s="96" t="str">
        <f>VLOOKUP(I22,Presupuesto!$B$11:$C$566,2,0)</f>
        <v>PRODUCTOS PAPEL Y CARTON</v>
      </c>
      <c r="K22" s="327" t="s">
        <v>49</v>
      </c>
      <c r="L22" s="96" t="s">
        <v>703</v>
      </c>
      <c r="N22" s="150"/>
    </row>
    <row r="23" spans="2:14" ht="15.75" thickBot="1" x14ac:dyDescent="0.3">
      <c r="B23" s="92"/>
      <c r="C23" s="97" t="s">
        <v>1308</v>
      </c>
      <c r="D23" s="578"/>
      <c r="E23" s="198">
        <f>D17/12</f>
        <v>5</v>
      </c>
      <c r="F23" s="98">
        <v>36</v>
      </c>
      <c r="G23" s="95">
        <f t="shared" si="0"/>
        <v>180</v>
      </c>
      <c r="H23" s="326" t="s">
        <v>687</v>
      </c>
      <c r="I23" s="96" t="s">
        <v>435</v>
      </c>
      <c r="J23" s="96" t="str">
        <f>VLOOKUP(I23,Presupuesto!$B$11:$C$566,2,0)</f>
        <v>UTILES DE ESCRITORIO, OFICINA Y ENSE¥ANZA</v>
      </c>
      <c r="K23" s="327" t="s">
        <v>49</v>
      </c>
      <c r="L23" s="96" t="s">
        <v>703</v>
      </c>
      <c r="N23" s="150"/>
    </row>
    <row r="24" spans="2:14" ht="15.75" thickBot="1" x14ac:dyDescent="0.3">
      <c r="B24" s="92"/>
      <c r="C24" s="97" t="s">
        <v>1309</v>
      </c>
      <c r="D24" s="578"/>
      <c r="E24" s="198">
        <f>D17/12</f>
        <v>5</v>
      </c>
      <c r="F24" s="98">
        <v>80</v>
      </c>
      <c r="G24" s="95">
        <f t="shared" si="0"/>
        <v>400</v>
      </c>
      <c r="H24" s="326" t="s">
        <v>687</v>
      </c>
      <c r="I24" s="96" t="s">
        <v>435</v>
      </c>
      <c r="J24" s="96" t="str">
        <f>VLOOKUP(I24,Presupuesto!$B$11:$C$566,2,0)</f>
        <v>UTILES DE ESCRITORIO, OFICINA Y ENSE¥ANZA</v>
      </c>
      <c r="K24" s="327" t="s">
        <v>49</v>
      </c>
      <c r="L24" s="96" t="s">
        <v>703</v>
      </c>
      <c r="N24" s="150"/>
    </row>
    <row r="25" spans="2:14" ht="15.75" thickBot="1" x14ac:dyDescent="0.3">
      <c r="B25" s="92"/>
      <c r="C25" s="107" t="s">
        <v>1310</v>
      </c>
      <c r="D25" s="578"/>
      <c r="E25" s="213">
        <v>0</v>
      </c>
      <c r="F25" s="117">
        <v>25</v>
      </c>
      <c r="G25" s="95">
        <f t="shared" si="0"/>
        <v>0</v>
      </c>
      <c r="H25" s="326" t="s">
        <v>687</v>
      </c>
      <c r="I25" s="96" t="s">
        <v>435</v>
      </c>
      <c r="J25" s="96" t="str">
        <f>VLOOKUP(I25,Presupuesto!$B$11:$C$566,2,0)</f>
        <v>UTILES DE ESCRITORIO, OFICINA Y ENSE¥ANZA</v>
      </c>
      <c r="K25" s="327" t="s">
        <v>49</v>
      </c>
      <c r="L25" s="96" t="s">
        <v>703</v>
      </c>
      <c r="N25" s="150"/>
    </row>
    <row r="26" spans="2:14" ht="15.75" thickBot="1" x14ac:dyDescent="0.3">
      <c r="B26" s="92"/>
      <c r="C26" s="217" t="s">
        <v>1259</v>
      </c>
      <c r="D26" s="218">
        <v>0</v>
      </c>
      <c r="E26" s="328">
        <v>0</v>
      </c>
      <c r="F26" s="102">
        <f>HLOOKUP(C26,$AH$2:$BU$3,2,0)</f>
        <v>1150</v>
      </c>
      <c r="G26" s="103">
        <f>D26*E26*F26</f>
        <v>0</v>
      </c>
      <c r="H26" s="326" t="s">
        <v>687</v>
      </c>
      <c r="I26" s="329" t="s">
        <v>321</v>
      </c>
      <c r="J26" s="104" t="str">
        <f>VLOOKUP(I26,Presupuesto!$B$11:$C$566,2,0)</f>
        <v>VIATICOS NACIONALES</v>
      </c>
      <c r="K26" s="327" t="s">
        <v>49</v>
      </c>
      <c r="L26" s="330" t="s">
        <v>703</v>
      </c>
    </row>
    <row r="27" spans="2:14" ht="15.75" thickBot="1" x14ac:dyDescent="0.3">
      <c r="B27" s="92"/>
      <c r="C27" s="92"/>
      <c r="E27" s="110"/>
      <c r="F27" s="110"/>
      <c r="G27" s="110"/>
      <c r="H27" s="172"/>
      <c r="I27" s="110"/>
      <c r="J27" s="110"/>
      <c r="K27" s="110"/>
    </row>
    <row r="28" spans="2:14" x14ac:dyDescent="0.25">
      <c r="C28" s="29" t="s">
        <v>1292</v>
      </c>
      <c r="D28" s="30">
        <f>SUM(G35:G44)</f>
        <v>24535</v>
      </c>
      <c r="E28" s="92"/>
      <c r="F28" s="92"/>
      <c r="G28" s="92"/>
      <c r="H28" s="75"/>
      <c r="I28" s="75"/>
      <c r="J28" s="75"/>
      <c r="K28" s="110"/>
    </row>
    <row r="29" spans="2:14" x14ac:dyDescent="0.25">
      <c r="C29" s="69"/>
      <c r="D29" s="31"/>
      <c r="E29" s="92"/>
      <c r="F29" s="92"/>
      <c r="G29" s="92"/>
      <c r="H29" s="75"/>
      <c r="I29" s="75"/>
      <c r="J29" s="75"/>
      <c r="K29" s="110"/>
    </row>
    <row r="30" spans="2:14" x14ac:dyDescent="0.25">
      <c r="C30" s="69"/>
      <c r="D30" s="31"/>
      <c r="E30" s="92"/>
      <c r="F30" s="92"/>
      <c r="G30" s="92"/>
      <c r="H30" s="75"/>
      <c r="I30" s="75"/>
      <c r="J30" s="75"/>
      <c r="K30" s="110"/>
    </row>
    <row r="31" spans="2:14" ht="15.75" x14ac:dyDescent="0.25">
      <c r="C31" s="201" t="s">
        <v>1293</v>
      </c>
      <c r="D31" s="386">
        <v>1.1000000000000001</v>
      </c>
      <c r="E31" s="92"/>
      <c r="F31" s="92"/>
      <c r="G31" s="92"/>
      <c r="H31" s="75"/>
      <c r="I31" s="75"/>
      <c r="J31" s="75"/>
      <c r="K31" s="110"/>
    </row>
    <row r="32" spans="2:14" ht="18.75" x14ac:dyDescent="0.25">
      <c r="C32" s="424" t="str">
        <f>IFERROR(VLOOKUP(D31,'Desarrollo e Innov. Curricular'!$E:$F,2,FALSE),IFERROR(VLOOKUP(D31,'Investigación Científica'!$E:$F,2,FALSE),IFERROR(VLOOKUP(D31,'Vinculación Univ. Sociedad'!$E:$F,2,FALSE),IFERROR(VLOOKUP(D31,'Docencia y Profesorado Universi'!$E:$F,2,FALSE),IFERROR(VLOOKUP(D31,'Estudiantes y Graduados'!$E:$F,2,FALSE),IFERROR(VLOOKUP(D31,'Gestion Administrativa'!$E:$F,2,FALSE),IFERROR(VLOOKUP(D31,'Gestión Académica'!$E:$F,2,FALSE),IFERROR(VLOOKUP(D31,'Aseguramiento de la Calidad'!$E:$F,2,FALSE),IFERROR(VLOOKUP(D31,'Gestión del Conocimiento'!$E:$F,2,FALSE),IFERROR(VLOOKUP(D31,'Gobernabilidad y Procesos...'!$E:$F,2,FALSE),IFERROR(VLOOKUP(D31,'Gestión del Talento Humano'!$E:$F,2,FALSE),IFERROR(VLOOKUP(D31,'Internacionalización de la E.S.'!$E:$F,2,FALSE),IFERROR(VLOOKUP(D31,Posgrado!$E:$F,2,FALSE),IFERROR(VLOOKUP(D31,'Cultura de Innovación Insti...'!$E:$F,2,FALSE),VLOOKUP(D31,'Lo Esencial de la Reforma Univ.'!$E:$F,2,0)))))))))))))))</f>
        <v>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v>
      </c>
      <c r="D32" s="31"/>
      <c r="E32" s="92"/>
      <c r="F32" s="92"/>
      <c r="G32" s="92"/>
      <c r="H32" s="75"/>
      <c r="I32" s="75"/>
      <c r="J32" s="75"/>
      <c r="K32" s="110"/>
    </row>
    <row r="33" spans="3:12" x14ac:dyDescent="0.25">
      <c r="C33" s="69"/>
      <c r="D33" s="31"/>
      <c r="E33" s="92"/>
      <c r="F33" s="92"/>
      <c r="G33" s="92"/>
      <c r="H33" s="75"/>
      <c r="I33" s="75"/>
      <c r="J33" s="75"/>
      <c r="K33" s="110"/>
    </row>
    <row r="34" spans="3:12" ht="30" x14ac:dyDescent="0.25">
      <c r="C34" s="123" t="s">
        <v>1294</v>
      </c>
      <c r="D34" s="126" t="s">
        <v>1295</v>
      </c>
      <c r="E34" s="125" t="s">
        <v>90</v>
      </c>
      <c r="F34" s="125" t="s">
        <v>1296</v>
      </c>
      <c r="G34" s="124" t="s">
        <v>1297</v>
      </c>
      <c r="H34" s="130" t="s">
        <v>1298</v>
      </c>
      <c r="I34" s="125" t="s">
        <v>1299</v>
      </c>
      <c r="J34" s="125" t="s">
        <v>695</v>
      </c>
      <c r="K34" s="125" t="s">
        <v>1300</v>
      </c>
      <c r="L34" s="125" t="s">
        <v>1301</v>
      </c>
    </row>
    <row r="35" spans="3:12" x14ac:dyDescent="0.25">
      <c r="C35" s="323" t="s">
        <v>1302</v>
      </c>
      <c r="D35" s="577">
        <v>150</v>
      </c>
      <c r="E35" s="324"/>
      <c r="F35" s="113">
        <v>30000</v>
      </c>
      <c r="G35" s="325">
        <f t="shared" ref="G35:G43" si="1">E35*F35</f>
        <v>0</v>
      </c>
      <c r="H35" s="326" t="s">
        <v>687</v>
      </c>
      <c r="I35" s="114" t="s">
        <v>278</v>
      </c>
      <c r="J35" s="114" t="str">
        <f>VLOOKUP(I35,Presupuesto!$B$11:$C$566,2,0)</f>
        <v>SERVICIOS DE CAPACITACION.</v>
      </c>
      <c r="K35" s="327" t="s">
        <v>49</v>
      </c>
      <c r="L35" s="114" t="s">
        <v>702</v>
      </c>
    </row>
    <row r="36" spans="3:12" x14ac:dyDescent="0.25">
      <c r="C36" s="97" t="s">
        <v>1303</v>
      </c>
      <c r="D36" s="578"/>
      <c r="E36" s="198">
        <v>10</v>
      </c>
      <c r="F36" s="98">
        <v>50</v>
      </c>
      <c r="G36" s="95">
        <f t="shared" si="1"/>
        <v>500</v>
      </c>
      <c r="H36" s="158" t="s">
        <v>687</v>
      </c>
      <c r="I36" s="96" t="s">
        <v>291</v>
      </c>
      <c r="J36" s="96" t="str">
        <f>VLOOKUP(I36,Presupuesto!$B$11:$C$566,2,0)</f>
        <v>SERVICIOS DE IMPRENTA PUBLIC.Y REPRODUCCION</v>
      </c>
      <c r="K36" s="96" t="str">
        <f t="shared" ref="K36:K44" si="2">$K$17</f>
        <v>Desarrollo e Innovación Curricular</v>
      </c>
      <c r="L36" s="96" t="s">
        <v>703</v>
      </c>
    </row>
    <row r="37" spans="3:12" x14ac:dyDescent="0.25">
      <c r="C37" s="97" t="s">
        <v>1304</v>
      </c>
      <c r="D37" s="578"/>
      <c r="E37" s="198">
        <f>D35</f>
        <v>150</v>
      </c>
      <c r="F37" s="98">
        <v>150</v>
      </c>
      <c r="G37" s="95">
        <f t="shared" si="1"/>
        <v>22500</v>
      </c>
      <c r="H37" s="158" t="s">
        <v>687</v>
      </c>
      <c r="I37" s="96" t="s">
        <v>345</v>
      </c>
      <c r="J37" s="96" t="str">
        <f>VLOOKUP(I37,Presupuesto!$B$11:$C$566,2,0)</f>
        <v>ALIMENTOS B EBIDAS PARA PERSONAS</v>
      </c>
      <c r="K37" s="96" t="str">
        <f t="shared" si="2"/>
        <v>Desarrollo e Innovación Curricular</v>
      </c>
      <c r="L37" s="96" t="s">
        <v>706</v>
      </c>
    </row>
    <row r="38" spans="3:12" x14ac:dyDescent="0.25">
      <c r="C38" s="97" t="s">
        <v>1305</v>
      </c>
      <c r="D38" s="578"/>
      <c r="E38" s="148">
        <v>0</v>
      </c>
      <c r="F38" s="116">
        <v>10000</v>
      </c>
      <c r="G38" s="95">
        <f t="shared" si="1"/>
        <v>0</v>
      </c>
      <c r="H38" s="158" t="s">
        <v>687</v>
      </c>
      <c r="I38" s="317" t="s">
        <v>311</v>
      </c>
      <c r="J38" s="96" t="str">
        <f>VLOOKUP(I38,Presupuesto!$B$11:$C$566,2,0)</f>
        <v>PASAJES (26100-00)</v>
      </c>
      <c r="K38" s="96" t="str">
        <f t="shared" si="2"/>
        <v>Desarrollo e Innovación Curricular</v>
      </c>
      <c r="L38" s="96" t="s">
        <v>703</v>
      </c>
    </row>
    <row r="39" spans="3:12" x14ac:dyDescent="0.25">
      <c r="C39" s="97" t="s">
        <v>1306</v>
      </c>
      <c r="D39" s="578"/>
      <c r="E39" s="148">
        <v>0</v>
      </c>
      <c r="F39" s="116">
        <v>250</v>
      </c>
      <c r="G39" s="95">
        <f t="shared" si="1"/>
        <v>0</v>
      </c>
      <c r="H39" s="158" t="s">
        <v>687</v>
      </c>
      <c r="I39" s="96" t="s">
        <v>368</v>
      </c>
      <c r="J39" s="96" t="str">
        <f>VLOOKUP(I39,Presupuesto!$B$11:$C$566,2,0)</f>
        <v>PRODUCTOS PAPEL Y CARTON</v>
      </c>
      <c r="K39" s="96" t="str">
        <f t="shared" si="2"/>
        <v>Desarrollo e Innovación Curricular</v>
      </c>
      <c r="L39" s="96" t="s">
        <v>703</v>
      </c>
    </row>
    <row r="40" spans="3:12" x14ac:dyDescent="0.25">
      <c r="C40" s="97" t="s">
        <v>1307</v>
      </c>
      <c r="D40" s="578"/>
      <c r="E40" s="198">
        <v>1</v>
      </c>
      <c r="F40" s="98">
        <v>85</v>
      </c>
      <c r="G40" s="95">
        <f t="shared" si="1"/>
        <v>85</v>
      </c>
      <c r="H40" s="158" t="s">
        <v>687</v>
      </c>
      <c r="I40" s="96" t="s">
        <v>368</v>
      </c>
      <c r="J40" s="96" t="str">
        <f>VLOOKUP(I40,Presupuesto!$B$11:$C$566,2,0)</f>
        <v>PRODUCTOS PAPEL Y CARTON</v>
      </c>
      <c r="K40" s="96" t="str">
        <f t="shared" si="2"/>
        <v>Desarrollo e Innovación Curricular</v>
      </c>
      <c r="L40" s="96" t="s">
        <v>703</v>
      </c>
    </row>
    <row r="41" spans="3:12" x14ac:dyDescent="0.25">
      <c r="C41" s="97" t="s">
        <v>1308</v>
      </c>
      <c r="D41" s="578"/>
      <c r="E41" s="198">
        <f>D35/12</f>
        <v>12.5</v>
      </c>
      <c r="F41" s="98">
        <v>36</v>
      </c>
      <c r="G41" s="95">
        <f t="shared" si="1"/>
        <v>450</v>
      </c>
      <c r="H41" s="158" t="s">
        <v>687</v>
      </c>
      <c r="I41" s="96" t="s">
        <v>435</v>
      </c>
      <c r="J41" s="96" t="str">
        <f>VLOOKUP(I41,Presupuesto!$B$11:$C$566,2,0)</f>
        <v>UTILES DE ESCRITORIO, OFICINA Y ENSE¥ANZA</v>
      </c>
      <c r="K41" s="96" t="str">
        <f t="shared" si="2"/>
        <v>Desarrollo e Innovación Curricular</v>
      </c>
      <c r="L41" s="96" t="s">
        <v>703</v>
      </c>
    </row>
    <row r="42" spans="3:12" x14ac:dyDescent="0.25">
      <c r="C42" s="97" t="s">
        <v>1309</v>
      </c>
      <c r="D42" s="578"/>
      <c r="E42" s="198">
        <f>D35/12</f>
        <v>12.5</v>
      </c>
      <c r="F42" s="98">
        <v>80</v>
      </c>
      <c r="G42" s="95">
        <f t="shared" si="1"/>
        <v>1000</v>
      </c>
      <c r="H42" s="158" t="s">
        <v>687</v>
      </c>
      <c r="I42" s="96" t="s">
        <v>435</v>
      </c>
      <c r="J42" s="96" t="str">
        <f>VLOOKUP(I42,Presupuesto!$B$11:$C$566,2,0)</f>
        <v>UTILES DE ESCRITORIO, OFICINA Y ENSE¥ANZA</v>
      </c>
      <c r="K42" s="96" t="str">
        <f t="shared" si="2"/>
        <v>Desarrollo e Innovación Curricular</v>
      </c>
      <c r="L42" s="96" t="s">
        <v>703</v>
      </c>
    </row>
    <row r="43" spans="3:12" x14ac:dyDescent="0.25">
      <c r="C43" s="107" t="s">
        <v>1310</v>
      </c>
      <c r="D43" s="578"/>
      <c r="E43" s="213">
        <v>0</v>
      </c>
      <c r="F43" s="117">
        <v>25</v>
      </c>
      <c r="G43" s="95">
        <f t="shared" si="1"/>
        <v>0</v>
      </c>
      <c r="H43" s="158" t="s">
        <v>687</v>
      </c>
      <c r="I43" s="96" t="s">
        <v>435</v>
      </c>
      <c r="J43" s="96" t="str">
        <f>VLOOKUP(I43,Presupuesto!$B$11:$C$566,2,0)</f>
        <v>UTILES DE ESCRITORIO, OFICINA Y ENSE¥ANZA</v>
      </c>
      <c r="K43" s="96" t="str">
        <f t="shared" si="2"/>
        <v>Desarrollo e Innovación Curricular</v>
      </c>
      <c r="L43" s="96" t="s">
        <v>703</v>
      </c>
    </row>
    <row r="44" spans="3:12" ht="15.75" thickBot="1" x14ac:dyDescent="0.3">
      <c r="C44" s="217" t="s">
        <v>1259</v>
      </c>
      <c r="D44" s="218">
        <v>0</v>
      </c>
      <c r="E44" s="328">
        <v>0</v>
      </c>
      <c r="F44" s="102">
        <f>HLOOKUP(C44,$AH$2:$BU$3,2,0)</f>
        <v>1150</v>
      </c>
      <c r="G44" s="103">
        <f>D44*E44*F44</f>
        <v>0</v>
      </c>
      <c r="H44" s="158" t="s">
        <v>687</v>
      </c>
      <c r="I44" s="329" t="s">
        <v>321</v>
      </c>
      <c r="J44" s="104" t="str">
        <f>VLOOKUP(I44,Presupuesto!$B$11:$C$566,2,0)</f>
        <v>VIATICOS NACIONALES</v>
      </c>
      <c r="K44" s="330" t="str">
        <f t="shared" si="2"/>
        <v>Desarrollo e Innovación Curricular</v>
      </c>
      <c r="L44" s="330" t="s">
        <v>703</v>
      </c>
    </row>
    <row r="45" spans="3:12" ht="15.75" thickBot="1" x14ac:dyDescent="0.3"/>
    <row r="46" spans="3:12" x14ac:dyDescent="0.25">
      <c r="C46" s="29" t="s">
        <v>1292</v>
      </c>
      <c r="D46" s="30">
        <f>SUM(G53:G62)</f>
        <v>211575</v>
      </c>
      <c r="E46" s="92"/>
      <c r="F46" s="92"/>
      <c r="G46" s="92"/>
      <c r="H46" s="75"/>
      <c r="I46" s="75"/>
      <c r="J46" s="75"/>
      <c r="K46" s="110"/>
    </row>
    <row r="47" spans="3:12" x14ac:dyDescent="0.25">
      <c r="C47" s="69"/>
      <c r="D47" s="31"/>
      <c r="E47" s="92"/>
      <c r="F47" s="92"/>
      <c r="G47" s="92"/>
      <c r="H47" s="75"/>
      <c r="I47" s="75"/>
      <c r="J47" s="75"/>
      <c r="K47" s="110"/>
    </row>
    <row r="48" spans="3:12" x14ac:dyDescent="0.25">
      <c r="C48" s="69"/>
      <c r="D48" s="31"/>
      <c r="E48" s="92"/>
      <c r="F48" s="92"/>
      <c r="G48" s="92"/>
      <c r="H48" s="75"/>
      <c r="I48" s="75"/>
      <c r="J48" s="75"/>
      <c r="K48" s="110"/>
    </row>
    <row r="49" spans="3:12" ht="15.75" x14ac:dyDescent="0.25">
      <c r="C49" s="201" t="s">
        <v>1293</v>
      </c>
      <c r="D49" s="386">
        <v>1.1000000000000001</v>
      </c>
      <c r="E49" s="92"/>
      <c r="F49" s="92"/>
      <c r="G49" s="92"/>
      <c r="H49" s="75"/>
      <c r="I49" s="75"/>
      <c r="J49" s="75"/>
      <c r="K49" s="110"/>
    </row>
    <row r="50" spans="3:12" ht="18.75" x14ac:dyDescent="0.25">
      <c r="C50" s="424" t="str">
        <f>IFERROR(VLOOKUP(D49,'Desarrollo e Innov. Curricular'!$E:$F,2,FALSE),IFERROR(VLOOKUP(D49,'Investigación Científica'!$E:$F,2,FALSE),IFERROR(VLOOKUP(D49,'Vinculación Univ. Sociedad'!$E:$F,2,FALSE),IFERROR(VLOOKUP(D49,'Docencia y Profesorado Universi'!$E:$F,2,FALSE),IFERROR(VLOOKUP(D49,'Estudiantes y Graduados'!$E:$F,2,FALSE),IFERROR(VLOOKUP(D49,'Gestion Administrativa'!$E:$F,2,FALSE),IFERROR(VLOOKUP(D49,'Gestión Académica'!$E:$F,2,FALSE),IFERROR(VLOOKUP(D49,'Aseguramiento de la Calidad'!$E:$F,2,FALSE),IFERROR(VLOOKUP(D49,'Gestión del Conocimiento'!$E:$F,2,FALSE),IFERROR(VLOOKUP(D49,'Gobernabilidad y Procesos...'!$E:$F,2,FALSE),IFERROR(VLOOKUP(D49,'Gestión del Talento Humano'!$E:$F,2,FALSE),IFERROR(VLOOKUP(D49,'Internacionalización de la E.S.'!$E:$F,2,FALSE),IFERROR(VLOOKUP(D49,Posgrado!$E:$F,2,FALSE),IFERROR(VLOOKUP(D49,'Cultura de Innovación Insti...'!$E:$F,2,FALSE),VLOOKUP(D49,'Lo Esencial de la Reforma Univ.'!$E:$F,2,0)))))))))))))))</f>
        <v>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v>
      </c>
      <c r="D50" s="31"/>
      <c r="E50" s="92"/>
      <c r="F50" s="92"/>
      <c r="G50" s="92"/>
      <c r="H50" s="75"/>
      <c r="I50" s="75"/>
      <c r="J50" s="75"/>
      <c r="K50" s="110"/>
    </row>
    <row r="51" spans="3:12" x14ac:dyDescent="0.25">
      <c r="C51" s="69"/>
      <c r="D51" s="31"/>
      <c r="E51" s="92"/>
      <c r="F51" s="92"/>
      <c r="G51" s="92"/>
      <c r="H51" s="75"/>
      <c r="I51" s="75"/>
      <c r="J51" s="75"/>
      <c r="K51" s="110"/>
    </row>
    <row r="52" spans="3:12" ht="30" x14ac:dyDescent="0.25">
      <c r="C52" s="123" t="s">
        <v>1294</v>
      </c>
      <c r="D52" s="126" t="s">
        <v>1295</v>
      </c>
      <c r="E52" s="125" t="s">
        <v>90</v>
      </c>
      <c r="F52" s="125" t="s">
        <v>1296</v>
      </c>
      <c r="G52" s="124" t="s">
        <v>1297</v>
      </c>
      <c r="H52" s="130" t="s">
        <v>1298</v>
      </c>
      <c r="I52" s="125" t="s">
        <v>1299</v>
      </c>
      <c r="J52" s="125" t="s">
        <v>695</v>
      </c>
      <c r="K52" s="125" t="s">
        <v>1300</v>
      </c>
      <c r="L52" s="125" t="s">
        <v>1301</v>
      </c>
    </row>
    <row r="53" spans="3:12" ht="15.75" thickBot="1" x14ac:dyDescent="0.3">
      <c r="C53" s="323" t="s">
        <v>1302</v>
      </c>
      <c r="D53" s="577">
        <v>180</v>
      </c>
      <c r="E53" s="324"/>
      <c r="F53" s="113">
        <v>30000</v>
      </c>
      <c r="G53" s="325">
        <f t="shared" ref="G53:G61" si="3">E53*F53</f>
        <v>0</v>
      </c>
      <c r="H53" s="326" t="s">
        <v>687</v>
      </c>
      <c r="I53" s="114" t="s">
        <v>278</v>
      </c>
      <c r="J53" s="114" t="str">
        <f>VLOOKUP(I53,Presupuesto!$B$11:$C$566,2,0)</f>
        <v>SERVICIOS DE CAPACITACION.</v>
      </c>
      <c r="K53" s="327" t="s">
        <v>49</v>
      </c>
      <c r="L53" s="114" t="s">
        <v>702</v>
      </c>
    </row>
    <row r="54" spans="3:12" ht="15.75" thickBot="1" x14ac:dyDescent="0.3">
      <c r="C54" s="97" t="s">
        <v>1303</v>
      </c>
      <c r="D54" s="578"/>
      <c r="E54" s="198">
        <v>10</v>
      </c>
      <c r="F54" s="98">
        <v>50</v>
      </c>
      <c r="G54" s="95">
        <f t="shared" si="3"/>
        <v>500</v>
      </c>
      <c r="H54" s="326" t="s">
        <v>687</v>
      </c>
      <c r="I54" s="96" t="s">
        <v>291</v>
      </c>
      <c r="J54" s="96" t="str">
        <f>VLOOKUP(I54,Presupuesto!$B$11:$C$566,2,0)</f>
        <v>SERVICIOS DE IMPRENTA PUBLIC.Y REPRODUCCION</v>
      </c>
      <c r="K54" s="96" t="str">
        <f t="shared" ref="K54:K62" si="4">$K$17</f>
        <v>Desarrollo e Innovación Curricular</v>
      </c>
      <c r="L54" s="96" t="s">
        <v>703</v>
      </c>
    </row>
    <row r="55" spans="3:12" ht="15.75" thickBot="1" x14ac:dyDescent="0.3">
      <c r="C55" s="97" t="s">
        <v>1304</v>
      </c>
      <c r="D55" s="578"/>
      <c r="E55" s="198">
        <f>D53</f>
        <v>180</v>
      </c>
      <c r="F55" s="98">
        <v>150</v>
      </c>
      <c r="G55" s="95">
        <f t="shared" si="3"/>
        <v>27000</v>
      </c>
      <c r="H55" s="326" t="s">
        <v>687</v>
      </c>
      <c r="I55" s="96" t="s">
        <v>345</v>
      </c>
      <c r="J55" s="96" t="str">
        <f>VLOOKUP(I55,Presupuesto!$B$11:$C$566,2,0)</f>
        <v>ALIMENTOS B EBIDAS PARA PERSONAS</v>
      </c>
      <c r="K55" s="96" t="str">
        <f t="shared" si="4"/>
        <v>Desarrollo e Innovación Curricular</v>
      </c>
      <c r="L55" s="96" t="s">
        <v>706</v>
      </c>
    </row>
    <row r="56" spans="3:12" ht="15.75" thickBot="1" x14ac:dyDescent="0.3">
      <c r="C56" s="97" t="s">
        <v>1305</v>
      </c>
      <c r="D56" s="578"/>
      <c r="E56" s="148">
        <v>0</v>
      </c>
      <c r="F56" s="116">
        <v>10000</v>
      </c>
      <c r="G56" s="95">
        <f t="shared" si="3"/>
        <v>0</v>
      </c>
      <c r="H56" s="326" t="s">
        <v>687</v>
      </c>
      <c r="I56" s="317" t="s">
        <v>311</v>
      </c>
      <c r="J56" s="96" t="str">
        <f>VLOOKUP(I56,Presupuesto!$B$11:$C$566,2,0)</f>
        <v>PASAJES (26100-00)</v>
      </c>
      <c r="K56" s="96" t="str">
        <f t="shared" si="4"/>
        <v>Desarrollo e Innovación Curricular</v>
      </c>
      <c r="L56" s="96" t="s">
        <v>703</v>
      </c>
    </row>
    <row r="57" spans="3:12" ht="15.75" thickBot="1" x14ac:dyDescent="0.3">
      <c r="C57" s="97" t="s">
        <v>1306</v>
      </c>
      <c r="D57" s="578"/>
      <c r="E57" s="148">
        <v>0</v>
      </c>
      <c r="F57" s="116">
        <v>250</v>
      </c>
      <c r="G57" s="95">
        <f t="shared" si="3"/>
        <v>0</v>
      </c>
      <c r="H57" s="326" t="s">
        <v>687</v>
      </c>
      <c r="I57" s="96" t="s">
        <v>368</v>
      </c>
      <c r="J57" s="96" t="str">
        <f>VLOOKUP(I57,Presupuesto!$B$11:$C$566,2,0)</f>
        <v>PRODUCTOS PAPEL Y CARTON</v>
      </c>
      <c r="K57" s="96" t="str">
        <f t="shared" si="4"/>
        <v>Desarrollo e Innovación Curricular</v>
      </c>
      <c r="L57" s="96" t="s">
        <v>703</v>
      </c>
    </row>
    <row r="58" spans="3:12" ht="15.75" thickBot="1" x14ac:dyDescent="0.3">
      <c r="C58" s="97" t="s">
        <v>1307</v>
      </c>
      <c r="D58" s="578"/>
      <c r="E58" s="198">
        <v>1</v>
      </c>
      <c r="F58" s="98">
        <v>85</v>
      </c>
      <c r="G58" s="95">
        <f t="shared" si="3"/>
        <v>85</v>
      </c>
      <c r="H58" s="326" t="s">
        <v>687</v>
      </c>
      <c r="I58" s="96" t="s">
        <v>368</v>
      </c>
      <c r="J58" s="96" t="str">
        <f>VLOOKUP(I58,Presupuesto!$B$11:$C$566,2,0)</f>
        <v>PRODUCTOS PAPEL Y CARTON</v>
      </c>
      <c r="K58" s="96" t="str">
        <f t="shared" si="4"/>
        <v>Desarrollo e Innovación Curricular</v>
      </c>
      <c r="L58" s="96" t="s">
        <v>703</v>
      </c>
    </row>
    <row r="59" spans="3:12" ht="15.75" thickBot="1" x14ac:dyDescent="0.3">
      <c r="C59" s="97" t="s">
        <v>1308</v>
      </c>
      <c r="D59" s="578"/>
      <c r="E59" s="198">
        <f>D53/12</f>
        <v>15</v>
      </c>
      <c r="F59" s="98">
        <v>36</v>
      </c>
      <c r="G59" s="95">
        <f t="shared" si="3"/>
        <v>540</v>
      </c>
      <c r="H59" s="326" t="s">
        <v>687</v>
      </c>
      <c r="I59" s="96" t="s">
        <v>435</v>
      </c>
      <c r="J59" s="96" t="str">
        <f>VLOOKUP(I59,Presupuesto!$B$11:$C$566,2,0)</f>
        <v>UTILES DE ESCRITORIO, OFICINA Y ENSE¥ANZA</v>
      </c>
      <c r="K59" s="96" t="str">
        <f t="shared" si="4"/>
        <v>Desarrollo e Innovación Curricular</v>
      </c>
      <c r="L59" s="96" t="s">
        <v>703</v>
      </c>
    </row>
    <row r="60" spans="3:12" ht="15.75" thickBot="1" x14ac:dyDescent="0.3">
      <c r="C60" s="97" t="s">
        <v>1309</v>
      </c>
      <c r="D60" s="578"/>
      <c r="E60" s="198">
        <f>D53/12</f>
        <v>15</v>
      </c>
      <c r="F60" s="98">
        <v>80</v>
      </c>
      <c r="G60" s="95">
        <f t="shared" si="3"/>
        <v>1200</v>
      </c>
      <c r="H60" s="326" t="s">
        <v>687</v>
      </c>
      <c r="I60" s="96" t="s">
        <v>435</v>
      </c>
      <c r="J60" s="96" t="str">
        <f>VLOOKUP(I60,Presupuesto!$B$11:$C$566,2,0)</f>
        <v>UTILES DE ESCRITORIO, OFICINA Y ENSE¥ANZA</v>
      </c>
      <c r="K60" s="96" t="str">
        <f t="shared" si="4"/>
        <v>Desarrollo e Innovación Curricular</v>
      </c>
      <c r="L60" s="96" t="s">
        <v>703</v>
      </c>
    </row>
    <row r="61" spans="3:12" ht="15.75" thickBot="1" x14ac:dyDescent="0.3">
      <c r="C61" s="107" t="s">
        <v>1310</v>
      </c>
      <c r="D61" s="578"/>
      <c r="E61" s="213">
        <v>0</v>
      </c>
      <c r="F61" s="117">
        <v>25</v>
      </c>
      <c r="G61" s="95">
        <f t="shared" si="3"/>
        <v>0</v>
      </c>
      <c r="H61" s="326" t="s">
        <v>687</v>
      </c>
      <c r="I61" s="96" t="s">
        <v>435</v>
      </c>
      <c r="J61" s="96" t="str">
        <f>VLOOKUP(I61,Presupuesto!$B$11:$C$566,2,0)</f>
        <v>UTILES DE ESCRITORIO, OFICINA Y ENSE¥ANZA</v>
      </c>
      <c r="K61" s="96" t="str">
        <f t="shared" si="4"/>
        <v>Desarrollo e Innovación Curricular</v>
      </c>
      <c r="L61" s="96" t="s">
        <v>703</v>
      </c>
    </row>
    <row r="62" spans="3:12" ht="15.75" thickBot="1" x14ac:dyDescent="0.3">
      <c r="C62" s="217" t="s">
        <v>1253</v>
      </c>
      <c r="D62" s="218">
        <v>27</v>
      </c>
      <c r="E62" s="328">
        <v>3</v>
      </c>
      <c r="F62" s="102">
        <f>HLOOKUP(C62,$AH$2:$BU$3,2,0)</f>
        <v>2250</v>
      </c>
      <c r="G62" s="103">
        <f>D62*E62*F62</f>
        <v>182250</v>
      </c>
      <c r="H62" s="326" t="s">
        <v>687</v>
      </c>
      <c r="I62" s="329" t="s">
        <v>321</v>
      </c>
      <c r="J62" s="104" t="str">
        <f>VLOOKUP(I62,Presupuesto!$B$11:$C$566,2,0)</f>
        <v>VIATICOS NACIONALES</v>
      </c>
      <c r="K62" s="330" t="str">
        <f t="shared" si="4"/>
        <v>Desarrollo e Innovación Curricular</v>
      </c>
      <c r="L62" s="330" t="s">
        <v>703</v>
      </c>
    </row>
    <row r="63" spans="3:12" ht="15.75" thickBot="1" x14ac:dyDescent="0.3"/>
    <row r="64" spans="3:12" x14ac:dyDescent="0.25">
      <c r="C64" s="29" t="s">
        <v>1292</v>
      </c>
      <c r="D64" s="30">
        <f>SUM(G71:G80)</f>
        <v>118018.33333333334</v>
      </c>
      <c r="E64" s="92"/>
      <c r="F64" s="92"/>
      <c r="G64" s="92"/>
      <c r="H64" s="75"/>
      <c r="I64" s="75"/>
      <c r="J64" s="75"/>
      <c r="K64" s="110"/>
    </row>
    <row r="65" spans="3:12" x14ac:dyDescent="0.25">
      <c r="C65" s="69"/>
      <c r="D65" s="31"/>
      <c r="E65" s="92"/>
      <c r="F65" s="92"/>
      <c r="G65" s="92"/>
      <c r="H65" s="75"/>
      <c r="I65" s="75"/>
      <c r="J65" s="75"/>
      <c r="K65" s="110"/>
    </row>
    <row r="66" spans="3:12" x14ac:dyDescent="0.25">
      <c r="C66" s="69"/>
      <c r="D66" s="31"/>
      <c r="E66" s="92"/>
      <c r="F66" s="92"/>
      <c r="G66" s="92"/>
      <c r="H66" s="75"/>
      <c r="I66" s="75"/>
      <c r="J66" s="75"/>
      <c r="K66" s="110"/>
    </row>
    <row r="67" spans="3:12" ht="15.75" x14ac:dyDescent="0.25">
      <c r="C67" s="201" t="s">
        <v>1293</v>
      </c>
      <c r="D67" s="386">
        <v>1.1000000000000001</v>
      </c>
      <c r="E67" s="92"/>
      <c r="F67" s="92"/>
      <c r="G67" s="92"/>
      <c r="H67" s="75"/>
      <c r="I67" s="75"/>
      <c r="J67" s="75"/>
      <c r="K67" s="110"/>
    </row>
    <row r="68" spans="3:12" ht="18.75" x14ac:dyDescent="0.25">
      <c r="C68" s="424" t="str">
        <f>IFERROR(VLOOKUP(D67,'Desarrollo e Innov. Curricular'!$E:$F,2,FALSE),IFERROR(VLOOKUP(D67,'Investigación Científica'!$E:$F,2,FALSE),IFERROR(VLOOKUP(D67,'Vinculación Univ. Sociedad'!$E:$F,2,FALSE),IFERROR(VLOOKUP(D67,'Docencia y Profesorado Universi'!$E:$F,2,FALSE),IFERROR(VLOOKUP(D67,'Estudiantes y Graduados'!$E:$F,2,FALSE),IFERROR(VLOOKUP(D67,'Gestion Administrativa'!$E:$F,2,FALSE),IFERROR(VLOOKUP(D67,'Gestión Académica'!$E:$F,2,FALSE),IFERROR(VLOOKUP(D67,'Aseguramiento de la Calidad'!$E:$F,2,FALSE),IFERROR(VLOOKUP(D67,'Gestión del Conocimiento'!$E:$F,2,FALSE),IFERROR(VLOOKUP(D67,'Gobernabilidad y Procesos...'!$E:$F,2,FALSE),IFERROR(VLOOKUP(D67,'Gestión del Talento Humano'!$E:$F,2,FALSE),IFERROR(VLOOKUP(D67,'Internacionalización de la E.S.'!$E:$F,2,FALSE),IFERROR(VLOOKUP(D67,Posgrado!$E:$F,2,FALSE),IFERROR(VLOOKUP(D67,'Cultura de Innovación Insti...'!$E:$F,2,FALSE),VLOOKUP(D67,'Lo Esencial de la Reforma Univ.'!$E:$F,2,0)))))))))))))))</f>
        <v>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v>
      </c>
      <c r="D68" s="31"/>
      <c r="E68" s="92"/>
      <c r="F68" s="92"/>
      <c r="G68" s="92"/>
      <c r="H68" s="75"/>
      <c r="I68" s="75"/>
      <c r="J68" s="75"/>
      <c r="K68" s="110"/>
    </row>
    <row r="69" spans="3:12" x14ac:dyDescent="0.25">
      <c r="C69" s="69"/>
      <c r="D69" s="31"/>
      <c r="E69" s="92"/>
      <c r="F69" s="92"/>
      <c r="G69" s="92"/>
      <c r="H69" s="75"/>
      <c r="I69" s="75"/>
      <c r="J69" s="75"/>
      <c r="K69" s="110"/>
    </row>
    <row r="70" spans="3:12" ht="30" x14ac:dyDescent="0.25">
      <c r="C70" s="123" t="s">
        <v>1294</v>
      </c>
      <c r="D70" s="126" t="s">
        <v>1295</v>
      </c>
      <c r="E70" s="125" t="s">
        <v>90</v>
      </c>
      <c r="F70" s="125" t="s">
        <v>1296</v>
      </c>
      <c r="G70" s="124" t="s">
        <v>1297</v>
      </c>
      <c r="H70" s="130" t="s">
        <v>1298</v>
      </c>
      <c r="I70" s="125" t="s">
        <v>1299</v>
      </c>
      <c r="J70" s="125" t="s">
        <v>695</v>
      </c>
      <c r="K70" s="125" t="s">
        <v>1300</v>
      </c>
      <c r="L70" s="125" t="s">
        <v>1301</v>
      </c>
    </row>
    <row r="71" spans="3:12" ht="15.75" thickBot="1" x14ac:dyDescent="0.3">
      <c r="C71" s="323" t="s">
        <v>1302</v>
      </c>
      <c r="D71" s="577">
        <v>200</v>
      </c>
      <c r="E71" s="324"/>
      <c r="F71" s="113">
        <v>30000</v>
      </c>
      <c r="G71" s="325">
        <f t="shared" ref="G71:G79" si="5">E71*F71</f>
        <v>0</v>
      </c>
      <c r="H71" s="326" t="s">
        <v>687</v>
      </c>
      <c r="I71" s="114" t="s">
        <v>278</v>
      </c>
      <c r="J71" s="114" t="str">
        <f>VLOOKUP(I71,Presupuesto!$B$11:$C$566,2,0)</f>
        <v>SERVICIOS DE CAPACITACION.</v>
      </c>
      <c r="K71" s="327" t="s">
        <v>49</v>
      </c>
      <c r="L71" s="114" t="s">
        <v>702</v>
      </c>
    </row>
    <row r="72" spans="3:12" ht="15.75" thickBot="1" x14ac:dyDescent="0.3">
      <c r="C72" s="97" t="s">
        <v>1303</v>
      </c>
      <c r="D72" s="578"/>
      <c r="E72" s="198">
        <v>100</v>
      </c>
      <c r="F72" s="98">
        <v>50</v>
      </c>
      <c r="G72" s="95">
        <f t="shared" si="5"/>
        <v>5000</v>
      </c>
      <c r="H72" s="326" t="s">
        <v>687</v>
      </c>
      <c r="I72" s="96" t="s">
        <v>291</v>
      </c>
      <c r="J72" s="96" t="str">
        <f>VLOOKUP(I72,Presupuesto!$B$11:$C$566,2,0)</f>
        <v>SERVICIOS DE IMPRENTA PUBLIC.Y REPRODUCCION</v>
      </c>
      <c r="K72" s="96" t="str">
        <f t="shared" ref="K72:K80" si="6">$K$17</f>
        <v>Desarrollo e Innovación Curricular</v>
      </c>
      <c r="L72" s="96" t="s">
        <v>703</v>
      </c>
    </row>
    <row r="73" spans="3:12" ht="15.75" thickBot="1" x14ac:dyDescent="0.3">
      <c r="C73" s="97" t="s">
        <v>1304</v>
      </c>
      <c r="D73" s="578"/>
      <c r="E73" s="198">
        <v>200</v>
      </c>
      <c r="F73" s="98">
        <v>150</v>
      </c>
      <c r="G73" s="95">
        <f t="shared" si="5"/>
        <v>30000</v>
      </c>
      <c r="H73" s="326" t="s">
        <v>687</v>
      </c>
      <c r="I73" s="96" t="s">
        <v>345</v>
      </c>
      <c r="J73" s="96" t="str">
        <f>VLOOKUP(I73,Presupuesto!$B$11:$C$566,2,0)</f>
        <v>ALIMENTOS B EBIDAS PARA PERSONAS</v>
      </c>
      <c r="K73" s="96" t="str">
        <f t="shared" si="6"/>
        <v>Desarrollo e Innovación Curricular</v>
      </c>
      <c r="L73" s="96" t="s">
        <v>706</v>
      </c>
    </row>
    <row r="74" spans="3:12" ht="15.75" thickBot="1" x14ac:dyDescent="0.3">
      <c r="C74" s="97" t="s">
        <v>1305</v>
      </c>
      <c r="D74" s="578"/>
      <c r="E74" s="148">
        <v>0</v>
      </c>
      <c r="F74" s="116">
        <v>10000</v>
      </c>
      <c r="G74" s="95">
        <f t="shared" si="5"/>
        <v>0</v>
      </c>
      <c r="H74" s="326" t="s">
        <v>687</v>
      </c>
      <c r="I74" s="317" t="s">
        <v>311</v>
      </c>
      <c r="J74" s="96" t="str">
        <f>VLOOKUP(I74,Presupuesto!$B$11:$C$566,2,0)</f>
        <v>PASAJES (26100-00)</v>
      </c>
      <c r="K74" s="96" t="str">
        <f t="shared" si="6"/>
        <v>Desarrollo e Innovación Curricular</v>
      </c>
      <c r="L74" s="96" t="s">
        <v>703</v>
      </c>
    </row>
    <row r="75" spans="3:12" ht="15.75" thickBot="1" x14ac:dyDescent="0.3">
      <c r="C75" s="97" t="s">
        <v>1306</v>
      </c>
      <c r="D75" s="578"/>
      <c r="E75" s="148">
        <v>0</v>
      </c>
      <c r="F75" s="116">
        <v>250</v>
      </c>
      <c r="G75" s="95">
        <f t="shared" si="5"/>
        <v>0</v>
      </c>
      <c r="H75" s="326" t="s">
        <v>687</v>
      </c>
      <c r="I75" s="96" t="s">
        <v>368</v>
      </c>
      <c r="J75" s="96" t="str">
        <f>VLOOKUP(I75,Presupuesto!$B$11:$C$566,2,0)</f>
        <v>PRODUCTOS PAPEL Y CARTON</v>
      </c>
      <c r="K75" s="96" t="str">
        <f t="shared" si="6"/>
        <v>Desarrollo e Innovación Curricular</v>
      </c>
      <c r="L75" s="96" t="s">
        <v>703</v>
      </c>
    </row>
    <row r="76" spans="3:12" ht="15.75" thickBot="1" x14ac:dyDescent="0.3">
      <c r="C76" s="97" t="s">
        <v>1307</v>
      </c>
      <c r="D76" s="578"/>
      <c r="E76" s="198">
        <v>1</v>
      </c>
      <c r="F76" s="98">
        <v>85</v>
      </c>
      <c r="G76" s="95">
        <f t="shared" si="5"/>
        <v>85</v>
      </c>
      <c r="H76" s="326" t="s">
        <v>687</v>
      </c>
      <c r="I76" s="96" t="s">
        <v>368</v>
      </c>
      <c r="J76" s="96" t="str">
        <f>VLOOKUP(I76,Presupuesto!$B$11:$C$566,2,0)</f>
        <v>PRODUCTOS PAPEL Y CARTON</v>
      </c>
      <c r="K76" s="96" t="str">
        <f t="shared" si="6"/>
        <v>Desarrollo e Innovación Curricular</v>
      </c>
      <c r="L76" s="96" t="s">
        <v>703</v>
      </c>
    </row>
    <row r="77" spans="3:12" ht="15.75" thickBot="1" x14ac:dyDescent="0.3">
      <c r="C77" s="97" t="s">
        <v>1308</v>
      </c>
      <c r="D77" s="578"/>
      <c r="E77" s="198">
        <f>D71/12</f>
        <v>16.666666666666668</v>
      </c>
      <c r="F77" s="98">
        <v>36</v>
      </c>
      <c r="G77" s="95">
        <f t="shared" si="5"/>
        <v>600</v>
      </c>
      <c r="H77" s="326" t="s">
        <v>687</v>
      </c>
      <c r="I77" s="96" t="s">
        <v>435</v>
      </c>
      <c r="J77" s="96" t="str">
        <f>VLOOKUP(I77,Presupuesto!$B$11:$C$566,2,0)</f>
        <v>UTILES DE ESCRITORIO, OFICINA Y ENSE¥ANZA</v>
      </c>
      <c r="K77" s="96" t="str">
        <f t="shared" si="6"/>
        <v>Desarrollo e Innovación Curricular</v>
      </c>
      <c r="L77" s="96" t="s">
        <v>703</v>
      </c>
    </row>
    <row r="78" spans="3:12" ht="15.75" thickBot="1" x14ac:dyDescent="0.3">
      <c r="C78" s="97" t="s">
        <v>1309</v>
      </c>
      <c r="D78" s="578"/>
      <c r="E78" s="198">
        <f>D71/12</f>
        <v>16.666666666666668</v>
      </c>
      <c r="F78" s="98">
        <v>80</v>
      </c>
      <c r="G78" s="95">
        <f t="shared" si="5"/>
        <v>1333.3333333333335</v>
      </c>
      <c r="H78" s="326" t="s">
        <v>687</v>
      </c>
      <c r="I78" s="96" t="s">
        <v>435</v>
      </c>
      <c r="J78" s="96" t="str">
        <f>VLOOKUP(I78,Presupuesto!$B$11:$C$566,2,0)</f>
        <v>UTILES DE ESCRITORIO, OFICINA Y ENSE¥ANZA</v>
      </c>
      <c r="K78" s="96" t="str">
        <f t="shared" si="6"/>
        <v>Desarrollo e Innovación Curricular</v>
      </c>
      <c r="L78" s="96" t="s">
        <v>703</v>
      </c>
    </row>
    <row r="79" spans="3:12" ht="15.75" thickBot="1" x14ac:dyDescent="0.3">
      <c r="C79" s="107" t="s">
        <v>1310</v>
      </c>
      <c r="D79" s="578"/>
      <c r="E79" s="213">
        <v>0</v>
      </c>
      <c r="F79" s="117">
        <v>25</v>
      </c>
      <c r="G79" s="95">
        <f t="shared" si="5"/>
        <v>0</v>
      </c>
      <c r="H79" s="326" t="s">
        <v>687</v>
      </c>
      <c r="I79" s="96" t="s">
        <v>435</v>
      </c>
      <c r="J79" s="96" t="str">
        <f>VLOOKUP(I79,Presupuesto!$B$11:$C$566,2,0)</f>
        <v>UTILES DE ESCRITORIO, OFICINA Y ENSE¥ANZA</v>
      </c>
      <c r="K79" s="96" t="str">
        <f t="shared" si="6"/>
        <v>Desarrollo e Innovación Curricular</v>
      </c>
      <c r="L79" s="96" t="s">
        <v>703</v>
      </c>
    </row>
    <row r="80" spans="3:12" ht="15.75" thickBot="1" x14ac:dyDescent="0.3">
      <c r="C80" s="217" t="s">
        <v>1253</v>
      </c>
      <c r="D80" s="218">
        <v>9</v>
      </c>
      <c r="E80" s="328">
        <v>4</v>
      </c>
      <c r="F80" s="102">
        <f>HLOOKUP(C80,$AH$2:$BU$3,2,0)</f>
        <v>2250</v>
      </c>
      <c r="G80" s="103">
        <f>D80*E80*F80</f>
        <v>81000</v>
      </c>
      <c r="H80" s="326" t="s">
        <v>687</v>
      </c>
      <c r="I80" s="329" t="s">
        <v>321</v>
      </c>
      <c r="J80" s="104" t="str">
        <f>VLOOKUP(I80,Presupuesto!$B$11:$C$566,2,0)</f>
        <v>VIATICOS NACIONALES</v>
      </c>
      <c r="K80" s="330" t="str">
        <f t="shared" si="6"/>
        <v>Desarrollo e Innovación Curricular</v>
      </c>
      <c r="L80" s="330" t="s">
        <v>703</v>
      </c>
    </row>
    <row r="81" spans="3:12" ht="15.75" thickBot="1" x14ac:dyDescent="0.3"/>
    <row r="82" spans="3:12" x14ac:dyDescent="0.25">
      <c r="C82" s="29" t="s">
        <v>1292</v>
      </c>
      <c r="D82" s="30">
        <f>SUM(G89:G98)</f>
        <v>17018.333333333332</v>
      </c>
      <c r="E82" s="92"/>
      <c r="F82" s="92"/>
      <c r="G82" s="92"/>
      <c r="H82" s="75"/>
      <c r="I82" s="75"/>
      <c r="J82" s="75"/>
      <c r="K82" s="110"/>
    </row>
    <row r="83" spans="3:12" x14ac:dyDescent="0.25">
      <c r="C83" s="69"/>
      <c r="D83" s="31"/>
      <c r="E83" s="92"/>
      <c r="F83" s="92"/>
      <c r="G83" s="92"/>
      <c r="H83" s="75"/>
      <c r="I83" s="75"/>
      <c r="J83" s="75"/>
      <c r="K83" s="110"/>
    </row>
    <row r="84" spans="3:12" x14ac:dyDescent="0.25">
      <c r="C84" s="69"/>
      <c r="D84" s="31"/>
      <c r="E84" s="92"/>
      <c r="F84" s="92"/>
      <c r="G84" s="92"/>
      <c r="H84" s="75"/>
      <c r="I84" s="75"/>
      <c r="J84" s="75"/>
      <c r="K84" s="110"/>
    </row>
    <row r="85" spans="3:12" ht="15.75" x14ac:dyDescent="0.25">
      <c r="C85" s="201" t="s">
        <v>1293</v>
      </c>
      <c r="D85" s="386">
        <v>1.1000000000000001</v>
      </c>
      <c r="E85" s="92"/>
      <c r="F85" s="92"/>
      <c r="G85" s="92"/>
      <c r="H85" s="75"/>
      <c r="I85" s="75"/>
      <c r="J85" s="75"/>
      <c r="K85" s="110"/>
    </row>
    <row r="86" spans="3:12" ht="18.75" x14ac:dyDescent="0.25">
      <c r="C86" s="424" t="str">
        <f>IFERROR(VLOOKUP(D85,'Desarrollo e Innov. Curricular'!$E:$F,2,FALSE),IFERROR(VLOOKUP(D85,'Investigación Científica'!$E:$F,2,FALSE),IFERROR(VLOOKUP(D85,'Vinculación Univ. Sociedad'!$E:$F,2,FALSE),IFERROR(VLOOKUP(D85,'Docencia y Profesorado Universi'!$E:$F,2,FALSE),IFERROR(VLOOKUP(D85,'Estudiantes y Graduados'!$E:$F,2,FALSE),IFERROR(VLOOKUP(D85,'Gestion Administrativa'!$E:$F,2,FALSE),IFERROR(VLOOKUP(D85,'Gestión Académica'!$E:$F,2,FALSE),IFERROR(VLOOKUP(D85,'Aseguramiento de la Calidad'!$E:$F,2,FALSE),IFERROR(VLOOKUP(D85,'Gestión del Conocimiento'!$E:$F,2,FALSE),IFERROR(VLOOKUP(D85,'Gobernabilidad y Procesos...'!$E:$F,2,FALSE),IFERROR(VLOOKUP(D85,'Gestión del Talento Humano'!$E:$F,2,FALSE),IFERROR(VLOOKUP(D85,'Internacionalización de la E.S.'!$E:$F,2,FALSE),IFERROR(VLOOKUP(D85,Posgrado!$E:$F,2,FALSE),IFERROR(VLOOKUP(D85,'Cultura de Innovación Insti...'!$E:$F,2,FALSE),VLOOKUP(D85,'Lo Esencial de la Reforma Univ.'!$E:$F,2,0)))))))))))))))</f>
        <v>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v>
      </c>
      <c r="D86" s="31"/>
      <c r="E86" s="92"/>
      <c r="F86" s="92"/>
      <c r="G86" s="92"/>
      <c r="H86" s="75"/>
      <c r="I86" s="75"/>
      <c r="J86" s="75"/>
      <c r="K86" s="110"/>
    </row>
    <row r="87" spans="3:12" x14ac:dyDescent="0.25">
      <c r="C87" s="69"/>
      <c r="D87" s="31"/>
      <c r="E87" s="92"/>
      <c r="F87" s="92"/>
      <c r="G87" s="92"/>
      <c r="H87" s="75"/>
      <c r="I87" s="75"/>
      <c r="J87" s="75"/>
      <c r="K87" s="110"/>
    </row>
    <row r="88" spans="3:12" ht="30" x14ac:dyDescent="0.25">
      <c r="C88" s="123" t="s">
        <v>1294</v>
      </c>
      <c r="D88" s="126" t="s">
        <v>1295</v>
      </c>
      <c r="E88" s="125" t="s">
        <v>90</v>
      </c>
      <c r="F88" s="125" t="s">
        <v>1296</v>
      </c>
      <c r="G88" s="124" t="s">
        <v>1297</v>
      </c>
      <c r="H88" s="130" t="s">
        <v>1298</v>
      </c>
      <c r="I88" s="125" t="s">
        <v>1299</v>
      </c>
      <c r="J88" s="125" t="s">
        <v>695</v>
      </c>
      <c r="K88" s="125" t="s">
        <v>1300</v>
      </c>
      <c r="L88" s="125" t="s">
        <v>1301</v>
      </c>
    </row>
    <row r="89" spans="3:12" ht="15.75" thickBot="1" x14ac:dyDescent="0.3">
      <c r="C89" s="323" t="s">
        <v>1302</v>
      </c>
      <c r="D89" s="577">
        <v>200</v>
      </c>
      <c r="E89" s="324"/>
      <c r="F89" s="113">
        <v>30000</v>
      </c>
      <c r="G89" s="325">
        <f t="shared" ref="G89:G97" si="7">E89*F89</f>
        <v>0</v>
      </c>
      <c r="H89" s="326" t="s">
        <v>687</v>
      </c>
      <c r="I89" s="114" t="s">
        <v>278</v>
      </c>
      <c r="J89" s="114" t="str">
        <f>VLOOKUP(I89,Presupuesto!$B$11:$C$566,2,0)</f>
        <v>SERVICIOS DE CAPACITACION.</v>
      </c>
      <c r="K89" s="327" t="s">
        <v>49</v>
      </c>
      <c r="L89" s="114" t="s">
        <v>702</v>
      </c>
    </row>
    <row r="90" spans="3:12" ht="15.75" thickBot="1" x14ac:dyDescent="0.3">
      <c r="C90" s="97" t="s">
        <v>1303</v>
      </c>
      <c r="D90" s="578"/>
      <c r="E90" s="198">
        <v>0</v>
      </c>
      <c r="F90" s="98">
        <v>50</v>
      </c>
      <c r="G90" s="95">
        <f t="shared" si="7"/>
        <v>0</v>
      </c>
      <c r="H90" s="326" t="s">
        <v>687</v>
      </c>
      <c r="I90" s="96" t="s">
        <v>291</v>
      </c>
      <c r="J90" s="96" t="str">
        <f>VLOOKUP(I90,Presupuesto!$B$11:$C$566,2,0)</f>
        <v>SERVICIOS DE IMPRENTA PUBLIC.Y REPRODUCCION</v>
      </c>
      <c r="K90" s="96" t="str">
        <f t="shared" ref="K90:K98" si="8">$K$17</f>
        <v>Desarrollo e Innovación Curricular</v>
      </c>
      <c r="L90" s="96" t="s">
        <v>703</v>
      </c>
    </row>
    <row r="91" spans="3:12" ht="15.75" thickBot="1" x14ac:dyDescent="0.3">
      <c r="C91" s="97" t="s">
        <v>1304</v>
      </c>
      <c r="D91" s="578"/>
      <c r="E91" s="198">
        <f>D89</f>
        <v>200</v>
      </c>
      <c r="F91" s="98">
        <v>75</v>
      </c>
      <c r="G91" s="95">
        <f t="shared" si="7"/>
        <v>15000</v>
      </c>
      <c r="H91" s="326" t="s">
        <v>687</v>
      </c>
      <c r="I91" s="96" t="s">
        <v>345</v>
      </c>
      <c r="J91" s="96" t="str">
        <f>VLOOKUP(I91,Presupuesto!$B$11:$C$566,2,0)</f>
        <v>ALIMENTOS B EBIDAS PARA PERSONAS</v>
      </c>
      <c r="K91" s="96" t="str">
        <f t="shared" si="8"/>
        <v>Desarrollo e Innovación Curricular</v>
      </c>
      <c r="L91" s="96" t="s">
        <v>706</v>
      </c>
    </row>
    <row r="92" spans="3:12" ht="15.75" thickBot="1" x14ac:dyDescent="0.3">
      <c r="C92" s="97" t="s">
        <v>1305</v>
      </c>
      <c r="D92" s="578"/>
      <c r="E92" s="148">
        <v>0</v>
      </c>
      <c r="F92" s="116">
        <v>10000</v>
      </c>
      <c r="G92" s="95">
        <f t="shared" si="7"/>
        <v>0</v>
      </c>
      <c r="H92" s="326" t="s">
        <v>687</v>
      </c>
      <c r="I92" s="317" t="s">
        <v>311</v>
      </c>
      <c r="J92" s="96" t="str">
        <f>VLOOKUP(I92,Presupuesto!$B$11:$C$566,2,0)</f>
        <v>PASAJES (26100-00)</v>
      </c>
      <c r="K92" s="96" t="str">
        <f t="shared" si="8"/>
        <v>Desarrollo e Innovación Curricular</v>
      </c>
      <c r="L92" s="96" t="s">
        <v>703</v>
      </c>
    </row>
    <row r="93" spans="3:12" ht="15.75" thickBot="1" x14ac:dyDescent="0.3">
      <c r="C93" s="97" t="s">
        <v>1306</v>
      </c>
      <c r="D93" s="578"/>
      <c r="E93" s="148">
        <v>0</v>
      </c>
      <c r="F93" s="116">
        <v>250</v>
      </c>
      <c r="G93" s="95">
        <f t="shared" si="7"/>
        <v>0</v>
      </c>
      <c r="H93" s="326" t="s">
        <v>687</v>
      </c>
      <c r="I93" s="96" t="s">
        <v>368</v>
      </c>
      <c r="J93" s="96" t="str">
        <f>VLOOKUP(I93,Presupuesto!$B$11:$C$566,2,0)</f>
        <v>PRODUCTOS PAPEL Y CARTON</v>
      </c>
      <c r="K93" s="96" t="str">
        <f t="shared" si="8"/>
        <v>Desarrollo e Innovación Curricular</v>
      </c>
      <c r="L93" s="96" t="s">
        <v>703</v>
      </c>
    </row>
    <row r="94" spans="3:12" ht="15.75" thickBot="1" x14ac:dyDescent="0.3">
      <c r="C94" s="97" t="s">
        <v>1307</v>
      </c>
      <c r="D94" s="578"/>
      <c r="E94" s="198">
        <v>1</v>
      </c>
      <c r="F94" s="98">
        <v>85</v>
      </c>
      <c r="G94" s="95">
        <f t="shared" si="7"/>
        <v>85</v>
      </c>
      <c r="H94" s="326" t="s">
        <v>687</v>
      </c>
      <c r="I94" s="96" t="s">
        <v>368</v>
      </c>
      <c r="J94" s="96" t="str">
        <f>VLOOKUP(I94,Presupuesto!$B$11:$C$566,2,0)</f>
        <v>PRODUCTOS PAPEL Y CARTON</v>
      </c>
      <c r="K94" s="96" t="str">
        <f t="shared" si="8"/>
        <v>Desarrollo e Innovación Curricular</v>
      </c>
      <c r="L94" s="96" t="s">
        <v>703</v>
      </c>
    </row>
    <row r="95" spans="3:12" ht="15.75" thickBot="1" x14ac:dyDescent="0.3">
      <c r="C95" s="97" t="s">
        <v>1308</v>
      </c>
      <c r="D95" s="578"/>
      <c r="E95" s="198">
        <f>D89/12</f>
        <v>16.666666666666668</v>
      </c>
      <c r="F95" s="98">
        <v>36</v>
      </c>
      <c r="G95" s="95">
        <f t="shared" si="7"/>
        <v>600</v>
      </c>
      <c r="H95" s="326" t="s">
        <v>687</v>
      </c>
      <c r="I95" s="96" t="s">
        <v>435</v>
      </c>
      <c r="J95" s="96" t="str">
        <f>VLOOKUP(I95,Presupuesto!$B$11:$C$566,2,0)</f>
        <v>UTILES DE ESCRITORIO, OFICINA Y ENSE¥ANZA</v>
      </c>
      <c r="K95" s="96" t="str">
        <f t="shared" si="8"/>
        <v>Desarrollo e Innovación Curricular</v>
      </c>
      <c r="L95" s="96" t="s">
        <v>703</v>
      </c>
    </row>
    <row r="96" spans="3:12" ht="15.75" thickBot="1" x14ac:dyDescent="0.3">
      <c r="C96" s="97" t="s">
        <v>1309</v>
      </c>
      <c r="D96" s="578"/>
      <c r="E96" s="198">
        <f>D89/12</f>
        <v>16.666666666666668</v>
      </c>
      <c r="F96" s="98">
        <v>80</v>
      </c>
      <c r="G96" s="95">
        <f t="shared" si="7"/>
        <v>1333.3333333333335</v>
      </c>
      <c r="H96" s="326" t="s">
        <v>687</v>
      </c>
      <c r="I96" s="96" t="s">
        <v>435</v>
      </c>
      <c r="J96" s="96" t="str">
        <f>VLOOKUP(I96,Presupuesto!$B$11:$C$566,2,0)</f>
        <v>UTILES DE ESCRITORIO, OFICINA Y ENSE¥ANZA</v>
      </c>
      <c r="K96" s="96" t="str">
        <f t="shared" si="8"/>
        <v>Desarrollo e Innovación Curricular</v>
      </c>
      <c r="L96" s="96" t="s">
        <v>703</v>
      </c>
    </row>
    <row r="97" spans="3:12" ht="15.75" thickBot="1" x14ac:dyDescent="0.3">
      <c r="C97" s="107" t="s">
        <v>1310</v>
      </c>
      <c r="D97" s="578"/>
      <c r="E97" s="213">
        <v>0</v>
      </c>
      <c r="F97" s="117">
        <v>25</v>
      </c>
      <c r="G97" s="95">
        <f t="shared" si="7"/>
        <v>0</v>
      </c>
      <c r="H97" s="326" t="s">
        <v>687</v>
      </c>
      <c r="I97" s="96" t="s">
        <v>435</v>
      </c>
      <c r="J97" s="96" t="str">
        <f>VLOOKUP(I97,Presupuesto!$B$11:$C$566,2,0)</f>
        <v>UTILES DE ESCRITORIO, OFICINA Y ENSE¥ANZA</v>
      </c>
      <c r="K97" s="96" t="str">
        <f t="shared" si="8"/>
        <v>Desarrollo e Innovación Curricular</v>
      </c>
      <c r="L97" s="96" t="s">
        <v>703</v>
      </c>
    </row>
    <row r="98" spans="3:12" ht="15.75" thickBot="1" x14ac:dyDescent="0.3">
      <c r="C98" s="217" t="s">
        <v>1253</v>
      </c>
      <c r="D98" s="218">
        <v>0</v>
      </c>
      <c r="E98" s="328">
        <v>0</v>
      </c>
      <c r="F98" s="102">
        <f>HLOOKUP(C98,$AH$2:$BU$3,2,0)</f>
        <v>2250</v>
      </c>
      <c r="G98" s="103">
        <f>D98*E98*F98</f>
        <v>0</v>
      </c>
      <c r="H98" s="326" t="s">
        <v>687</v>
      </c>
      <c r="I98" s="329" t="s">
        <v>319</v>
      </c>
      <c r="J98" s="104" t="str">
        <f>VLOOKUP(I98,Presupuesto!$B$11:$C$566,2,0)</f>
        <v>VIATICOS (26200-00)</v>
      </c>
      <c r="K98" s="330" t="str">
        <f t="shared" si="8"/>
        <v>Desarrollo e Innovación Curricular</v>
      </c>
      <c r="L98" s="330" t="s">
        <v>703</v>
      </c>
    </row>
    <row r="99" spans="3:12" ht="15.75" thickBot="1" x14ac:dyDescent="0.3"/>
    <row r="100" spans="3:12" x14ac:dyDescent="0.25">
      <c r="C100" s="29" t="s">
        <v>1292</v>
      </c>
      <c r="D100" s="30">
        <f>SUM(G107:G116)</f>
        <v>259200</v>
      </c>
      <c r="E100" s="92"/>
      <c r="F100" s="92"/>
      <c r="G100" s="92"/>
      <c r="H100" s="75"/>
      <c r="I100" s="75"/>
      <c r="J100" s="75"/>
      <c r="K100" s="110"/>
    </row>
    <row r="101" spans="3:12" x14ac:dyDescent="0.25">
      <c r="C101" s="69"/>
      <c r="D101" s="31"/>
      <c r="E101" s="92"/>
      <c r="F101" s="92"/>
      <c r="G101" s="92"/>
      <c r="H101" s="75"/>
      <c r="I101" s="75"/>
      <c r="J101" s="75"/>
      <c r="K101" s="110"/>
    </row>
    <row r="102" spans="3:12" x14ac:dyDescent="0.25">
      <c r="C102" s="69" t="s">
        <v>1311</v>
      </c>
      <c r="D102" s="31"/>
      <c r="E102" s="92"/>
      <c r="F102" s="92"/>
      <c r="G102" s="92"/>
      <c r="H102" s="75"/>
      <c r="I102" s="75"/>
      <c r="J102" s="75"/>
      <c r="K102" s="110"/>
    </row>
    <row r="103" spans="3:12" ht="15.75" x14ac:dyDescent="0.25">
      <c r="C103" s="201" t="s">
        <v>1293</v>
      </c>
      <c r="D103" s="386">
        <v>1.2</v>
      </c>
      <c r="E103" s="92"/>
      <c r="F103" s="92"/>
      <c r="G103" s="92"/>
      <c r="H103" s="75"/>
      <c r="I103" s="75"/>
      <c r="J103" s="75"/>
      <c r="K103" s="110"/>
    </row>
    <row r="104" spans="3:12" ht="18.75" x14ac:dyDescent="0.25">
      <c r="C104" s="209" t="str">
        <f>IFERROR(VLOOKUP(D103,'Desarrollo e Innov. Curricular'!$E:$F,2,FALSE),IFERROR(VLOOKUP(D103,'Investigación Científica'!$E:$F,2,FALSE),IFERROR(VLOOKUP(D103,'Vinculación Univ. Sociedad'!$E:$F,2,FALSE),IFERROR(VLOOKUP(D103,'Docencia y Profesorado Universi'!$E:$F,2,FALSE),IFERROR(VLOOKUP(D103,'Estudiantes y Graduados'!$E:$F,2,FALSE),IFERROR(VLOOKUP(D103,'Gestion Administrativa'!$E:$F,2,FALSE),IFERROR(VLOOKUP(D103,'Gestión Académica'!$E:$F,2,FALSE),IFERROR(VLOOKUP(D103,'Aseguramiento de la Calidad'!$E:$F,2,FALSE),IFERROR(VLOOKUP(D103,'Gestión del Conocimiento'!$E:$F,2,FALSE),IFERROR(VLOOKUP(D103,'Gobernabilidad y Procesos...'!$E:$F,2,FALSE),IFERROR(VLOOKUP(D103,'Gestión del Talento Humano'!$E:$F,2,FALSE),IFERROR(VLOOKUP(D103,'Internacionalización de la E.S.'!$E:$F,2,FALSE),IFERROR(VLOOKUP(D103,Posgrado!$E:$F,2,FALSE),IFERROR(VLOOKUP(D103,'Cultura de Innovación Insti...'!$E:$F,2,FALSE),VLOOKUP(D103,'Lo Esencial de la Reforma Univ.'!$E:$F,2,0)))))))))))))))</f>
        <v>1- Participación en 3 eventos internacionales sobre Currículos Innovadores. 2- Realización de 2 talleres sobre diseños curriculares innovadores dirigidos a equipos técnicos. 3-Participación en el diseño del Módulo Virtual de Diseño y Formulación de Currículos Innovadores dentro del Programa de Formación de Gestores Académicos y Docentes. 4- Aprobación e implementación del Manual para el Diseño, Formulación, Implementación y Evaluación de Currículos Innovadores. </v>
      </c>
      <c r="D104" s="31"/>
      <c r="E104" s="92"/>
      <c r="F104" s="92"/>
      <c r="G104" s="92"/>
      <c r="H104" s="75"/>
      <c r="I104" s="75"/>
      <c r="J104" s="75"/>
      <c r="K104" s="110"/>
    </row>
    <row r="105" spans="3:12" ht="15.75" thickBot="1" x14ac:dyDescent="0.3">
      <c r="C105" s="69"/>
      <c r="D105" s="31"/>
      <c r="E105" s="92"/>
      <c r="F105" s="92"/>
      <c r="G105" s="92"/>
      <c r="H105" s="75"/>
      <c r="I105" s="75"/>
      <c r="J105" s="75"/>
      <c r="K105" s="110"/>
    </row>
    <row r="106" spans="3:12" ht="30" x14ac:dyDescent="0.25">
      <c r="C106" s="123" t="s">
        <v>1294</v>
      </c>
      <c r="D106" s="126" t="s">
        <v>1295</v>
      </c>
      <c r="E106" s="125" t="s">
        <v>90</v>
      </c>
      <c r="F106" s="125" t="s">
        <v>1296</v>
      </c>
      <c r="G106" s="124" t="s">
        <v>1297</v>
      </c>
      <c r="H106" s="130" t="s">
        <v>1298</v>
      </c>
      <c r="I106" s="125" t="s">
        <v>1299</v>
      </c>
      <c r="J106" s="125" t="s">
        <v>695</v>
      </c>
      <c r="K106" s="125" t="s">
        <v>1300</v>
      </c>
      <c r="L106" s="125" t="s">
        <v>1301</v>
      </c>
    </row>
    <row r="107" spans="3:12" ht="15.75" thickBot="1" x14ac:dyDescent="0.3">
      <c r="C107" s="323" t="s">
        <v>1302</v>
      </c>
      <c r="D107" s="577">
        <v>0</v>
      </c>
      <c r="E107" s="324"/>
      <c r="F107" s="113">
        <v>30000</v>
      </c>
      <c r="G107" s="325">
        <f t="shared" ref="G107:G115" si="9">E107*F107</f>
        <v>0</v>
      </c>
      <c r="H107" s="326" t="s">
        <v>687</v>
      </c>
      <c r="I107" s="114" t="s">
        <v>278</v>
      </c>
      <c r="J107" s="114" t="str">
        <f>VLOOKUP(I107,Presupuesto!$B$11:$C$566,2,0)</f>
        <v>SERVICIOS DE CAPACITACION.</v>
      </c>
      <c r="K107" s="327" t="s">
        <v>49</v>
      </c>
      <c r="L107" s="114" t="s">
        <v>702</v>
      </c>
    </row>
    <row r="108" spans="3:12" ht="15.75" thickBot="1" x14ac:dyDescent="0.3">
      <c r="C108" s="97" t="s">
        <v>1303</v>
      </c>
      <c r="D108" s="578"/>
      <c r="E108" s="198">
        <v>0</v>
      </c>
      <c r="F108" s="98">
        <v>50</v>
      </c>
      <c r="G108" s="95">
        <f t="shared" si="9"/>
        <v>0</v>
      </c>
      <c r="H108" s="326" t="s">
        <v>687</v>
      </c>
      <c r="I108" s="96" t="s">
        <v>291</v>
      </c>
      <c r="J108" s="96" t="str">
        <f>VLOOKUP(I108,Presupuesto!$B$11:$C$566,2,0)</f>
        <v>SERVICIOS DE IMPRENTA PUBLIC.Y REPRODUCCION</v>
      </c>
      <c r="K108" s="96" t="str">
        <f t="shared" ref="K108:K116" si="10">$K$17</f>
        <v>Desarrollo e Innovación Curricular</v>
      </c>
      <c r="L108" s="96" t="s">
        <v>703</v>
      </c>
    </row>
    <row r="109" spans="3:12" ht="15.75" thickBot="1" x14ac:dyDescent="0.3">
      <c r="C109" s="97" t="s">
        <v>1304</v>
      </c>
      <c r="D109" s="578"/>
      <c r="E109" s="198">
        <f>D107</f>
        <v>0</v>
      </c>
      <c r="F109" s="98">
        <v>150</v>
      </c>
      <c r="G109" s="95">
        <f t="shared" si="9"/>
        <v>0</v>
      </c>
      <c r="H109" s="326" t="s">
        <v>687</v>
      </c>
      <c r="I109" s="96" t="s">
        <v>345</v>
      </c>
      <c r="J109" s="96" t="str">
        <f>VLOOKUP(I109,Presupuesto!$B$11:$C$566,2,0)</f>
        <v>ALIMENTOS B EBIDAS PARA PERSONAS</v>
      </c>
      <c r="K109" s="96" t="str">
        <f t="shared" si="10"/>
        <v>Desarrollo e Innovación Curricular</v>
      </c>
      <c r="L109" s="96" t="s">
        <v>706</v>
      </c>
    </row>
    <row r="110" spans="3:12" ht="15.75" thickBot="1" x14ac:dyDescent="0.3">
      <c r="C110" s="97" t="s">
        <v>1305</v>
      </c>
      <c r="D110" s="578"/>
      <c r="E110" s="148">
        <v>0</v>
      </c>
      <c r="F110" s="116">
        <v>10000</v>
      </c>
      <c r="G110" s="95">
        <f t="shared" si="9"/>
        <v>0</v>
      </c>
      <c r="H110" s="326" t="s">
        <v>687</v>
      </c>
      <c r="I110" s="317" t="s">
        <v>311</v>
      </c>
      <c r="J110" s="96" t="str">
        <f>VLOOKUP(I110,Presupuesto!$B$11:$C$566,2,0)</f>
        <v>PASAJES (26100-00)</v>
      </c>
      <c r="K110" s="96" t="str">
        <f t="shared" si="10"/>
        <v>Desarrollo e Innovación Curricular</v>
      </c>
      <c r="L110" s="96" t="s">
        <v>703</v>
      </c>
    </row>
    <row r="111" spans="3:12" ht="15.75" thickBot="1" x14ac:dyDescent="0.3">
      <c r="C111" s="97" t="s">
        <v>1306</v>
      </c>
      <c r="D111" s="578"/>
      <c r="E111" s="148">
        <v>0</v>
      </c>
      <c r="F111" s="116">
        <v>250</v>
      </c>
      <c r="G111" s="95">
        <f t="shared" si="9"/>
        <v>0</v>
      </c>
      <c r="H111" s="326" t="s">
        <v>687</v>
      </c>
      <c r="I111" s="96" t="s">
        <v>368</v>
      </c>
      <c r="J111" s="96" t="str">
        <f>VLOOKUP(I111,Presupuesto!$B$11:$C$566,2,0)</f>
        <v>PRODUCTOS PAPEL Y CARTON</v>
      </c>
      <c r="K111" s="96" t="str">
        <f t="shared" si="10"/>
        <v>Desarrollo e Innovación Curricular</v>
      </c>
      <c r="L111" s="96" t="s">
        <v>703</v>
      </c>
    </row>
    <row r="112" spans="3:12" ht="15.75" thickBot="1" x14ac:dyDescent="0.3">
      <c r="C112" s="97" t="s">
        <v>1307</v>
      </c>
      <c r="D112" s="578"/>
      <c r="E112" s="198">
        <v>0</v>
      </c>
      <c r="F112" s="98">
        <v>85</v>
      </c>
      <c r="G112" s="95">
        <f t="shared" si="9"/>
        <v>0</v>
      </c>
      <c r="H112" s="326" t="s">
        <v>687</v>
      </c>
      <c r="I112" s="96" t="s">
        <v>368</v>
      </c>
      <c r="J112" s="96" t="str">
        <f>VLOOKUP(I112,Presupuesto!$B$11:$C$566,2,0)</f>
        <v>PRODUCTOS PAPEL Y CARTON</v>
      </c>
      <c r="K112" s="96" t="str">
        <f t="shared" si="10"/>
        <v>Desarrollo e Innovación Curricular</v>
      </c>
      <c r="L112" s="96" t="s">
        <v>703</v>
      </c>
    </row>
    <row r="113" spans="3:12" ht="15.75" thickBot="1" x14ac:dyDescent="0.3">
      <c r="C113" s="97" t="s">
        <v>1308</v>
      </c>
      <c r="D113" s="578"/>
      <c r="E113" s="198">
        <f>D107/12</f>
        <v>0</v>
      </c>
      <c r="F113" s="98">
        <v>36</v>
      </c>
      <c r="G113" s="95">
        <f t="shared" si="9"/>
        <v>0</v>
      </c>
      <c r="H113" s="326" t="s">
        <v>687</v>
      </c>
      <c r="I113" s="96" t="s">
        <v>435</v>
      </c>
      <c r="J113" s="96" t="str">
        <f>VLOOKUP(I113,Presupuesto!$B$11:$C$566,2,0)</f>
        <v>UTILES DE ESCRITORIO, OFICINA Y ENSE¥ANZA</v>
      </c>
      <c r="K113" s="96" t="str">
        <f t="shared" si="10"/>
        <v>Desarrollo e Innovación Curricular</v>
      </c>
      <c r="L113" s="96" t="s">
        <v>703</v>
      </c>
    </row>
    <row r="114" spans="3:12" ht="15.75" thickBot="1" x14ac:dyDescent="0.3">
      <c r="C114" s="97" t="s">
        <v>1312</v>
      </c>
      <c r="D114" s="578"/>
      <c r="E114" s="198">
        <v>3</v>
      </c>
      <c r="F114" s="98">
        <v>7200</v>
      </c>
      <c r="G114" s="95">
        <f t="shared" si="9"/>
        <v>21600</v>
      </c>
      <c r="H114" s="326" t="s">
        <v>687</v>
      </c>
      <c r="I114" s="96" t="s">
        <v>278</v>
      </c>
      <c r="J114" s="96" t="str">
        <f>VLOOKUP(I114,Presupuesto!$B$11:$C$566,2,0)</f>
        <v>SERVICIOS DE CAPACITACION.</v>
      </c>
      <c r="K114" s="96" t="str">
        <f t="shared" si="10"/>
        <v>Desarrollo e Innovación Curricular</v>
      </c>
      <c r="L114" s="96" t="s">
        <v>703</v>
      </c>
    </row>
    <row r="115" spans="3:12" ht="15.75" thickBot="1" x14ac:dyDescent="0.3">
      <c r="C115" s="107" t="s">
        <v>1313</v>
      </c>
      <c r="D115" s="578"/>
      <c r="E115" s="213">
        <v>3</v>
      </c>
      <c r="F115" s="117">
        <v>28800</v>
      </c>
      <c r="G115" s="95">
        <f t="shared" si="9"/>
        <v>86400</v>
      </c>
      <c r="H115" s="326" t="s">
        <v>687</v>
      </c>
      <c r="I115" s="96" t="s">
        <v>326</v>
      </c>
      <c r="J115" s="96" t="str">
        <f>VLOOKUP(I115,Presupuesto!$B$11:$C$566,2,0)</f>
        <v>TRANSPORTE Y OTROS GASTOS DE VIAJE</v>
      </c>
      <c r="K115" s="96" t="str">
        <f t="shared" si="10"/>
        <v>Desarrollo e Innovación Curricular</v>
      </c>
      <c r="L115" s="96" t="s">
        <v>703</v>
      </c>
    </row>
    <row r="116" spans="3:12" ht="15.75" thickBot="1" x14ac:dyDescent="0.3">
      <c r="C116" s="217" t="s">
        <v>1269</v>
      </c>
      <c r="D116" s="218">
        <v>3</v>
      </c>
      <c r="E116" s="328">
        <v>7</v>
      </c>
      <c r="F116" s="102">
        <v>7200</v>
      </c>
      <c r="G116" s="103">
        <f>D116*E116*F116</f>
        <v>151200</v>
      </c>
      <c r="H116" s="326" t="s">
        <v>687</v>
      </c>
      <c r="I116" s="329" t="s">
        <v>325</v>
      </c>
      <c r="J116" s="104" t="str">
        <f>VLOOKUP(I116,Presupuesto!$B$11:$C$566,2,0)</f>
        <v>VIATICOS AL EXTERIOR</v>
      </c>
      <c r="K116" s="330" t="str">
        <f t="shared" si="10"/>
        <v>Desarrollo e Innovación Curricular</v>
      </c>
      <c r="L116" s="330" t="s">
        <v>703</v>
      </c>
    </row>
    <row r="117" spans="3:12" ht="15.75" thickBot="1" x14ac:dyDescent="0.3"/>
    <row r="118" spans="3:12" x14ac:dyDescent="0.25">
      <c r="C118" s="29" t="s">
        <v>1292</v>
      </c>
      <c r="D118" s="30">
        <f>SUM(G125:G134)</f>
        <v>8068.333333333333</v>
      </c>
      <c r="E118" s="92"/>
      <c r="F118" s="92"/>
      <c r="G118" s="92"/>
      <c r="H118" s="75"/>
      <c r="I118" s="75"/>
      <c r="J118" s="75"/>
      <c r="K118" s="110"/>
    </row>
    <row r="119" spans="3:12" x14ac:dyDescent="0.25">
      <c r="C119" s="69"/>
      <c r="D119" s="31"/>
      <c r="E119" s="92"/>
      <c r="F119" s="92"/>
      <c r="G119" s="92"/>
      <c r="H119" s="75"/>
      <c r="I119" s="75"/>
      <c r="J119" s="75"/>
      <c r="K119" s="110"/>
    </row>
    <row r="120" spans="3:12" x14ac:dyDescent="0.25">
      <c r="C120" s="69" t="s">
        <v>1314</v>
      </c>
      <c r="D120" s="31"/>
      <c r="E120" s="92"/>
      <c r="F120" s="92"/>
      <c r="G120" s="92"/>
      <c r="H120" s="75"/>
      <c r="I120" s="75"/>
      <c r="J120" s="75"/>
      <c r="K120" s="110"/>
    </row>
    <row r="121" spans="3:12" ht="15.75" x14ac:dyDescent="0.25">
      <c r="C121" s="201" t="s">
        <v>1293</v>
      </c>
      <c r="D121" s="386">
        <v>1.2</v>
      </c>
      <c r="E121" s="92"/>
      <c r="F121" s="92"/>
      <c r="G121" s="92"/>
      <c r="H121" s="75"/>
      <c r="I121" s="75"/>
      <c r="J121" s="75"/>
      <c r="K121" s="110"/>
    </row>
    <row r="122" spans="3:12" ht="18.75" x14ac:dyDescent="0.25">
      <c r="C122" s="209" t="str">
        <f>IFERROR(VLOOKUP(D121,'Desarrollo e Innov. Curricular'!$E:$F,2,FALSE),IFERROR(VLOOKUP(D121,'Investigación Científica'!$E:$F,2,FALSE),IFERROR(VLOOKUP(D121,'Vinculación Univ. Sociedad'!$E:$F,2,FALSE),IFERROR(VLOOKUP(D121,'Docencia y Profesorado Universi'!$E:$F,2,FALSE),IFERROR(VLOOKUP(D121,'Estudiantes y Graduados'!$E:$F,2,FALSE),IFERROR(VLOOKUP(D121,'Gestion Administrativa'!$E:$F,2,FALSE),IFERROR(VLOOKUP(D121,'Gestión Académica'!$E:$F,2,FALSE),IFERROR(VLOOKUP(D121,'Aseguramiento de la Calidad'!$E:$F,2,FALSE),IFERROR(VLOOKUP(D121,'Gestión del Conocimiento'!$E:$F,2,FALSE),IFERROR(VLOOKUP(D121,'Gobernabilidad y Procesos...'!$E:$F,2,FALSE),IFERROR(VLOOKUP(D121,'Gestión del Talento Humano'!$E:$F,2,FALSE),IFERROR(VLOOKUP(D121,'Internacionalización de la E.S.'!$E:$F,2,FALSE),IFERROR(VLOOKUP(D121,Posgrado!$E:$F,2,FALSE),IFERROR(VLOOKUP(D121,'Cultura de Innovación Insti...'!$E:$F,2,FALSE),VLOOKUP(D121,'Lo Esencial de la Reforma Univ.'!$E:$F,2,0)))))))))))))))</f>
        <v>1- Participación en 3 eventos internacionales sobre Currículos Innovadores. 2- Realización de 2 talleres sobre diseños curriculares innovadores dirigidos a equipos técnicos. 3-Participación en el diseño del Módulo Virtual de Diseño y Formulación de Currículos Innovadores dentro del Programa de Formación de Gestores Académicos y Docentes. 4- Aprobación e implementación del Manual para el Diseño, Formulación, Implementación y Evaluación de Currículos Innovadores. </v>
      </c>
      <c r="D122" s="31"/>
      <c r="E122" s="92"/>
      <c r="F122" s="92"/>
      <c r="G122" s="92"/>
      <c r="H122" s="75"/>
      <c r="I122" s="75"/>
      <c r="J122" s="75"/>
      <c r="K122" s="110"/>
    </row>
    <row r="123" spans="3:12" x14ac:dyDescent="0.25">
      <c r="C123" s="69"/>
      <c r="D123" s="31"/>
      <c r="E123" s="92"/>
      <c r="F123" s="92"/>
      <c r="G123" s="92"/>
      <c r="H123" s="75"/>
      <c r="I123" s="75"/>
      <c r="J123" s="75"/>
      <c r="K123" s="110"/>
    </row>
    <row r="124" spans="3:12" ht="30" x14ac:dyDescent="0.25">
      <c r="C124" s="123" t="s">
        <v>1294</v>
      </c>
      <c r="D124" s="126" t="s">
        <v>1295</v>
      </c>
      <c r="E124" s="125" t="s">
        <v>90</v>
      </c>
      <c r="F124" s="125" t="s">
        <v>1296</v>
      </c>
      <c r="G124" s="124" t="s">
        <v>1297</v>
      </c>
      <c r="H124" s="130" t="s">
        <v>1298</v>
      </c>
      <c r="I124" s="125" t="s">
        <v>1299</v>
      </c>
      <c r="J124" s="125" t="s">
        <v>695</v>
      </c>
      <c r="K124" s="125" t="s">
        <v>1300</v>
      </c>
      <c r="L124" s="125" t="s">
        <v>1301</v>
      </c>
    </row>
    <row r="125" spans="3:12" ht="15.75" thickBot="1" x14ac:dyDescent="0.3">
      <c r="C125" s="323" t="s">
        <v>1302</v>
      </c>
      <c r="D125" s="577">
        <v>50</v>
      </c>
      <c r="E125" s="324"/>
      <c r="F125" s="113">
        <v>30000</v>
      </c>
      <c r="G125" s="325">
        <f t="shared" ref="G125:G133" si="11">E125*F125</f>
        <v>0</v>
      </c>
      <c r="H125" s="326" t="s">
        <v>687</v>
      </c>
      <c r="I125" s="114" t="s">
        <v>278</v>
      </c>
      <c r="J125" s="114" t="str">
        <f>VLOOKUP(I125,Presupuesto!$B$11:$C$566,2,0)</f>
        <v>SERVICIOS DE CAPACITACION.</v>
      </c>
      <c r="K125" s="327" t="s">
        <v>49</v>
      </c>
      <c r="L125" s="114" t="s">
        <v>702</v>
      </c>
    </row>
    <row r="126" spans="3:12" ht="15.75" thickBot="1" x14ac:dyDescent="0.3">
      <c r="C126" s="97" t="s">
        <v>1303</v>
      </c>
      <c r="D126" s="578"/>
      <c r="E126" s="198">
        <v>0</v>
      </c>
      <c r="F126" s="98">
        <v>50</v>
      </c>
      <c r="G126" s="95">
        <f t="shared" si="11"/>
        <v>0</v>
      </c>
      <c r="H126" s="326" t="s">
        <v>687</v>
      </c>
      <c r="I126" s="96" t="s">
        <v>291</v>
      </c>
      <c r="J126" s="96" t="str">
        <f>VLOOKUP(I126,Presupuesto!$B$11:$C$566,2,0)</f>
        <v>SERVICIOS DE IMPRENTA PUBLIC.Y REPRODUCCION</v>
      </c>
      <c r="K126" s="96" t="str">
        <f t="shared" ref="K126:K134" si="12">$K$17</f>
        <v>Desarrollo e Innovación Curricular</v>
      </c>
      <c r="L126" s="96" t="s">
        <v>703</v>
      </c>
    </row>
    <row r="127" spans="3:12" ht="15.75" thickBot="1" x14ac:dyDescent="0.3">
      <c r="C127" s="97" t="s">
        <v>1304</v>
      </c>
      <c r="D127" s="578"/>
      <c r="E127" s="198">
        <v>50</v>
      </c>
      <c r="F127" s="98">
        <v>150</v>
      </c>
      <c r="G127" s="95">
        <f t="shared" si="11"/>
        <v>7500</v>
      </c>
      <c r="H127" s="326" t="s">
        <v>687</v>
      </c>
      <c r="I127" s="96" t="s">
        <v>345</v>
      </c>
      <c r="J127" s="96" t="str">
        <f>VLOOKUP(I127,Presupuesto!$B$11:$C$566,2,0)</f>
        <v>ALIMENTOS B EBIDAS PARA PERSONAS</v>
      </c>
      <c r="K127" s="96" t="str">
        <f t="shared" si="12"/>
        <v>Desarrollo e Innovación Curricular</v>
      </c>
      <c r="L127" s="96" t="s">
        <v>706</v>
      </c>
    </row>
    <row r="128" spans="3:12" ht="15.75" thickBot="1" x14ac:dyDescent="0.3">
      <c r="C128" s="97" t="s">
        <v>1305</v>
      </c>
      <c r="D128" s="578"/>
      <c r="E128" s="148">
        <v>0</v>
      </c>
      <c r="F128" s="116">
        <v>10000</v>
      </c>
      <c r="G128" s="95">
        <f t="shared" si="11"/>
        <v>0</v>
      </c>
      <c r="H128" s="326" t="s">
        <v>687</v>
      </c>
      <c r="I128" s="317" t="s">
        <v>311</v>
      </c>
      <c r="J128" s="96" t="str">
        <f>VLOOKUP(I128,Presupuesto!$B$11:$C$566,2,0)</f>
        <v>PASAJES (26100-00)</v>
      </c>
      <c r="K128" s="96" t="str">
        <f t="shared" si="12"/>
        <v>Desarrollo e Innovación Curricular</v>
      </c>
      <c r="L128" s="96" t="s">
        <v>703</v>
      </c>
    </row>
    <row r="129" spans="3:12" ht="15.75" thickBot="1" x14ac:dyDescent="0.3">
      <c r="C129" s="97" t="s">
        <v>1306</v>
      </c>
      <c r="D129" s="578"/>
      <c r="E129" s="148">
        <v>0</v>
      </c>
      <c r="F129" s="116">
        <v>250</v>
      </c>
      <c r="G129" s="95">
        <f t="shared" si="11"/>
        <v>0</v>
      </c>
      <c r="H129" s="326" t="s">
        <v>687</v>
      </c>
      <c r="I129" s="96" t="s">
        <v>368</v>
      </c>
      <c r="J129" s="96" t="str">
        <f>VLOOKUP(I129,Presupuesto!$B$11:$C$566,2,0)</f>
        <v>PRODUCTOS PAPEL Y CARTON</v>
      </c>
      <c r="K129" s="96" t="str">
        <f t="shared" si="12"/>
        <v>Desarrollo e Innovación Curricular</v>
      </c>
      <c r="L129" s="96" t="s">
        <v>703</v>
      </c>
    </row>
    <row r="130" spans="3:12" ht="15.75" thickBot="1" x14ac:dyDescent="0.3">
      <c r="C130" s="97" t="s">
        <v>1307</v>
      </c>
      <c r="D130" s="578"/>
      <c r="E130" s="198">
        <v>1</v>
      </c>
      <c r="F130" s="98">
        <v>85</v>
      </c>
      <c r="G130" s="95">
        <f t="shared" si="11"/>
        <v>85</v>
      </c>
      <c r="H130" s="326" t="s">
        <v>687</v>
      </c>
      <c r="I130" s="96" t="s">
        <v>368</v>
      </c>
      <c r="J130" s="96" t="str">
        <f>VLOOKUP(I130,Presupuesto!$B$11:$C$566,2,0)</f>
        <v>PRODUCTOS PAPEL Y CARTON</v>
      </c>
      <c r="K130" s="96" t="str">
        <f t="shared" si="12"/>
        <v>Desarrollo e Innovación Curricular</v>
      </c>
      <c r="L130" s="96" t="s">
        <v>703</v>
      </c>
    </row>
    <row r="131" spans="3:12" ht="15.75" thickBot="1" x14ac:dyDescent="0.3">
      <c r="C131" s="97" t="s">
        <v>1308</v>
      </c>
      <c r="D131" s="578"/>
      <c r="E131" s="198">
        <f>D125/12</f>
        <v>4.166666666666667</v>
      </c>
      <c r="F131" s="98">
        <v>36</v>
      </c>
      <c r="G131" s="95">
        <f t="shared" si="11"/>
        <v>150</v>
      </c>
      <c r="H131" s="326" t="s">
        <v>687</v>
      </c>
      <c r="I131" s="96" t="s">
        <v>435</v>
      </c>
      <c r="J131" s="96" t="str">
        <f>VLOOKUP(I131,Presupuesto!$B$11:$C$566,2,0)</f>
        <v>UTILES DE ESCRITORIO, OFICINA Y ENSE¥ANZA</v>
      </c>
      <c r="K131" s="96" t="str">
        <f t="shared" si="12"/>
        <v>Desarrollo e Innovación Curricular</v>
      </c>
      <c r="L131" s="96" t="s">
        <v>703</v>
      </c>
    </row>
    <row r="132" spans="3:12" ht="15.75" thickBot="1" x14ac:dyDescent="0.3">
      <c r="C132" s="97" t="s">
        <v>1309</v>
      </c>
      <c r="D132" s="578"/>
      <c r="E132" s="198">
        <f>D125/12</f>
        <v>4.166666666666667</v>
      </c>
      <c r="F132" s="98">
        <v>80</v>
      </c>
      <c r="G132" s="95">
        <f t="shared" si="11"/>
        <v>333.33333333333337</v>
      </c>
      <c r="H132" s="326" t="s">
        <v>687</v>
      </c>
      <c r="I132" s="96" t="s">
        <v>435</v>
      </c>
      <c r="J132" s="96" t="str">
        <f>VLOOKUP(I132,Presupuesto!$B$11:$C$566,2,0)</f>
        <v>UTILES DE ESCRITORIO, OFICINA Y ENSE¥ANZA</v>
      </c>
      <c r="K132" s="96" t="str">
        <f t="shared" si="12"/>
        <v>Desarrollo e Innovación Curricular</v>
      </c>
      <c r="L132" s="96" t="s">
        <v>703</v>
      </c>
    </row>
    <row r="133" spans="3:12" ht="15.75" thickBot="1" x14ac:dyDescent="0.3">
      <c r="C133" s="107" t="s">
        <v>1310</v>
      </c>
      <c r="D133" s="578"/>
      <c r="E133" s="213">
        <v>0</v>
      </c>
      <c r="F133" s="117">
        <v>25</v>
      </c>
      <c r="G133" s="95">
        <f t="shared" si="11"/>
        <v>0</v>
      </c>
      <c r="H133" s="326" t="s">
        <v>687</v>
      </c>
      <c r="I133" s="96" t="s">
        <v>435</v>
      </c>
      <c r="J133" s="96" t="str">
        <f>VLOOKUP(I133,Presupuesto!$B$11:$C$566,2,0)</f>
        <v>UTILES DE ESCRITORIO, OFICINA Y ENSE¥ANZA</v>
      </c>
      <c r="K133" s="96" t="str">
        <f t="shared" si="12"/>
        <v>Desarrollo e Innovación Curricular</v>
      </c>
      <c r="L133" s="96" t="s">
        <v>703</v>
      </c>
    </row>
    <row r="134" spans="3:12" ht="15.75" thickBot="1" x14ac:dyDescent="0.3">
      <c r="C134" s="217" t="s">
        <v>1253</v>
      </c>
      <c r="D134" s="218">
        <v>0</v>
      </c>
      <c r="E134" s="328">
        <v>0</v>
      </c>
      <c r="F134" s="102">
        <f>HLOOKUP(C134,$AH$2:$BU$3,2,0)</f>
        <v>2250</v>
      </c>
      <c r="G134" s="103">
        <f>D134*E134*F134</f>
        <v>0</v>
      </c>
      <c r="H134" s="326" t="s">
        <v>687</v>
      </c>
      <c r="I134" s="329" t="s">
        <v>319</v>
      </c>
      <c r="J134" s="104" t="str">
        <f>VLOOKUP(I134,Presupuesto!$B$11:$C$566,2,0)</f>
        <v>VIATICOS (26200-00)</v>
      </c>
      <c r="K134" s="330" t="str">
        <f t="shared" si="12"/>
        <v>Desarrollo e Innovación Curricular</v>
      </c>
      <c r="L134" s="330" t="s">
        <v>703</v>
      </c>
    </row>
    <row r="135" spans="3:12" ht="15.75" thickBot="1" x14ac:dyDescent="0.3"/>
    <row r="136" spans="3:12" ht="15.75" thickBot="1" x14ac:dyDescent="0.3">
      <c r="C136" s="29" t="s">
        <v>1292</v>
      </c>
      <c r="D136" s="30">
        <f>SUM(G143:G152)</f>
        <v>154333.33333333334</v>
      </c>
      <c r="E136" s="92"/>
      <c r="F136" s="92"/>
      <c r="G136" s="92"/>
      <c r="H136" s="75"/>
      <c r="I136" s="75"/>
      <c r="J136" s="75"/>
      <c r="K136" s="110"/>
    </row>
    <row r="137" spans="3:12" x14ac:dyDescent="0.25">
      <c r="C137" s="69"/>
      <c r="D137" s="31"/>
      <c r="E137" s="92"/>
      <c r="F137" s="92"/>
      <c r="G137" s="92"/>
      <c r="H137" s="75"/>
      <c r="I137" s="75"/>
      <c r="J137" s="75"/>
      <c r="K137" s="110"/>
    </row>
    <row r="138" spans="3:12" x14ac:dyDescent="0.25">
      <c r="C138" s="69" t="s">
        <v>1315</v>
      </c>
      <c r="D138" s="31"/>
      <c r="E138" s="92"/>
      <c r="F138" s="92"/>
      <c r="G138" s="92"/>
      <c r="H138" s="75"/>
      <c r="I138" s="75"/>
      <c r="J138" s="75"/>
      <c r="K138" s="110"/>
    </row>
    <row r="139" spans="3:12" ht="15.75" x14ac:dyDescent="0.25">
      <c r="C139" s="201" t="s">
        <v>1293</v>
      </c>
      <c r="D139" s="386">
        <v>1.3</v>
      </c>
      <c r="E139" s="92"/>
      <c r="F139" s="92"/>
      <c r="G139" s="92"/>
      <c r="H139" s="75"/>
      <c r="I139" s="75"/>
      <c r="J139" s="75"/>
      <c r="K139" s="110"/>
    </row>
    <row r="140" spans="3:12" ht="18.75" x14ac:dyDescent="0.25">
      <c r="C140" s="209" t="str">
        <f>IFERROR(VLOOKUP(D139,'Desarrollo e Innov. Curricular'!$E:$F,2,FALSE),IFERROR(VLOOKUP(D139,'Investigación Científica'!$E:$F,2,FALSE),IFERROR(VLOOKUP(D139,'Vinculación Univ. Sociedad'!$E:$F,2,FALSE),IFERROR(VLOOKUP(D139,'Docencia y Profesorado Universi'!$E:$F,2,FALSE),IFERROR(VLOOKUP(D139,'Estudiantes y Graduados'!$E:$F,2,FALSE),IFERROR(VLOOKUP(D139,'Gestion Administrativa'!$E:$F,2,FALSE),IFERROR(VLOOKUP(D139,'Gestión Académica'!$E:$F,2,FALSE),IFERROR(VLOOKUP(D139,'Aseguramiento de la Calidad'!$E:$F,2,FALSE),IFERROR(VLOOKUP(D139,'Gestión del Conocimiento'!$E:$F,2,FALSE),IFERROR(VLOOKUP(D139,'Gobernabilidad y Procesos...'!$E:$F,2,FALSE),IFERROR(VLOOKUP(D139,'Gestión del Talento Humano'!$E:$F,2,FALSE),IFERROR(VLOOKUP(D139,'Internacionalización de la E.S.'!$E:$F,2,FALSE),IFERROR(VLOOKUP(D139,Posgrado!$E:$F,2,FALSE),IFERROR(VLOOKUP(D139,'Cultura de Innovación Insti...'!$E:$F,2,FALSE),VLOOKUP(D139,'Lo Esencial de la Reforma Univ.'!$E:$F,2,0)))))))))))))))</f>
        <v>Revisar modelo de calidad en relación a: los programas de la reforma universitaria, experiencias de autoevaluación al 2014 en la UNAH y criterios de calidad a nivel internacional.  2 Talleres (uno en UNAH-VS con la participación de centros regionales de la zona norte, occidente e Instituto Tecnológico Superior de Tela y otro en ciudad universitaria para los centros regionales cercanos y facultades)</v>
      </c>
      <c r="D140" s="31"/>
      <c r="E140" s="92"/>
      <c r="F140" s="92"/>
      <c r="G140" s="92"/>
      <c r="H140" s="75"/>
      <c r="I140" s="75"/>
      <c r="J140" s="75"/>
      <c r="K140" s="110"/>
    </row>
    <row r="141" spans="3:12" ht="15.75" thickBot="1" x14ac:dyDescent="0.3">
      <c r="C141" s="69"/>
      <c r="D141" s="31"/>
      <c r="E141" s="92"/>
      <c r="F141" s="92"/>
      <c r="G141" s="92"/>
      <c r="H141" s="75"/>
      <c r="I141" s="75"/>
      <c r="J141" s="75"/>
      <c r="K141" s="110"/>
    </row>
    <row r="142" spans="3:12" ht="30.75" thickBot="1" x14ac:dyDescent="0.3">
      <c r="C142" s="123" t="s">
        <v>1294</v>
      </c>
      <c r="D142" s="126" t="s">
        <v>1295</v>
      </c>
      <c r="E142" s="125" t="s">
        <v>90</v>
      </c>
      <c r="F142" s="125" t="s">
        <v>1296</v>
      </c>
      <c r="G142" s="124" t="s">
        <v>1297</v>
      </c>
      <c r="H142" s="130" t="s">
        <v>1298</v>
      </c>
      <c r="I142" s="125" t="s">
        <v>1299</v>
      </c>
      <c r="J142" s="125" t="s">
        <v>695</v>
      </c>
      <c r="K142" s="125" t="s">
        <v>1300</v>
      </c>
      <c r="L142" s="125" t="s">
        <v>1301</v>
      </c>
    </row>
    <row r="143" spans="3:12" ht="15.75" thickBot="1" x14ac:dyDescent="0.3">
      <c r="C143" s="323" t="s">
        <v>1302</v>
      </c>
      <c r="D143" s="577">
        <v>50</v>
      </c>
      <c r="E143" s="324"/>
      <c r="F143" s="113">
        <v>30000</v>
      </c>
      <c r="G143" s="325">
        <f t="shared" ref="G143:G151" si="13">E143*F143</f>
        <v>0</v>
      </c>
      <c r="H143" s="326" t="s">
        <v>687</v>
      </c>
      <c r="I143" s="114" t="s">
        <v>278</v>
      </c>
      <c r="J143" s="114" t="str">
        <f>VLOOKUP(I143,Presupuesto!$B$11:$C$566,2,0)</f>
        <v>SERVICIOS DE CAPACITACION.</v>
      </c>
      <c r="K143" s="327" t="s">
        <v>49</v>
      </c>
      <c r="L143" s="114" t="s">
        <v>702</v>
      </c>
    </row>
    <row r="144" spans="3:12" ht="15.75" thickBot="1" x14ac:dyDescent="0.3">
      <c r="C144" s="97" t="s">
        <v>1303</v>
      </c>
      <c r="D144" s="578"/>
      <c r="E144" s="198">
        <v>50</v>
      </c>
      <c r="F144" s="98">
        <v>50</v>
      </c>
      <c r="G144" s="95">
        <f t="shared" si="13"/>
        <v>2500</v>
      </c>
      <c r="H144" s="326" t="s">
        <v>687</v>
      </c>
      <c r="I144" s="96" t="s">
        <v>291</v>
      </c>
      <c r="J144" s="96" t="str">
        <f>VLOOKUP(I144,Presupuesto!$B$11:$C$566,2,0)</f>
        <v>SERVICIOS DE IMPRENTA PUBLIC.Y REPRODUCCION</v>
      </c>
      <c r="K144" s="96" t="str">
        <f t="shared" ref="K144:K152" si="14">$K$17</f>
        <v>Desarrollo e Innovación Curricular</v>
      </c>
      <c r="L144" s="96" t="s">
        <v>703</v>
      </c>
    </row>
    <row r="145" spans="3:12" ht="15.75" thickBot="1" x14ac:dyDescent="0.3">
      <c r="C145" s="97" t="s">
        <v>1304</v>
      </c>
      <c r="D145" s="578"/>
      <c r="E145" s="198">
        <v>50</v>
      </c>
      <c r="F145" s="98">
        <v>150</v>
      </c>
      <c r="G145" s="95">
        <f t="shared" si="13"/>
        <v>7500</v>
      </c>
      <c r="H145" s="326" t="s">
        <v>687</v>
      </c>
      <c r="I145" s="96" t="s">
        <v>345</v>
      </c>
      <c r="J145" s="96" t="str">
        <f>VLOOKUP(I145,Presupuesto!$B$11:$C$566,2,0)</f>
        <v>ALIMENTOS B EBIDAS PARA PERSONAS</v>
      </c>
      <c r="K145" s="96" t="str">
        <f t="shared" si="14"/>
        <v>Desarrollo e Innovación Curricular</v>
      </c>
      <c r="L145" s="96" t="s">
        <v>706</v>
      </c>
    </row>
    <row r="146" spans="3:12" ht="15.75" thickBot="1" x14ac:dyDescent="0.3">
      <c r="C146" s="97" t="s">
        <v>1305</v>
      </c>
      <c r="D146" s="578"/>
      <c r="E146" s="148">
        <v>0</v>
      </c>
      <c r="F146" s="116">
        <v>10000</v>
      </c>
      <c r="G146" s="95">
        <f t="shared" si="13"/>
        <v>0</v>
      </c>
      <c r="H146" s="326" t="s">
        <v>687</v>
      </c>
      <c r="I146" s="317" t="s">
        <v>311</v>
      </c>
      <c r="J146" s="96" t="str">
        <f>VLOOKUP(I146,Presupuesto!$B$11:$C$566,2,0)</f>
        <v>PASAJES (26100-00)</v>
      </c>
      <c r="K146" s="96" t="str">
        <f t="shared" si="14"/>
        <v>Desarrollo e Innovación Curricular</v>
      </c>
      <c r="L146" s="96" t="s">
        <v>703</v>
      </c>
    </row>
    <row r="147" spans="3:12" ht="15.75" thickBot="1" x14ac:dyDescent="0.3">
      <c r="C147" s="97" t="s">
        <v>1306</v>
      </c>
      <c r="D147" s="578"/>
      <c r="E147" s="148">
        <v>0</v>
      </c>
      <c r="F147" s="116">
        <v>250</v>
      </c>
      <c r="G147" s="95">
        <f t="shared" si="13"/>
        <v>0</v>
      </c>
      <c r="H147" s="326" t="s">
        <v>687</v>
      </c>
      <c r="I147" s="96" t="s">
        <v>368</v>
      </c>
      <c r="J147" s="96" t="str">
        <f>VLOOKUP(I147,Presupuesto!$B$11:$C$566,2,0)</f>
        <v>PRODUCTOS PAPEL Y CARTON</v>
      </c>
      <c r="K147" s="96" t="str">
        <f t="shared" si="14"/>
        <v>Desarrollo e Innovación Curricular</v>
      </c>
      <c r="L147" s="96" t="s">
        <v>703</v>
      </c>
    </row>
    <row r="148" spans="3:12" ht="15.75" thickBot="1" x14ac:dyDescent="0.3">
      <c r="C148" s="97" t="s">
        <v>1307</v>
      </c>
      <c r="D148" s="578"/>
      <c r="E148" s="198">
        <v>10</v>
      </c>
      <c r="F148" s="98">
        <v>85</v>
      </c>
      <c r="G148" s="95">
        <f t="shared" si="13"/>
        <v>850</v>
      </c>
      <c r="H148" s="326" t="s">
        <v>687</v>
      </c>
      <c r="I148" s="96" t="s">
        <v>368</v>
      </c>
      <c r="J148" s="96" t="str">
        <f>VLOOKUP(I148,Presupuesto!$B$11:$C$566,2,0)</f>
        <v>PRODUCTOS PAPEL Y CARTON</v>
      </c>
      <c r="K148" s="96" t="str">
        <f t="shared" si="14"/>
        <v>Desarrollo e Innovación Curricular</v>
      </c>
      <c r="L148" s="96" t="s">
        <v>703</v>
      </c>
    </row>
    <row r="149" spans="3:12" ht="15.75" thickBot="1" x14ac:dyDescent="0.3">
      <c r="C149" s="97" t="s">
        <v>1308</v>
      </c>
      <c r="D149" s="578"/>
      <c r="E149" s="198">
        <f>D143/12</f>
        <v>4.166666666666667</v>
      </c>
      <c r="F149" s="98">
        <v>36</v>
      </c>
      <c r="G149" s="95">
        <f t="shared" si="13"/>
        <v>150</v>
      </c>
      <c r="H149" s="326" t="s">
        <v>687</v>
      </c>
      <c r="I149" s="96" t="s">
        <v>435</v>
      </c>
      <c r="J149" s="96" t="str">
        <f>VLOOKUP(I149,Presupuesto!$B$11:$C$566,2,0)</f>
        <v>UTILES DE ESCRITORIO, OFICINA Y ENSE¥ANZA</v>
      </c>
      <c r="K149" s="96" t="str">
        <f t="shared" si="14"/>
        <v>Desarrollo e Innovación Curricular</v>
      </c>
      <c r="L149" s="96" t="s">
        <v>703</v>
      </c>
    </row>
    <row r="150" spans="3:12" ht="15.75" thickBot="1" x14ac:dyDescent="0.3">
      <c r="C150" s="97" t="s">
        <v>1309</v>
      </c>
      <c r="D150" s="578"/>
      <c r="E150" s="198">
        <f>D143/12</f>
        <v>4.166666666666667</v>
      </c>
      <c r="F150" s="98">
        <v>80</v>
      </c>
      <c r="G150" s="95">
        <f t="shared" si="13"/>
        <v>333.33333333333337</v>
      </c>
      <c r="H150" s="326" t="s">
        <v>687</v>
      </c>
      <c r="I150" s="96" t="s">
        <v>435</v>
      </c>
      <c r="J150" s="96" t="str">
        <f>VLOOKUP(I150,Presupuesto!$B$11:$C$566,2,0)</f>
        <v>UTILES DE ESCRITORIO, OFICINA Y ENSE¥ANZA</v>
      </c>
      <c r="K150" s="96" t="str">
        <f t="shared" si="14"/>
        <v>Desarrollo e Innovación Curricular</v>
      </c>
      <c r="L150" s="96" t="s">
        <v>703</v>
      </c>
    </row>
    <row r="151" spans="3:12" ht="15.75" thickBot="1" x14ac:dyDescent="0.3">
      <c r="C151" s="107" t="s">
        <v>1310</v>
      </c>
      <c r="D151" s="578"/>
      <c r="E151" s="213">
        <v>50</v>
      </c>
      <c r="F151" s="117">
        <v>25</v>
      </c>
      <c r="G151" s="95">
        <f t="shared" si="13"/>
        <v>1250</v>
      </c>
      <c r="H151" s="326" t="s">
        <v>687</v>
      </c>
      <c r="I151" s="96" t="s">
        <v>435</v>
      </c>
      <c r="J151" s="96" t="str">
        <f>VLOOKUP(I151,Presupuesto!$B$11:$C$566,2,0)</f>
        <v>UTILES DE ESCRITORIO, OFICINA Y ENSE¥ANZA</v>
      </c>
      <c r="K151" s="96" t="str">
        <f t="shared" si="14"/>
        <v>Desarrollo e Innovación Curricular</v>
      </c>
      <c r="L151" s="96" t="s">
        <v>703</v>
      </c>
    </row>
    <row r="152" spans="3:12" ht="15.75" thickBot="1" x14ac:dyDescent="0.3">
      <c r="C152" s="217" t="s">
        <v>1253</v>
      </c>
      <c r="D152" s="218">
        <v>21</v>
      </c>
      <c r="E152" s="328">
        <v>3</v>
      </c>
      <c r="F152" s="102">
        <f>HLOOKUP(C152,$AH$2:$BU$3,2,0)</f>
        <v>2250</v>
      </c>
      <c r="G152" s="103">
        <f>D152*E152*F152</f>
        <v>141750</v>
      </c>
      <c r="H152" s="326" t="s">
        <v>687</v>
      </c>
      <c r="I152" s="329" t="s">
        <v>321</v>
      </c>
      <c r="J152" s="104" t="str">
        <f>VLOOKUP(I152,Presupuesto!$B$11:$C$566,2,0)</f>
        <v>VIATICOS NACIONALES</v>
      </c>
      <c r="K152" s="330" t="str">
        <f t="shared" si="14"/>
        <v>Desarrollo e Innovación Curricular</v>
      </c>
      <c r="L152" s="330" t="s">
        <v>703</v>
      </c>
    </row>
    <row r="153" spans="3:12" ht="15.75" thickBot="1" x14ac:dyDescent="0.3"/>
    <row r="154" spans="3:12" ht="15.75" thickBot="1" x14ac:dyDescent="0.3">
      <c r="C154" s="29" t="s">
        <v>1292</v>
      </c>
      <c r="D154" s="30">
        <f>SUM(G161:G170)</f>
        <v>134083.33333333334</v>
      </c>
      <c r="E154" s="92"/>
      <c r="F154" s="92"/>
      <c r="G154" s="92"/>
      <c r="H154" s="75"/>
      <c r="I154" s="75"/>
      <c r="J154" s="75"/>
      <c r="K154" s="110"/>
    </row>
    <row r="155" spans="3:12" x14ac:dyDescent="0.25">
      <c r="C155" s="69"/>
      <c r="D155" s="31"/>
      <c r="E155" s="92"/>
      <c r="F155" s="92"/>
      <c r="G155" s="92"/>
      <c r="H155" s="75"/>
      <c r="I155" s="75"/>
      <c r="J155" s="75"/>
      <c r="K155" s="110"/>
    </row>
    <row r="156" spans="3:12" x14ac:dyDescent="0.25">
      <c r="C156" s="69" t="s">
        <v>1316</v>
      </c>
      <c r="D156" s="31"/>
      <c r="E156" s="92"/>
      <c r="F156" s="92"/>
      <c r="G156" s="92"/>
      <c r="H156" s="75"/>
      <c r="I156" s="75"/>
      <c r="J156" s="75"/>
      <c r="K156" s="110"/>
    </row>
    <row r="157" spans="3:12" ht="15.75" x14ac:dyDescent="0.25">
      <c r="C157" s="201" t="s">
        <v>1293</v>
      </c>
      <c r="D157" s="386">
        <v>1.4</v>
      </c>
      <c r="E157" s="92"/>
      <c r="F157" s="92"/>
      <c r="G157" s="92"/>
      <c r="H157" s="75"/>
      <c r="I157" s="75"/>
      <c r="J157" s="75"/>
      <c r="K157" s="110"/>
    </row>
    <row r="158" spans="3:12" ht="18.75" x14ac:dyDescent="0.25">
      <c r="C158" s="209" t="str">
        <f>IFERROR(VLOOKUP(D157,'Desarrollo e Innov. Curricular'!$E:$F,2,FALSE),IFERROR(VLOOKUP(D157,'Investigación Científica'!$E:$F,2,FALSE),IFERROR(VLOOKUP(D157,'Vinculación Univ. Sociedad'!$E:$F,2,FALSE),IFERROR(VLOOKUP(D157,'Docencia y Profesorado Universi'!$E:$F,2,FALSE),IFERROR(VLOOKUP(D157,'Estudiantes y Graduados'!$E:$F,2,FALSE),IFERROR(VLOOKUP(D157,'Gestion Administrativa'!$E:$F,2,FALSE),IFERROR(VLOOKUP(D157,'Gestión Académica'!$E:$F,2,FALSE),IFERROR(VLOOKUP(D157,'Aseguramiento de la Calidad'!$E:$F,2,FALSE),IFERROR(VLOOKUP(D157,'Gestión del Conocimiento'!$E:$F,2,FALSE),IFERROR(VLOOKUP(D157,'Gobernabilidad y Procesos...'!$E:$F,2,FALSE),IFERROR(VLOOKUP(D157,'Gestión del Talento Humano'!$E:$F,2,FALSE),IFERROR(VLOOKUP(D157,'Internacionalización de la E.S.'!$E:$F,2,FALSE),IFERROR(VLOOKUP(D157,Posgrado!$E:$F,2,FALSE),IFERROR(VLOOKUP(D157,'Cultura de Innovación Insti...'!$E:$F,2,FALSE),VLOOKUP(D157,'Lo Esencial de la Reforma Univ.'!$E:$F,2,0)))))))))))))))</f>
        <v>1. Elaborar lineamientos para el proceso de acreditación de carreras de la UNAH. 2. 3 Talleres con la participación de 2 representantes de cada centro regional y facultades.</v>
      </c>
      <c r="D158" s="31"/>
      <c r="E158" s="92"/>
      <c r="F158" s="92"/>
      <c r="G158" s="92"/>
      <c r="H158" s="75"/>
      <c r="I158" s="75"/>
      <c r="J158" s="75"/>
      <c r="K158" s="110"/>
    </row>
    <row r="159" spans="3:12" ht="15.75" thickBot="1" x14ac:dyDescent="0.3">
      <c r="C159" s="69"/>
      <c r="D159" s="31"/>
      <c r="E159" s="92"/>
      <c r="F159" s="92"/>
      <c r="G159" s="92"/>
      <c r="H159" s="75"/>
      <c r="I159" s="75"/>
      <c r="J159" s="75"/>
      <c r="K159" s="110"/>
    </row>
    <row r="160" spans="3:12" ht="30.75" thickBot="1" x14ac:dyDescent="0.3">
      <c r="C160" s="123" t="s">
        <v>1294</v>
      </c>
      <c r="D160" s="126" t="s">
        <v>1295</v>
      </c>
      <c r="E160" s="125" t="s">
        <v>90</v>
      </c>
      <c r="F160" s="125" t="s">
        <v>1296</v>
      </c>
      <c r="G160" s="124" t="s">
        <v>1297</v>
      </c>
      <c r="H160" s="130" t="s">
        <v>1298</v>
      </c>
      <c r="I160" s="125" t="s">
        <v>1299</v>
      </c>
      <c r="J160" s="125" t="s">
        <v>695</v>
      </c>
      <c r="K160" s="125" t="s">
        <v>1300</v>
      </c>
      <c r="L160" s="125" t="s">
        <v>1301</v>
      </c>
    </row>
    <row r="161" spans="3:12" ht="15.75" thickBot="1" x14ac:dyDescent="0.3">
      <c r="C161" s="323" t="s">
        <v>1302</v>
      </c>
      <c r="D161" s="577">
        <v>50</v>
      </c>
      <c r="E161" s="324">
        <v>0</v>
      </c>
      <c r="F161" s="113">
        <v>30000</v>
      </c>
      <c r="G161" s="325">
        <f t="shared" ref="G161:G169" si="15">E161*F161</f>
        <v>0</v>
      </c>
      <c r="H161" s="326" t="s">
        <v>687</v>
      </c>
      <c r="I161" s="114" t="s">
        <v>278</v>
      </c>
      <c r="J161" s="114" t="str">
        <f>VLOOKUP(I161,Presupuesto!$B$11:$C$566,2,0)</f>
        <v>SERVICIOS DE CAPACITACION.</v>
      </c>
      <c r="K161" s="327" t="s">
        <v>49</v>
      </c>
      <c r="L161" s="114" t="s">
        <v>702</v>
      </c>
    </row>
    <row r="162" spans="3:12" ht="15.75" thickBot="1" x14ac:dyDescent="0.3">
      <c r="C162" s="97" t="s">
        <v>1303</v>
      </c>
      <c r="D162" s="578"/>
      <c r="E162" s="198">
        <v>50</v>
      </c>
      <c r="F162" s="98">
        <v>50</v>
      </c>
      <c r="G162" s="95">
        <f t="shared" si="15"/>
        <v>2500</v>
      </c>
      <c r="H162" s="326" t="s">
        <v>687</v>
      </c>
      <c r="I162" s="96" t="s">
        <v>291</v>
      </c>
      <c r="J162" s="96" t="str">
        <f>VLOOKUP(I162,Presupuesto!$B$11:$C$566,2,0)</f>
        <v>SERVICIOS DE IMPRENTA PUBLIC.Y REPRODUCCION</v>
      </c>
      <c r="K162" s="96" t="str">
        <f t="shared" ref="K162:K170" si="16">$K$17</f>
        <v>Desarrollo e Innovación Curricular</v>
      </c>
      <c r="L162" s="96" t="s">
        <v>703</v>
      </c>
    </row>
    <row r="163" spans="3:12" ht="15.75" thickBot="1" x14ac:dyDescent="0.3">
      <c r="C163" s="97" t="s">
        <v>1304</v>
      </c>
      <c r="D163" s="578"/>
      <c r="E163" s="198">
        <v>50</v>
      </c>
      <c r="F163" s="98">
        <v>150</v>
      </c>
      <c r="G163" s="95">
        <f t="shared" si="15"/>
        <v>7500</v>
      </c>
      <c r="H163" s="326" t="s">
        <v>687</v>
      </c>
      <c r="I163" s="96" t="s">
        <v>345</v>
      </c>
      <c r="J163" s="96" t="str">
        <f>VLOOKUP(I163,Presupuesto!$B$11:$C$566,2,0)</f>
        <v>ALIMENTOS B EBIDAS PARA PERSONAS</v>
      </c>
      <c r="K163" s="96" t="str">
        <f t="shared" si="16"/>
        <v>Desarrollo e Innovación Curricular</v>
      </c>
      <c r="L163" s="96" t="s">
        <v>706</v>
      </c>
    </row>
    <row r="164" spans="3:12" ht="15.75" thickBot="1" x14ac:dyDescent="0.3">
      <c r="C164" s="97" t="s">
        <v>1305</v>
      </c>
      <c r="D164" s="578"/>
      <c r="E164" s="148">
        <v>0</v>
      </c>
      <c r="F164" s="116">
        <v>10000</v>
      </c>
      <c r="G164" s="95">
        <f t="shared" si="15"/>
        <v>0</v>
      </c>
      <c r="H164" s="326" t="s">
        <v>687</v>
      </c>
      <c r="I164" s="317" t="s">
        <v>311</v>
      </c>
      <c r="J164" s="96" t="str">
        <f>VLOOKUP(I164,Presupuesto!$B$11:$C$566,2,0)</f>
        <v>PASAJES (26100-00)</v>
      </c>
      <c r="K164" s="96" t="str">
        <f t="shared" si="16"/>
        <v>Desarrollo e Innovación Curricular</v>
      </c>
      <c r="L164" s="96" t="s">
        <v>703</v>
      </c>
    </row>
    <row r="165" spans="3:12" ht="15.75" thickBot="1" x14ac:dyDescent="0.3">
      <c r="C165" s="97" t="s">
        <v>1306</v>
      </c>
      <c r="D165" s="578"/>
      <c r="E165" s="148">
        <v>0</v>
      </c>
      <c r="F165" s="116">
        <v>250</v>
      </c>
      <c r="G165" s="95">
        <f t="shared" si="15"/>
        <v>0</v>
      </c>
      <c r="H165" s="326" t="s">
        <v>687</v>
      </c>
      <c r="I165" s="96" t="s">
        <v>368</v>
      </c>
      <c r="J165" s="96" t="str">
        <f>VLOOKUP(I165,Presupuesto!$B$11:$C$566,2,0)</f>
        <v>PRODUCTOS PAPEL Y CARTON</v>
      </c>
      <c r="K165" s="96" t="str">
        <f t="shared" si="16"/>
        <v>Desarrollo e Innovación Curricular</v>
      </c>
      <c r="L165" s="96" t="s">
        <v>703</v>
      </c>
    </row>
    <row r="166" spans="3:12" ht="15.75" thickBot="1" x14ac:dyDescent="0.3">
      <c r="C166" s="97" t="s">
        <v>1307</v>
      </c>
      <c r="D166" s="578"/>
      <c r="E166" s="198">
        <v>10</v>
      </c>
      <c r="F166" s="98">
        <v>85</v>
      </c>
      <c r="G166" s="95">
        <f t="shared" si="15"/>
        <v>850</v>
      </c>
      <c r="H166" s="326" t="s">
        <v>687</v>
      </c>
      <c r="I166" s="96" t="s">
        <v>368</v>
      </c>
      <c r="J166" s="96" t="str">
        <f>VLOOKUP(I166,Presupuesto!$B$11:$C$566,2,0)</f>
        <v>PRODUCTOS PAPEL Y CARTON</v>
      </c>
      <c r="K166" s="96" t="str">
        <f t="shared" si="16"/>
        <v>Desarrollo e Innovación Curricular</v>
      </c>
      <c r="L166" s="96" t="s">
        <v>703</v>
      </c>
    </row>
    <row r="167" spans="3:12" ht="15.75" thickBot="1" x14ac:dyDescent="0.3">
      <c r="C167" s="97" t="s">
        <v>1308</v>
      </c>
      <c r="D167" s="578"/>
      <c r="E167" s="198">
        <f>D161/12</f>
        <v>4.166666666666667</v>
      </c>
      <c r="F167" s="98">
        <v>36</v>
      </c>
      <c r="G167" s="95">
        <f t="shared" si="15"/>
        <v>150</v>
      </c>
      <c r="H167" s="326" t="s">
        <v>687</v>
      </c>
      <c r="I167" s="96" t="s">
        <v>435</v>
      </c>
      <c r="J167" s="96" t="str">
        <f>VLOOKUP(I167,Presupuesto!$B$11:$C$566,2,0)</f>
        <v>UTILES DE ESCRITORIO, OFICINA Y ENSE¥ANZA</v>
      </c>
      <c r="K167" s="96" t="str">
        <f t="shared" si="16"/>
        <v>Desarrollo e Innovación Curricular</v>
      </c>
      <c r="L167" s="96" t="s">
        <v>703</v>
      </c>
    </row>
    <row r="168" spans="3:12" ht="15.75" thickBot="1" x14ac:dyDescent="0.3">
      <c r="C168" s="97" t="s">
        <v>1309</v>
      </c>
      <c r="D168" s="578"/>
      <c r="E168" s="198">
        <f>D161/12</f>
        <v>4.166666666666667</v>
      </c>
      <c r="F168" s="98">
        <v>80</v>
      </c>
      <c r="G168" s="95">
        <f t="shared" si="15"/>
        <v>333.33333333333337</v>
      </c>
      <c r="H168" s="326" t="s">
        <v>687</v>
      </c>
      <c r="I168" s="96" t="s">
        <v>435</v>
      </c>
      <c r="J168" s="96" t="str">
        <f>VLOOKUP(I168,Presupuesto!$B$11:$C$566,2,0)</f>
        <v>UTILES DE ESCRITORIO, OFICINA Y ENSE¥ANZA</v>
      </c>
      <c r="K168" s="96" t="str">
        <f t="shared" si="16"/>
        <v>Desarrollo e Innovación Curricular</v>
      </c>
      <c r="L168" s="96" t="s">
        <v>703</v>
      </c>
    </row>
    <row r="169" spans="3:12" ht="15.75" thickBot="1" x14ac:dyDescent="0.3">
      <c r="C169" s="107" t="s">
        <v>1310</v>
      </c>
      <c r="D169" s="578"/>
      <c r="E169" s="213">
        <v>50</v>
      </c>
      <c r="F169" s="117">
        <v>25</v>
      </c>
      <c r="G169" s="95">
        <f t="shared" si="15"/>
        <v>1250</v>
      </c>
      <c r="H169" s="326" t="s">
        <v>687</v>
      </c>
      <c r="I169" s="96" t="s">
        <v>435</v>
      </c>
      <c r="J169" s="96" t="str">
        <f>VLOOKUP(I169,Presupuesto!$B$11:$C$566,2,0)</f>
        <v>UTILES DE ESCRITORIO, OFICINA Y ENSE¥ANZA</v>
      </c>
      <c r="K169" s="96" t="str">
        <f t="shared" si="16"/>
        <v>Desarrollo e Innovación Curricular</v>
      </c>
      <c r="L169" s="96" t="s">
        <v>703</v>
      </c>
    </row>
    <row r="170" spans="3:12" ht="15.75" thickBot="1" x14ac:dyDescent="0.3">
      <c r="C170" s="217" t="s">
        <v>1253</v>
      </c>
      <c r="D170" s="218">
        <v>18</v>
      </c>
      <c r="E170" s="328">
        <v>3</v>
      </c>
      <c r="F170" s="102">
        <f>HLOOKUP(C170,$AH$2:$BU$3,2,0)</f>
        <v>2250</v>
      </c>
      <c r="G170" s="103">
        <f>D170*E170*F170</f>
        <v>121500</v>
      </c>
      <c r="H170" s="326" t="s">
        <v>687</v>
      </c>
      <c r="I170" s="329" t="s">
        <v>321</v>
      </c>
      <c r="J170" s="104" t="str">
        <f>VLOOKUP(I170,Presupuesto!$B$11:$C$566,2,0)</f>
        <v>VIATICOS NACIONALES</v>
      </c>
      <c r="K170" s="330" t="str">
        <f t="shared" si="16"/>
        <v>Desarrollo e Innovación Curricular</v>
      </c>
      <c r="L170" s="330" t="s">
        <v>703</v>
      </c>
    </row>
    <row r="172" spans="3:12" ht="15.75" thickBot="1" x14ac:dyDescent="0.3"/>
    <row r="173" spans="3:12" ht="15.75" thickBot="1" x14ac:dyDescent="0.3">
      <c r="C173" s="29" t="s">
        <v>1292</v>
      </c>
      <c r="D173" s="30">
        <f>SUM(G180:G189)</f>
        <v>135066.66666666669</v>
      </c>
      <c r="E173" s="92"/>
      <c r="F173" s="92"/>
      <c r="G173" s="92"/>
      <c r="H173" s="75"/>
      <c r="I173" s="75"/>
      <c r="J173" s="75"/>
      <c r="K173" s="110"/>
    </row>
    <row r="174" spans="3:12" x14ac:dyDescent="0.25">
      <c r="C174" s="69"/>
      <c r="D174" s="31"/>
      <c r="E174" s="92"/>
      <c r="F174" s="92"/>
      <c r="G174" s="92"/>
      <c r="H174" s="75"/>
      <c r="I174" s="75"/>
      <c r="J174" s="75"/>
      <c r="K174" s="110"/>
    </row>
    <row r="175" spans="3:12" x14ac:dyDescent="0.25">
      <c r="C175" s="69" t="s">
        <v>1317</v>
      </c>
      <c r="D175" s="31"/>
      <c r="E175" s="92"/>
      <c r="F175" s="92"/>
      <c r="G175" s="92"/>
      <c r="H175" s="75"/>
      <c r="I175" s="75"/>
      <c r="J175" s="75"/>
      <c r="K175" s="110"/>
    </row>
    <row r="176" spans="3:12" ht="15.75" x14ac:dyDescent="0.25">
      <c r="C176" s="201" t="s">
        <v>1293</v>
      </c>
      <c r="D176" s="386">
        <v>1.5</v>
      </c>
      <c r="E176" s="92"/>
      <c r="F176" s="92"/>
      <c r="G176" s="92"/>
      <c r="H176" s="75"/>
      <c r="I176" s="75"/>
      <c r="J176" s="75"/>
      <c r="K176" s="110"/>
    </row>
    <row r="177" spans="3:12" ht="18.75" x14ac:dyDescent="0.25">
      <c r="C177" s="209" t="str">
        <f>IFERROR(VLOOKUP(D176,'Desarrollo e Innov. Curricular'!$E:$F,2,FALSE),IFERROR(VLOOKUP(D176,'Investigación Científica'!$E:$F,2,FALSE),IFERROR(VLOOKUP(D176,'Vinculación Univ. Sociedad'!$E:$F,2,FALSE),IFERROR(VLOOKUP(D176,'Docencia y Profesorado Universi'!$E:$F,2,FALSE),IFERROR(VLOOKUP(D176,'Estudiantes y Graduados'!$E:$F,2,FALSE),IFERROR(VLOOKUP(D176,'Gestion Administrativa'!$E:$F,2,FALSE),IFERROR(VLOOKUP(D176,'Gestión Académica'!$E:$F,2,FALSE),IFERROR(VLOOKUP(D176,'Aseguramiento de la Calidad'!$E:$F,2,FALSE),IFERROR(VLOOKUP(D176,'Gestión del Conocimiento'!$E:$F,2,FALSE),IFERROR(VLOOKUP(D176,'Gobernabilidad y Procesos...'!$E:$F,2,FALSE),IFERROR(VLOOKUP(D176,'Gestión del Talento Humano'!$E:$F,2,FALSE),IFERROR(VLOOKUP(D176,'Internacionalización de la E.S.'!$E:$F,2,FALSE),IFERROR(VLOOKUP(D176,Posgrado!$E:$F,2,FALSE),IFERROR(VLOOKUP(D176,'Cultura de Innovación Insti...'!$E:$F,2,FALSE),VLOOKUP(D176,'Lo Esencial de la Reforma Univ.'!$E:$F,2,0)))))))))))))))</f>
        <v>1- Realización de 2 Talleres con acompañamiento internacional para la Implementación de la Bimodalidad en los currículos y planes de estudio de la UNAH. 
2- Realización de 5 talleres para el acompañamiento al proceso de reestructuración y articulación de la Dirección de Educación a Distancia, las Secciones Funcionales de Educación a Distancia en los Departamentos, las Subcomisiones de Desarrollo Curricular y Autoevaluación, de UNAH VS y ciudad universitaria. 
3- Participación en 2 eventos internacionales para la incorporación de la UNAH en redes académicas de educación a distancia. 
4- Realización de 1 gira de intercambio con universidad a distancia extranjera para establecimiento de alianza estratégica para el acompañamiento al proceso de reorganización del sistema a distancia de la UNAH. 
5- Acompañamiento de 1 Consultoría Internacional de Procesos, al proceso de reestructuración del Sistema de Educación a Distancia de la UNAH.</v>
      </c>
      <c r="D177" s="31"/>
      <c r="E177" s="92"/>
      <c r="F177" s="92"/>
      <c r="G177" s="92"/>
      <c r="H177" s="75"/>
      <c r="I177" s="75"/>
      <c r="J177" s="75"/>
      <c r="K177" s="110"/>
    </row>
    <row r="178" spans="3:12" ht="15.75" thickBot="1" x14ac:dyDescent="0.3">
      <c r="C178" s="69"/>
      <c r="D178" s="31"/>
      <c r="E178" s="92"/>
      <c r="F178" s="92"/>
      <c r="G178" s="92"/>
      <c r="H178" s="75"/>
      <c r="I178" s="75"/>
      <c r="J178" s="75"/>
      <c r="K178" s="110"/>
    </row>
    <row r="179" spans="3:12" ht="30.75" thickBot="1" x14ac:dyDescent="0.3">
      <c r="C179" s="123" t="s">
        <v>1294</v>
      </c>
      <c r="D179" s="126" t="s">
        <v>1295</v>
      </c>
      <c r="E179" s="125" t="s">
        <v>90</v>
      </c>
      <c r="F179" s="125" t="s">
        <v>1296</v>
      </c>
      <c r="G179" s="124" t="s">
        <v>1297</v>
      </c>
      <c r="H179" s="130" t="s">
        <v>1298</v>
      </c>
      <c r="I179" s="125" t="s">
        <v>1299</v>
      </c>
      <c r="J179" s="125" t="s">
        <v>695</v>
      </c>
      <c r="K179" s="125" t="s">
        <v>1300</v>
      </c>
      <c r="L179" s="125" t="s">
        <v>1301</v>
      </c>
    </row>
    <row r="180" spans="3:12" ht="15.75" thickBot="1" x14ac:dyDescent="0.3">
      <c r="C180" s="323" t="s">
        <v>1302</v>
      </c>
      <c r="D180" s="577">
        <v>100</v>
      </c>
      <c r="E180" s="324">
        <v>1</v>
      </c>
      <c r="F180" s="113">
        <v>30000</v>
      </c>
      <c r="G180" s="325">
        <f t="shared" ref="G180:G188" si="17">E180*F180</f>
        <v>30000</v>
      </c>
      <c r="H180" s="326" t="s">
        <v>687</v>
      </c>
      <c r="I180" s="114" t="s">
        <v>278</v>
      </c>
      <c r="J180" s="114" t="str">
        <f>VLOOKUP(I180,Presupuesto!$B$11:$C$566,2,0)</f>
        <v>SERVICIOS DE CAPACITACION.</v>
      </c>
      <c r="K180" s="327" t="s">
        <v>49</v>
      </c>
      <c r="L180" s="114" t="s">
        <v>702</v>
      </c>
    </row>
    <row r="181" spans="3:12" ht="15.75" thickBot="1" x14ac:dyDescent="0.3">
      <c r="C181" s="97" t="s">
        <v>1303</v>
      </c>
      <c r="D181" s="578"/>
      <c r="E181" s="198">
        <v>100</v>
      </c>
      <c r="F181" s="98">
        <v>50</v>
      </c>
      <c r="G181" s="95">
        <f t="shared" si="17"/>
        <v>5000</v>
      </c>
      <c r="H181" s="326" t="s">
        <v>687</v>
      </c>
      <c r="I181" s="96" t="s">
        <v>291</v>
      </c>
      <c r="J181" s="96" t="str">
        <f>VLOOKUP(I181,Presupuesto!$B$11:$C$566,2,0)</f>
        <v>SERVICIOS DE IMPRENTA PUBLIC.Y REPRODUCCION</v>
      </c>
      <c r="K181" s="96" t="str">
        <f t="shared" ref="K181:K189" si="18">$K$17</f>
        <v>Desarrollo e Innovación Curricular</v>
      </c>
      <c r="L181" s="96" t="s">
        <v>703</v>
      </c>
    </row>
    <row r="182" spans="3:12" ht="15.75" thickBot="1" x14ac:dyDescent="0.3">
      <c r="C182" s="97" t="s">
        <v>1304</v>
      </c>
      <c r="D182" s="578"/>
      <c r="E182" s="198">
        <v>100</v>
      </c>
      <c r="F182" s="98">
        <v>150</v>
      </c>
      <c r="G182" s="95">
        <f t="shared" si="17"/>
        <v>15000</v>
      </c>
      <c r="H182" s="326" t="s">
        <v>687</v>
      </c>
      <c r="I182" s="96" t="s">
        <v>345</v>
      </c>
      <c r="J182" s="96" t="str">
        <f>VLOOKUP(I182,Presupuesto!$B$11:$C$566,2,0)</f>
        <v>ALIMENTOS B EBIDAS PARA PERSONAS</v>
      </c>
      <c r="K182" s="96" t="str">
        <f t="shared" si="18"/>
        <v>Desarrollo e Innovación Curricular</v>
      </c>
      <c r="L182" s="96" t="s">
        <v>706</v>
      </c>
    </row>
    <row r="183" spans="3:12" ht="15.75" thickBot="1" x14ac:dyDescent="0.3">
      <c r="C183" s="97" t="s">
        <v>1305</v>
      </c>
      <c r="D183" s="578"/>
      <c r="E183" s="148">
        <v>1</v>
      </c>
      <c r="F183" s="116">
        <v>28000</v>
      </c>
      <c r="G183" s="95">
        <f t="shared" si="17"/>
        <v>28000</v>
      </c>
      <c r="H183" s="326" t="s">
        <v>687</v>
      </c>
      <c r="I183" s="317" t="s">
        <v>316</v>
      </c>
      <c r="J183" s="96" t="str">
        <f>VLOOKUP(I183,Presupuesto!$B$11:$C$566,2,0)</f>
        <v>PASAJES AL EXTERIOR</v>
      </c>
      <c r="K183" s="96" t="str">
        <f t="shared" si="18"/>
        <v>Desarrollo e Innovación Curricular</v>
      </c>
      <c r="L183" s="96" t="s">
        <v>703</v>
      </c>
    </row>
    <row r="184" spans="3:12" ht="15.75" thickBot="1" x14ac:dyDescent="0.3">
      <c r="C184" s="97" t="s">
        <v>1306</v>
      </c>
      <c r="D184" s="578"/>
      <c r="E184" s="148">
        <v>0</v>
      </c>
      <c r="F184" s="116">
        <v>250</v>
      </c>
      <c r="G184" s="95">
        <f t="shared" si="17"/>
        <v>0</v>
      </c>
      <c r="H184" s="326" t="s">
        <v>687</v>
      </c>
      <c r="I184" s="96" t="s">
        <v>368</v>
      </c>
      <c r="J184" s="96" t="str">
        <f>VLOOKUP(I184,Presupuesto!$B$11:$C$566,2,0)</f>
        <v>PRODUCTOS PAPEL Y CARTON</v>
      </c>
      <c r="K184" s="96" t="str">
        <f t="shared" si="18"/>
        <v>Desarrollo e Innovación Curricular</v>
      </c>
      <c r="L184" s="96" t="s">
        <v>703</v>
      </c>
    </row>
    <row r="185" spans="3:12" ht="15.75" thickBot="1" x14ac:dyDescent="0.3">
      <c r="C185" s="97" t="s">
        <v>1307</v>
      </c>
      <c r="D185" s="578"/>
      <c r="E185" s="198">
        <v>10</v>
      </c>
      <c r="F185" s="98">
        <v>85</v>
      </c>
      <c r="G185" s="95">
        <f t="shared" si="17"/>
        <v>850</v>
      </c>
      <c r="H185" s="326" t="s">
        <v>687</v>
      </c>
      <c r="I185" s="96" t="s">
        <v>368</v>
      </c>
      <c r="J185" s="96" t="str">
        <f>VLOOKUP(I185,Presupuesto!$B$11:$C$566,2,0)</f>
        <v>PRODUCTOS PAPEL Y CARTON</v>
      </c>
      <c r="K185" s="96" t="str">
        <f t="shared" si="18"/>
        <v>Desarrollo e Innovación Curricular</v>
      </c>
      <c r="L185" s="96" t="s">
        <v>703</v>
      </c>
    </row>
    <row r="186" spans="3:12" ht="15.75" thickBot="1" x14ac:dyDescent="0.3">
      <c r="C186" s="97" t="s">
        <v>1308</v>
      </c>
      <c r="D186" s="578"/>
      <c r="E186" s="198">
        <f>D180/12</f>
        <v>8.3333333333333339</v>
      </c>
      <c r="F186" s="98">
        <v>36</v>
      </c>
      <c r="G186" s="95">
        <f t="shared" si="17"/>
        <v>300</v>
      </c>
      <c r="H186" s="326" t="s">
        <v>687</v>
      </c>
      <c r="I186" s="96" t="s">
        <v>435</v>
      </c>
      <c r="J186" s="96" t="str">
        <f>VLOOKUP(I186,Presupuesto!$B$11:$C$566,2,0)</f>
        <v>UTILES DE ESCRITORIO, OFICINA Y ENSE¥ANZA</v>
      </c>
      <c r="K186" s="96" t="str">
        <f t="shared" si="18"/>
        <v>Desarrollo e Innovación Curricular</v>
      </c>
      <c r="L186" s="96" t="s">
        <v>703</v>
      </c>
    </row>
    <row r="187" spans="3:12" ht="15.75" thickBot="1" x14ac:dyDescent="0.3">
      <c r="C187" s="97" t="s">
        <v>1309</v>
      </c>
      <c r="D187" s="578"/>
      <c r="E187" s="198">
        <f>D180/12</f>
        <v>8.3333333333333339</v>
      </c>
      <c r="F187" s="98">
        <v>80</v>
      </c>
      <c r="G187" s="95">
        <f t="shared" si="17"/>
        <v>666.66666666666674</v>
      </c>
      <c r="H187" s="326" t="s">
        <v>687</v>
      </c>
      <c r="I187" s="96" t="s">
        <v>435</v>
      </c>
      <c r="J187" s="96" t="str">
        <f>VLOOKUP(I187,Presupuesto!$B$11:$C$566,2,0)</f>
        <v>UTILES DE ESCRITORIO, OFICINA Y ENSE¥ANZA</v>
      </c>
      <c r="K187" s="96" t="str">
        <f t="shared" si="18"/>
        <v>Desarrollo e Innovación Curricular</v>
      </c>
      <c r="L187" s="96" t="s">
        <v>703</v>
      </c>
    </row>
    <row r="188" spans="3:12" ht="15.75" thickBot="1" x14ac:dyDescent="0.3">
      <c r="C188" s="107" t="s">
        <v>1310</v>
      </c>
      <c r="D188" s="578"/>
      <c r="E188" s="213">
        <v>50</v>
      </c>
      <c r="F188" s="117">
        <v>25</v>
      </c>
      <c r="G188" s="95">
        <f t="shared" si="17"/>
        <v>1250</v>
      </c>
      <c r="H188" s="326" t="s">
        <v>687</v>
      </c>
      <c r="I188" s="96" t="s">
        <v>435</v>
      </c>
      <c r="J188" s="96" t="str">
        <f>VLOOKUP(I188,Presupuesto!$B$11:$C$566,2,0)</f>
        <v>UTILES DE ESCRITORIO, OFICINA Y ENSE¥ANZA</v>
      </c>
      <c r="K188" s="96" t="str">
        <f t="shared" si="18"/>
        <v>Desarrollo e Innovación Curricular</v>
      </c>
      <c r="L188" s="96" t="s">
        <v>703</v>
      </c>
    </row>
    <row r="189" spans="3:12" ht="15.75" thickBot="1" x14ac:dyDescent="0.3">
      <c r="C189" s="217" t="s">
        <v>1257</v>
      </c>
      <c r="D189" s="218">
        <v>9</v>
      </c>
      <c r="E189" s="328">
        <v>3</v>
      </c>
      <c r="F189" s="102">
        <f>HLOOKUP(C189,$AH$2:$BU$3,2,0)</f>
        <v>2000</v>
      </c>
      <c r="G189" s="103">
        <f>D189*E189*F189</f>
        <v>54000</v>
      </c>
      <c r="H189" s="326" t="s">
        <v>687</v>
      </c>
      <c r="I189" s="329" t="s">
        <v>320</v>
      </c>
      <c r="J189" s="104" t="str">
        <f>VLOOKUP(I189,Presupuesto!$B$11:$C$566,2,0)</f>
        <v>VIATICOS NACIONALES Y OTROS GASTOS DE VIAJE PROYECTO FORTALECIMIENTO ORG. ESTUDI (26200-72)</v>
      </c>
      <c r="K189" s="330" t="str">
        <f t="shared" si="18"/>
        <v>Desarrollo e Innovación Curricular</v>
      </c>
      <c r="L189" s="330" t="s">
        <v>703</v>
      </c>
    </row>
    <row r="190" spans="3:12" ht="15.75" thickBot="1" x14ac:dyDescent="0.3"/>
    <row r="191" spans="3:12" ht="15.75" thickBot="1" x14ac:dyDescent="0.3">
      <c r="C191" s="29" t="s">
        <v>1292</v>
      </c>
      <c r="D191" s="30">
        <f>SUM(G198:G207)</f>
        <v>88010</v>
      </c>
      <c r="E191" s="92"/>
      <c r="F191" s="92"/>
      <c r="G191" s="92"/>
      <c r="H191" s="75"/>
      <c r="I191" s="75"/>
      <c r="J191" s="75"/>
      <c r="K191" s="110"/>
    </row>
    <row r="192" spans="3:12" x14ac:dyDescent="0.25">
      <c r="C192" s="69"/>
      <c r="D192" s="31"/>
      <c r="E192" s="92"/>
      <c r="F192" s="92"/>
      <c r="G192" s="92"/>
      <c r="H192" s="75"/>
      <c r="I192" s="75"/>
      <c r="J192" s="75"/>
      <c r="K192" s="110"/>
    </row>
    <row r="193" spans="3:12" x14ac:dyDescent="0.25">
      <c r="C193" s="69" t="s">
        <v>1318</v>
      </c>
      <c r="D193" s="31"/>
      <c r="E193" s="92"/>
      <c r="F193" s="92"/>
      <c r="G193" s="92"/>
      <c r="H193" s="75"/>
      <c r="I193" s="75"/>
      <c r="J193" s="75"/>
      <c r="K193" s="110"/>
    </row>
    <row r="194" spans="3:12" ht="15.75" x14ac:dyDescent="0.25">
      <c r="C194" s="201" t="s">
        <v>1293</v>
      </c>
      <c r="D194" s="386">
        <v>1.5</v>
      </c>
      <c r="E194" s="92"/>
      <c r="F194" s="92"/>
      <c r="G194" s="92"/>
      <c r="H194" s="75"/>
      <c r="I194" s="75"/>
      <c r="J194" s="75"/>
      <c r="K194" s="110"/>
    </row>
    <row r="195" spans="3:12" ht="18.75" x14ac:dyDescent="0.25">
      <c r="C195" s="424" t="str">
        <f>IFERROR(VLOOKUP(D194,'Desarrollo e Innov. Curricular'!$E:$F,2,FALSE),IFERROR(VLOOKUP(D194,'Investigación Científica'!$E:$F,2,FALSE),IFERROR(VLOOKUP(D194,'Vinculación Univ. Sociedad'!$E:$F,2,FALSE),IFERROR(VLOOKUP(D194,'Docencia y Profesorado Universi'!$E:$F,2,FALSE),IFERROR(VLOOKUP(D194,'Estudiantes y Graduados'!$E:$F,2,FALSE),IFERROR(VLOOKUP(D194,'Gestion Administrativa'!$E:$F,2,FALSE),IFERROR(VLOOKUP(D194,'Gestión Académica'!$E:$F,2,FALSE),IFERROR(VLOOKUP(D194,'Aseguramiento de la Calidad'!$E:$F,2,FALSE),IFERROR(VLOOKUP(D194,'Gestión del Conocimiento'!$E:$F,2,FALSE),IFERROR(VLOOKUP(D194,'Gobernabilidad y Procesos...'!$E:$F,2,FALSE),IFERROR(VLOOKUP(D194,'Gestión del Talento Humano'!$E:$F,2,FALSE),IFERROR(VLOOKUP(D194,'Internacionalización de la E.S.'!$E:$F,2,FALSE),IFERROR(VLOOKUP(D194,Posgrado!$E:$F,2,FALSE),IFERROR(VLOOKUP(D194,'Cultura de Innovación Insti...'!$E:$F,2,FALSE),VLOOKUP(D194,'Lo Esencial de la Reforma Univ.'!$E:$F,2,0)))))))))))))))</f>
        <v>1- Realización de 2 Talleres con acompañamiento internacional para la Implementación de la Bimodalidad en los currículos y planes de estudio de la UNAH. 
2- Realización de 5 talleres para el acompañamiento al proceso de reestructuración y articulación de la Dirección de Educación a Distancia, las Secciones Funcionales de Educación a Distancia en los Departamentos, las Subcomisiones de Desarrollo Curricular y Autoevaluación, de UNAH VS y ciudad universitaria. 
3- Participación en 2 eventos internacionales para la incorporación de la UNAH en redes académicas de educación a distancia. 
4- Realización de 1 gira de intercambio con universidad a distancia extranjera para establecimiento de alianza estratégica para el acompañamiento al proceso de reorganización del sistema a distancia de la UNAH. 
5- Acompañamiento de 1 Consultoría Internacional de Procesos, al proceso de reestructuración del Sistema de Educación a Distancia de la UNAH.</v>
      </c>
      <c r="D195" s="31"/>
      <c r="E195" s="92"/>
      <c r="F195" s="92"/>
      <c r="G195" s="92"/>
      <c r="H195" s="75"/>
      <c r="I195" s="75"/>
      <c r="J195" s="75"/>
      <c r="K195" s="110"/>
    </row>
    <row r="196" spans="3:12" ht="15.75" thickBot="1" x14ac:dyDescent="0.3">
      <c r="C196" s="69"/>
      <c r="D196" s="31"/>
      <c r="E196" s="92"/>
      <c r="F196" s="92"/>
      <c r="G196" s="92"/>
      <c r="H196" s="75"/>
      <c r="I196" s="75"/>
      <c r="J196" s="75"/>
      <c r="K196" s="110"/>
    </row>
    <row r="197" spans="3:12" ht="30.75" thickBot="1" x14ac:dyDescent="0.3">
      <c r="C197" s="123" t="s">
        <v>1294</v>
      </c>
      <c r="D197" s="126" t="s">
        <v>1295</v>
      </c>
      <c r="E197" s="125" t="s">
        <v>90</v>
      </c>
      <c r="F197" s="125" t="s">
        <v>1296</v>
      </c>
      <c r="G197" s="124" t="s">
        <v>1297</v>
      </c>
      <c r="H197" s="130" t="s">
        <v>1298</v>
      </c>
      <c r="I197" s="125" t="s">
        <v>1299</v>
      </c>
      <c r="J197" s="125" t="s">
        <v>695</v>
      </c>
      <c r="K197" s="125" t="s">
        <v>1300</v>
      </c>
      <c r="L197" s="125" t="s">
        <v>1301</v>
      </c>
    </row>
    <row r="198" spans="3:12" ht="15.75" thickBot="1" x14ac:dyDescent="0.3">
      <c r="C198" s="323" t="s">
        <v>1302</v>
      </c>
      <c r="D198" s="577">
        <v>120</v>
      </c>
      <c r="E198" s="324">
        <v>0</v>
      </c>
      <c r="F198" s="113">
        <v>30000</v>
      </c>
      <c r="G198" s="325">
        <f t="shared" ref="G198:G206" si="19">E198*F198</f>
        <v>0</v>
      </c>
      <c r="H198" s="326" t="s">
        <v>687</v>
      </c>
      <c r="I198" s="114" t="s">
        <v>278</v>
      </c>
      <c r="J198" s="114" t="str">
        <f>VLOOKUP(I198,Presupuesto!$B$11:$C$566,2,0)</f>
        <v>SERVICIOS DE CAPACITACION.</v>
      </c>
      <c r="K198" s="327" t="s">
        <v>49</v>
      </c>
      <c r="L198" s="114" t="s">
        <v>702</v>
      </c>
    </row>
    <row r="199" spans="3:12" ht="15.75" thickBot="1" x14ac:dyDescent="0.3">
      <c r="C199" s="97" t="s">
        <v>1303</v>
      </c>
      <c r="D199" s="578"/>
      <c r="E199" s="198">
        <v>0</v>
      </c>
      <c r="F199" s="98">
        <v>50</v>
      </c>
      <c r="G199" s="95">
        <f t="shared" si="19"/>
        <v>0</v>
      </c>
      <c r="H199" s="326" t="s">
        <v>687</v>
      </c>
      <c r="I199" s="96" t="s">
        <v>291</v>
      </c>
      <c r="J199" s="96" t="str">
        <f>VLOOKUP(I199,Presupuesto!$B$11:$C$566,2,0)</f>
        <v>SERVICIOS DE IMPRENTA PUBLIC.Y REPRODUCCION</v>
      </c>
      <c r="K199" s="96" t="str">
        <f t="shared" ref="K199:K207" si="20">$K$17</f>
        <v>Desarrollo e Innovación Curricular</v>
      </c>
      <c r="L199" s="96" t="s">
        <v>703</v>
      </c>
    </row>
    <row r="200" spans="3:12" ht="15.75" thickBot="1" x14ac:dyDescent="0.3">
      <c r="C200" s="97" t="s">
        <v>1304</v>
      </c>
      <c r="D200" s="578"/>
      <c r="E200" s="198">
        <v>360</v>
      </c>
      <c r="F200" s="98">
        <v>150</v>
      </c>
      <c r="G200" s="95">
        <f t="shared" si="19"/>
        <v>54000</v>
      </c>
      <c r="H200" s="326" t="s">
        <v>687</v>
      </c>
      <c r="I200" s="96" t="s">
        <v>345</v>
      </c>
      <c r="J200" s="96" t="str">
        <f>VLOOKUP(I200,Presupuesto!$B$11:$C$566,2,0)</f>
        <v>ALIMENTOS B EBIDAS PARA PERSONAS</v>
      </c>
      <c r="K200" s="96" t="str">
        <f t="shared" si="20"/>
        <v>Desarrollo e Innovación Curricular</v>
      </c>
      <c r="L200" s="96" t="s">
        <v>706</v>
      </c>
    </row>
    <row r="201" spans="3:12" ht="15.75" thickBot="1" x14ac:dyDescent="0.3">
      <c r="C201" s="97" t="s">
        <v>1305</v>
      </c>
      <c r="D201" s="578"/>
      <c r="E201" s="148">
        <v>0</v>
      </c>
      <c r="F201" s="116">
        <v>28000</v>
      </c>
      <c r="G201" s="95">
        <f t="shared" si="19"/>
        <v>0</v>
      </c>
      <c r="H201" s="326" t="s">
        <v>687</v>
      </c>
      <c r="I201" s="317" t="s">
        <v>316</v>
      </c>
      <c r="J201" s="96" t="str">
        <f>VLOOKUP(I201,Presupuesto!$B$11:$C$566,2,0)</f>
        <v>PASAJES AL EXTERIOR</v>
      </c>
      <c r="K201" s="96" t="str">
        <f t="shared" si="20"/>
        <v>Desarrollo e Innovación Curricular</v>
      </c>
      <c r="L201" s="96" t="s">
        <v>703</v>
      </c>
    </row>
    <row r="202" spans="3:12" ht="15.75" thickBot="1" x14ac:dyDescent="0.3">
      <c r="C202" s="97" t="s">
        <v>1306</v>
      </c>
      <c r="D202" s="578"/>
      <c r="E202" s="148">
        <v>0</v>
      </c>
      <c r="F202" s="116">
        <v>250</v>
      </c>
      <c r="G202" s="95">
        <f t="shared" si="19"/>
        <v>0</v>
      </c>
      <c r="H202" s="326" t="s">
        <v>687</v>
      </c>
      <c r="I202" s="96" t="s">
        <v>368</v>
      </c>
      <c r="J202" s="96" t="str">
        <f>VLOOKUP(I202,Presupuesto!$B$11:$C$566,2,0)</f>
        <v>PRODUCTOS PAPEL Y CARTON</v>
      </c>
      <c r="K202" s="96" t="str">
        <f t="shared" si="20"/>
        <v>Desarrollo e Innovación Curricular</v>
      </c>
      <c r="L202" s="96" t="s">
        <v>703</v>
      </c>
    </row>
    <row r="203" spans="3:12" ht="15.75" thickBot="1" x14ac:dyDescent="0.3">
      <c r="C203" s="97" t="s">
        <v>1307</v>
      </c>
      <c r="D203" s="578"/>
      <c r="E203" s="198">
        <v>10</v>
      </c>
      <c r="F203" s="98">
        <v>85</v>
      </c>
      <c r="G203" s="95">
        <f t="shared" si="19"/>
        <v>850</v>
      </c>
      <c r="H203" s="326" t="s">
        <v>687</v>
      </c>
      <c r="I203" s="96" t="s">
        <v>368</v>
      </c>
      <c r="J203" s="96" t="str">
        <f>VLOOKUP(I203,Presupuesto!$B$11:$C$566,2,0)</f>
        <v>PRODUCTOS PAPEL Y CARTON</v>
      </c>
      <c r="K203" s="96" t="str">
        <f t="shared" si="20"/>
        <v>Desarrollo e Innovación Curricular</v>
      </c>
      <c r="L203" s="96" t="s">
        <v>703</v>
      </c>
    </row>
    <row r="204" spans="3:12" ht="15.75" thickBot="1" x14ac:dyDescent="0.3">
      <c r="C204" s="97" t="s">
        <v>1308</v>
      </c>
      <c r="D204" s="578"/>
      <c r="E204" s="198">
        <f>D198/12</f>
        <v>10</v>
      </c>
      <c r="F204" s="98">
        <v>36</v>
      </c>
      <c r="G204" s="95">
        <f t="shared" si="19"/>
        <v>360</v>
      </c>
      <c r="H204" s="326" t="s">
        <v>687</v>
      </c>
      <c r="I204" s="96" t="s">
        <v>435</v>
      </c>
      <c r="J204" s="96" t="str">
        <f>VLOOKUP(I204,Presupuesto!$B$11:$C$566,2,0)</f>
        <v>UTILES DE ESCRITORIO, OFICINA Y ENSE¥ANZA</v>
      </c>
      <c r="K204" s="96" t="str">
        <f t="shared" si="20"/>
        <v>Desarrollo e Innovación Curricular</v>
      </c>
      <c r="L204" s="96" t="s">
        <v>703</v>
      </c>
    </row>
    <row r="205" spans="3:12" ht="15.75" thickBot="1" x14ac:dyDescent="0.3">
      <c r="C205" s="97" t="s">
        <v>1309</v>
      </c>
      <c r="D205" s="578"/>
      <c r="E205" s="198">
        <f>D198/12</f>
        <v>10</v>
      </c>
      <c r="F205" s="98">
        <v>80</v>
      </c>
      <c r="G205" s="95">
        <f t="shared" si="19"/>
        <v>800</v>
      </c>
      <c r="H205" s="326" t="s">
        <v>687</v>
      </c>
      <c r="I205" s="96" t="s">
        <v>435</v>
      </c>
      <c r="J205" s="96" t="str">
        <f>VLOOKUP(I205,Presupuesto!$B$11:$C$566,2,0)</f>
        <v>UTILES DE ESCRITORIO, OFICINA Y ENSE¥ANZA</v>
      </c>
      <c r="K205" s="96" t="str">
        <f t="shared" si="20"/>
        <v>Desarrollo e Innovación Curricular</v>
      </c>
      <c r="L205" s="96" t="s">
        <v>703</v>
      </c>
    </row>
    <row r="206" spans="3:12" ht="15.75" thickBot="1" x14ac:dyDescent="0.3">
      <c r="C206" s="107" t="s">
        <v>1310</v>
      </c>
      <c r="D206" s="578"/>
      <c r="E206" s="213">
        <v>0</v>
      </c>
      <c r="F206" s="117">
        <v>25</v>
      </c>
      <c r="G206" s="95">
        <f t="shared" si="19"/>
        <v>0</v>
      </c>
      <c r="H206" s="326" t="s">
        <v>687</v>
      </c>
      <c r="I206" s="96" t="s">
        <v>435</v>
      </c>
      <c r="J206" s="96" t="str">
        <f>VLOOKUP(I206,Presupuesto!$B$11:$C$566,2,0)</f>
        <v>UTILES DE ESCRITORIO, OFICINA Y ENSE¥ANZA</v>
      </c>
      <c r="K206" s="96" t="str">
        <f t="shared" si="20"/>
        <v>Desarrollo e Innovación Curricular</v>
      </c>
      <c r="L206" s="96" t="s">
        <v>703</v>
      </c>
    </row>
    <row r="207" spans="3:12" ht="15.75" thickBot="1" x14ac:dyDescent="0.3">
      <c r="C207" s="217" t="s">
        <v>1257</v>
      </c>
      <c r="D207" s="218">
        <v>8</v>
      </c>
      <c r="E207" s="328">
        <v>2</v>
      </c>
      <c r="F207" s="102">
        <f>HLOOKUP(C207,$AH$2:$BU$3,2,0)</f>
        <v>2000</v>
      </c>
      <c r="G207" s="103">
        <f>D207*E207*F207</f>
        <v>32000</v>
      </c>
      <c r="H207" s="326" t="s">
        <v>687</v>
      </c>
      <c r="I207" s="329" t="s">
        <v>321</v>
      </c>
      <c r="J207" s="104" t="str">
        <f>VLOOKUP(I207,Presupuesto!$B$11:$C$566,2,0)</f>
        <v>VIATICOS NACIONALES</v>
      </c>
      <c r="K207" s="330" t="str">
        <f t="shared" si="20"/>
        <v>Desarrollo e Innovación Curricular</v>
      </c>
      <c r="L207" s="330" t="s">
        <v>703</v>
      </c>
    </row>
    <row r="208" spans="3:12" ht="15.75" thickBot="1" x14ac:dyDescent="0.3"/>
    <row r="209" spans="3:12" ht="15.75" thickBot="1" x14ac:dyDescent="0.3">
      <c r="C209" s="29" t="s">
        <v>1292</v>
      </c>
      <c r="D209" s="30">
        <f>SUM(G216:G225)</f>
        <v>171200</v>
      </c>
      <c r="E209" s="92"/>
      <c r="F209" s="92"/>
      <c r="G209" s="92"/>
      <c r="H209" s="75"/>
      <c r="I209" s="75"/>
      <c r="J209" s="75"/>
      <c r="K209" s="110"/>
    </row>
    <row r="210" spans="3:12" x14ac:dyDescent="0.25">
      <c r="C210" s="69"/>
      <c r="D210" s="31"/>
      <c r="E210" s="92"/>
      <c r="F210" s="92"/>
      <c r="G210" s="92"/>
      <c r="H210" s="75"/>
      <c r="I210" s="75"/>
      <c r="J210" s="75"/>
      <c r="K210" s="110"/>
    </row>
    <row r="211" spans="3:12" x14ac:dyDescent="0.25">
      <c r="C211" s="69" t="s">
        <v>1319</v>
      </c>
      <c r="D211" s="31"/>
      <c r="E211" s="92"/>
      <c r="F211" s="92"/>
      <c r="G211" s="92"/>
      <c r="H211" s="75"/>
      <c r="I211" s="75"/>
      <c r="J211" s="75"/>
      <c r="K211" s="110"/>
    </row>
    <row r="212" spans="3:12" ht="15.75" x14ac:dyDescent="0.25">
      <c r="C212" s="201" t="s">
        <v>1293</v>
      </c>
      <c r="D212" s="386">
        <v>1.5</v>
      </c>
      <c r="E212" s="92"/>
      <c r="F212" s="92"/>
      <c r="G212" s="92"/>
      <c r="H212" s="75"/>
      <c r="I212" s="75"/>
      <c r="J212" s="75"/>
      <c r="K212" s="110"/>
    </row>
    <row r="213" spans="3:12" ht="18.75" x14ac:dyDescent="0.25">
      <c r="C213" s="424" t="str">
        <f>IFERROR(VLOOKUP(D212,'Desarrollo e Innov. Curricular'!$E:$F,2,FALSE),IFERROR(VLOOKUP(D212,'Investigación Científica'!$E:$F,2,FALSE),IFERROR(VLOOKUP(D212,'Vinculación Univ. Sociedad'!$E:$F,2,FALSE),IFERROR(VLOOKUP(D212,'Docencia y Profesorado Universi'!$E:$F,2,FALSE),IFERROR(VLOOKUP(D212,'Estudiantes y Graduados'!$E:$F,2,FALSE),IFERROR(VLOOKUP(D212,'Gestion Administrativa'!$E:$F,2,FALSE),IFERROR(VLOOKUP(D212,'Gestión Académica'!$E:$F,2,FALSE),IFERROR(VLOOKUP(D212,'Aseguramiento de la Calidad'!$E:$F,2,FALSE),IFERROR(VLOOKUP(D212,'Gestión del Conocimiento'!$E:$F,2,FALSE),IFERROR(VLOOKUP(D212,'Gobernabilidad y Procesos...'!$E:$F,2,FALSE),IFERROR(VLOOKUP(D212,'Gestión del Talento Humano'!$E:$F,2,FALSE),IFERROR(VLOOKUP(D212,'Internacionalización de la E.S.'!$E:$F,2,FALSE),IFERROR(VLOOKUP(D212,Posgrado!$E:$F,2,FALSE),IFERROR(VLOOKUP(D212,'Cultura de Innovación Insti...'!$E:$F,2,FALSE),VLOOKUP(D212,'Lo Esencial de la Reforma Univ.'!$E:$F,2,0)))))))))))))))</f>
        <v>1- Realización de 2 Talleres con acompañamiento internacional para la Implementación de la Bimodalidad en los currículos y planes de estudio de la UNAH. 
2- Realización de 5 talleres para el acompañamiento al proceso de reestructuración y articulación de la Dirección de Educación a Distancia, las Secciones Funcionales de Educación a Distancia en los Departamentos, las Subcomisiones de Desarrollo Curricular y Autoevaluación, de UNAH VS y ciudad universitaria. 
3- Participación en 2 eventos internacionales para la incorporación de la UNAH en redes académicas de educación a distancia. 
4- Realización de 1 gira de intercambio con universidad a distancia extranjera para establecimiento de alianza estratégica para el acompañamiento al proceso de reorganización del sistema a distancia de la UNAH. 
5- Acompañamiento de 1 Consultoría Internacional de Procesos, al proceso de reestructuración del Sistema de Educación a Distancia de la UNAH.</v>
      </c>
      <c r="D213" s="31"/>
      <c r="E213" s="92"/>
      <c r="F213" s="92"/>
      <c r="G213" s="92"/>
      <c r="H213" s="75"/>
      <c r="I213" s="75"/>
      <c r="J213" s="75"/>
      <c r="K213" s="110"/>
    </row>
    <row r="214" spans="3:12" ht="15.75" thickBot="1" x14ac:dyDescent="0.3">
      <c r="C214" s="69"/>
      <c r="D214" s="31"/>
      <c r="E214" s="92"/>
      <c r="F214" s="92"/>
      <c r="G214" s="92"/>
      <c r="H214" s="75"/>
      <c r="I214" s="75"/>
      <c r="J214" s="75"/>
      <c r="K214" s="110"/>
    </row>
    <row r="215" spans="3:12" ht="30.75" thickBot="1" x14ac:dyDescent="0.3">
      <c r="C215" s="123" t="s">
        <v>1294</v>
      </c>
      <c r="D215" s="126" t="s">
        <v>1295</v>
      </c>
      <c r="E215" s="125" t="s">
        <v>90</v>
      </c>
      <c r="F215" s="125" t="s">
        <v>1296</v>
      </c>
      <c r="G215" s="124" t="s">
        <v>1297</v>
      </c>
      <c r="H215" s="130" t="s">
        <v>1298</v>
      </c>
      <c r="I215" s="125" t="s">
        <v>1299</v>
      </c>
      <c r="J215" s="125" t="s">
        <v>695</v>
      </c>
      <c r="K215" s="125" t="s">
        <v>1300</v>
      </c>
      <c r="L215" s="125" t="s">
        <v>1301</v>
      </c>
    </row>
    <row r="216" spans="3:12" ht="15.75" thickBot="1" x14ac:dyDescent="0.3">
      <c r="C216" s="323" t="s">
        <v>1302</v>
      </c>
      <c r="D216" s="577">
        <v>0</v>
      </c>
      <c r="E216" s="324">
        <v>0</v>
      </c>
      <c r="F216" s="113">
        <v>30000</v>
      </c>
      <c r="G216" s="325">
        <f t="shared" ref="G216:G224" si="21">E216*F216</f>
        <v>0</v>
      </c>
      <c r="H216" s="326" t="s">
        <v>687</v>
      </c>
      <c r="I216" s="114" t="s">
        <v>278</v>
      </c>
      <c r="J216" s="114" t="str">
        <f>VLOOKUP(I216,Presupuesto!$B$11:$C$566,2,0)</f>
        <v>SERVICIOS DE CAPACITACION.</v>
      </c>
      <c r="K216" s="327" t="s">
        <v>49</v>
      </c>
      <c r="L216" s="114" t="s">
        <v>702</v>
      </c>
    </row>
    <row r="217" spans="3:12" ht="15.75" thickBot="1" x14ac:dyDescent="0.3">
      <c r="C217" s="97" t="s">
        <v>1303</v>
      </c>
      <c r="D217" s="578"/>
      <c r="E217" s="198">
        <v>0</v>
      </c>
      <c r="F217" s="98">
        <v>50</v>
      </c>
      <c r="G217" s="95">
        <f t="shared" si="21"/>
        <v>0</v>
      </c>
      <c r="H217" s="326" t="s">
        <v>687</v>
      </c>
      <c r="I217" s="96" t="s">
        <v>291</v>
      </c>
      <c r="J217" s="96" t="str">
        <f>VLOOKUP(I217,Presupuesto!$B$11:$C$566,2,0)</f>
        <v>SERVICIOS DE IMPRENTA PUBLIC.Y REPRODUCCION</v>
      </c>
      <c r="K217" s="96" t="str">
        <f t="shared" ref="K217:K225" si="22">$K$17</f>
        <v>Desarrollo e Innovación Curricular</v>
      </c>
      <c r="L217" s="96" t="s">
        <v>703</v>
      </c>
    </row>
    <row r="218" spans="3:12" ht="15.75" thickBot="1" x14ac:dyDescent="0.3">
      <c r="C218" s="97" t="s">
        <v>1304</v>
      </c>
      <c r="D218" s="578"/>
      <c r="E218" s="198">
        <v>0</v>
      </c>
      <c r="F218" s="98">
        <v>150</v>
      </c>
      <c r="G218" s="95">
        <f t="shared" si="21"/>
        <v>0</v>
      </c>
      <c r="H218" s="326" t="s">
        <v>687</v>
      </c>
      <c r="I218" s="96" t="s">
        <v>345</v>
      </c>
      <c r="J218" s="96" t="str">
        <f>VLOOKUP(I218,Presupuesto!$B$11:$C$566,2,0)</f>
        <v>ALIMENTOS B EBIDAS PARA PERSONAS</v>
      </c>
      <c r="K218" s="96" t="str">
        <f t="shared" si="22"/>
        <v>Desarrollo e Innovación Curricular</v>
      </c>
      <c r="L218" s="96" t="s">
        <v>706</v>
      </c>
    </row>
    <row r="219" spans="3:12" ht="15.75" thickBot="1" x14ac:dyDescent="0.3">
      <c r="C219" s="97" t="s">
        <v>1305</v>
      </c>
      <c r="D219" s="578"/>
      <c r="E219" s="148">
        <v>2</v>
      </c>
      <c r="F219" s="116">
        <v>28000</v>
      </c>
      <c r="G219" s="95">
        <f t="shared" si="21"/>
        <v>56000</v>
      </c>
      <c r="H219" s="326" t="s">
        <v>687</v>
      </c>
      <c r="I219" s="317" t="s">
        <v>316</v>
      </c>
      <c r="J219" s="96" t="str">
        <f>VLOOKUP(I219,Presupuesto!$B$11:$C$566,2,0)</f>
        <v>PASAJES AL EXTERIOR</v>
      </c>
      <c r="K219" s="96" t="str">
        <f t="shared" si="22"/>
        <v>Desarrollo e Innovación Curricular</v>
      </c>
      <c r="L219" s="96" t="s">
        <v>703</v>
      </c>
    </row>
    <row r="220" spans="3:12" ht="15.75" thickBot="1" x14ac:dyDescent="0.3">
      <c r="C220" s="97" t="s">
        <v>1306</v>
      </c>
      <c r="D220" s="578"/>
      <c r="E220" s="148">
        <v>0</v>
      </c>
      <c r="F220" s="116">
        <v>250</v>
      </c>
      <c r="G220" s="95">
        <f t="shared" si="21"/>
        <v>0</v>
      </c>
      <c r="H220" s="326" t="s">
        <v>687</v>
      </c>
      <c r="I220" s="96" t="s">
        <v>368</v>
      </c>
      <c r="J220" s="96" t="str">
        <f>VLOOKUP(I220,Presupuesto!$B$11:$C$566,2,0)</f>
        <v>PRODUCTOS PAPEL Y CARTON</v>
      </c>
      <c r="K220" s="96" t="str">
        <f t="shared" si="22"/>
        <v>Desarrollo e Innovación Curricular</v>
      </c>
      <c r="L220" s="96" t="s">
        <v>703</v>
      </c>
    </row>
    <row r="221" spans="3:12" ht="15.75" thickBot="1" x14ac:dyDescent="0.3">
      <c r="C221" s="97" t="s">
        <v>1307</v>
      </c>
      <c r="D221" s="578"/>
      <c r="E221" s="198">
        <v>0</v>
      </c>
      <c r="F221" s="98">
        <v>85</v>
      </c>
      <c r="G221" s="95">
        <f t="shared" si="21"/>
        <v>0</v>
      </c>
      <c r="H221" s="326" t="s">
        <v>687</v>
      </c>
      <c r="I221" s="96" t="s">
        <v>368</v>
      </c>
      <c r="J221" s="96" t="str">
        <f>VLOOKUP(I221,Presupuesto!$B$11:$C$566,2,0)</f>
        <v>PRODUCTOS PAPEL Y CARTON</v>
      </c>
      <c r="K221" s="96" t="str">
        <f t="shared" si="22"/>
        <v>Desarrollo e Innovación Curricular</v>
      </c>
      <c r="L221" s="96" t="s">
        <v>703</v>
      </c>
    </row>
    <row r="222" spans="3:12" ht="15.75" thickBot="1" x14ac:dyDescent="0.3">
      <c r="C222" s="97" t="s">
        <v>1308</v>
      </c>
      <c r="D222" s="578"/>
      <c r="E222" s="198">
        <f>D216/12</f>
        <v>0</v>
      </c>
      <c r="F222" s="98">
        <v>36</v>
      </c>
      <c r="G222" s="95">
        <f t="shared" si="21"/>
        <v>0</v>
      </c>
      <c r="H222" s="326" t="s">
        <v>687</v>
      </c>
      <c r="I222" s="96" t="s">
        <v>435</v>
      </c>
      <c r="J222" s="96" t="str">
        <f>VLOOKUP(I222,Presupuesto!$B$11:$C$566,2,0)</f>
        <v>UTILES DE ESCRITORIO, OFICINA Y ENSE¥ANZA</v>
      </c>
      <c r="K222" s="96" t="str">
        <f t="shared" si="22"/>
        <v>Desarrollo e Innovación Curricular</v>
      </c>
      <c r="L222" s="96" t="s">
        <v>703</v>
      </c>
    </row>
    <row r="223" spans="3:12" ht="15.75" thickBot="1" x14ac:dyDescent="0.3">
      <c r="C223" s="97" t="s">
        <v>1309</v>
      </c>
      <c r="D223" s="578"/>
      <c r="E223" s="198">
        <f>D216/12</f>
        <v>0</v>
      </c>
      <c r="F223" s="98">
        <v>80</v>
      </c>
      <c r="G223" s="95">
        <f t="shared" si="21"/>
        <v>0</v>
      </c>
      <c r="H223" s="326" t="s">
        <v>687</v>
      </c>
      <c r="I223" s="96" t="s">
        <v>435</v>
      </c>
      <c r="J223" s="96" t="str">
        <f>VLOOKUP(I223,Presupuesto!$B$11:$C$566,2,0)</f>
        <v>UTILES DE ESCRITORIO, OFICINA Y ENSE¥ANZA</v>
      </c>
      <c r="K223" s="96" t="str">
        <f t="shared" si="22"/>
        <v>Desarrollo e Innovación Curricular</v>
      </c>
      <c r="L223" s="96" t="s">
        <v>703</v>
      </c>
    </row>
    <row r="224" spans="3:12" ht="15.75" thickBot="1" x14ac:dyDescent="0.3">
      <c r="C224" s="107" t="s">
        <v>1320</v>
      </c>
      <c r="D224" s="578"/>
      <c r="E224" s="213">
        <v>2</v>
      </c>
      <c r="F224" s="117">
        <v>7200</v>
      </c>
      <c r="G224" s="95">
        <f t="shared" si="21"/>
        <v>14400</v>
      </c>
      <c r="H224" s="326" t="s">
        <v>687</v>
      </c>
      <c r="I224" s="96" t="s">
        <v>435</v>
      </c>
      <c r="J224" s="96" t="str">
        <f>VLOOKUP(I224,Presupuesto!$B$11:$C$566,2,0)</f>
        <v>UTILES DE ESCRITORIO, OFICINA Y ENSE¥ANZA</v>
      </c>
      <c r="K224" s="96" t="str">
        <f t="shared" si="22"/>
        <v>Desarrollo e Innovación Curricular</v>
      </c>
      <c r="L224" s="96" t="s">
        <v>703</v>
      </c>
    </row>
    <row r="225" spans="3:12" ht="15.75" thickBot="1" x14ac:dyDescent="0.3">
      <c r="C225" s="217" t="s">
        <v>1269</v>
      </c>
      <c r="D225" s="218">
        <v>2</v>
      </c>
      <c r="E225" s="328">
        <v>7</v>
      </c>
      <c r="F225" s="102">
        <v>7200</v>
      </c>
      <c r="G225" s="103">
        <f>D225*E225*F225</f>
        <v>100800</v>
      </c>
      <c r="H225" s="326" t="s">
        <v>687</v>
      </c>
      <c r="I225" s="329" t="s">
        <v>320</v>
      </c>
      <c r="J225" s="104" t="str">
        <f>VLOOKUP(I225,Presupuesto!$B$11:$C$566,2,0)</f>
        <v>VIATICOS NACIONALES Y OTROS GASTOS DE VIAJE PROYECTO FORTALECIMIENTO ORG. ESTUDI (26200-72)</v>
      </c>
      <c r="K225" s="330" t="str">
        <f t="shared" si="22"/>
        <v>Desarrollo e Innovación Curricular</v>
      </c>
      <c r="L225" s="330" t="s">
        <v>703</v>
      </c>
    </row>
    <row r="226" spans="3:12" ht="15.75" thickBot="1" x14ac:dyDescent="0.3"/>
    <row r="227" spans="3:12" ht="15.75" thickBot="1" x14ac:dyDescent="0.3">
      <c r="C227" s="29" t="s">
        <v>1292</v>
      </c>
      <c r="D227" s="30">
        <f>SUM(G234:G243)</f>
        <v>78400</v>
      </c>
      <c r="E227" s="92"/>
      <c r="F227" s="92"/>
      <c r="G227" s="92"/>
      <c r="H227" s="75"/>
      <c r="I227" s="75"/>
      <c r="J227" s="75"/>
      <c r="K227" s="110"/>
    </row>
    <row r="228" spans="3:12" x14ac:dyDescent="0.25">
      <c r="C228" s="69"/>
      <c r="D228" s="31"/>
      <c r="E228" s="92"/>
      <c r="F228" s="92"/>
      <c r="G228" s="92"/>
      <c r="H228" s="75"/>
      <c r="I228" s="75"/>
      <c r="J228" s="75"/>
      <c r="K228" s="110"/>
    </row>
    <row r="229" spans="3:12" x14ac:dyDescent="0.25">
      <c r="C229" s="69" t="s">
        <v>1321</v>
      </c>
      <c r="D229" s="31"/>
      <c r="E229" s="92"/>
      <c r="F229" s="92"/>
      <c r="G229" s="92"/>
      <c r="H229" s="75"/>
      <c r="I229" s="75"/>
      <c r="J229" s="75"/>
      <c r="K229" s="110"/>
    </row>
    <row r="230" spans="3:12" ht="15.75" x14ac:dyDescent="0.25">
      <c r="C230" s="201" t="s">
        <v>1293</v>
      </c>
      <c r="D230" s="386">
        <v>1.5</v>
      </c>
      <c r="E230" s="92"/>
      <c r="F230" s="92"/>
      <c r="G230" s="92"/>
      <c r="H230" s="75"/>
      <c r="I230" s="75"/>
      <c r="J230" s="75"/>
      <c r="K230" s="110"/>
    </row>
    <row r="231" spans="3:12" ht="18.75" x14ac:dyDescent="0.25">
      <c r="C231" s="424" t="str">
        <f>IFERROR(VLOOKUP(D230,'Desarrollo e Innov. Curricular'!$E:$F,2,FALSE),IFERROR(VLOOKUP(D230,'Investigación Científica'!$E:$F,2,FALSE),IFERROR(VLOOKUP(D230,'Vinculación Univ. Sociedad'!$E:$F,2,FALSE),IFERROR(VLOOKUP(D230,'Docencia y Profesorado Universi'!$E:$F,2,FALSE),IFERROR(VLOOKUP(D230,'Estudiantes y Graduados'!$E:$F,2,FALSE),IFERROR(VLOOKUP(D230,'Gestion Administrativa'!$E:$F,2,FALSE),IFERROR(VLOOKUP(D230,'Gestión Académica'!$E:$F,2,FALSE),IFERROR(VLOOKUP(D230,'Aseguramiento de la Calidad'!$E:$F,2,FALSE),IFERROR(VLOOKUP(D230,'Gestión del Conocimiento'!$E:$F,2,FALSE),IFERROR(VLOOKUP(D230,'Gobernabilidad y Procesos...'!$E:$F,2,FALSE),IFERROR(VLOOKUP(D230,'Gestión del Talento Humano'!$E:$F,2,FALSE),IFERROR(VLOOKUP(D230,'Internacionalización de la E.S.'!$E:$F,2,FALSE),IFERROR(VLOOKUP(D230,Posgrado!$E:$F,2,FALSE),IFERROR(VLOOKUP(D230,'Cultura de Innovación Insti...'!$E:$F,2,FALSE),VLOOKUP(D230,'Lo Esencial de la Reforma Univ.'!$E:$F,2,0)))))))))))))))</f>
        <v>1- Realización de 2 Talleres con acompañamiento internacional para la Implementación de la Bimodalidad en los currículos y planes de estudio de la UNAH. 
2- Realización de 5 talleres para el acompañamiento al proceso de reestructuración y articulación de la Dirección de Educación a Distancia, las Secciones Funcionales de Educación a Distancia en los Departamentos, las Subcomisiones de Desarrollo Curricular y Autoevaluación, de UNAH VS y ciudad universitaria. 
3- Participación en 2 eventos internacionales para la incorporación de la UNAH en redes académicas de educación a distancia. 
4- Realización de 1 gira de intercambio con universidad a distancia extranjera para establecimiento de alianza estratégica para el acompañamiento al proceso de reorganización del sistema a distancia de la UNAH. 
5- Acompañamiento de 1 Consultoría Internacional de Procesos, al proceso de reestructuración del Sistema de Educación a Distancia de la UNAH.</v>
      </c>
      <c r="D231" s="31"/>
      <c r="E231" s="92"/>
      <c r="F231" s="92"/>
      <c r="G231" s="92"/>
      <c r="H231" s="75"/>
      <c r="I231" s="75"/>
      <c r="J231" s="75"/>
      <c r="K231" s="110"/>
    </row>
    <row r="232" spans="3:12" ht="15.75" thickBot="1" x14ac:dyDescent="0.3">
      <c r="C232" s="69"/>
      <c r="D232" s="31"/>
      <c r="E232" s="92"/>
      <c r="F232" s="92"/>
      <c r="G232" s="92"/>
      <c r="H232" s="75"/>
      <c r="I232" s="75"/>
      <c r="J232" s="75"/>
      <c r="K232" s="110"/>
    </row>
    <row r="233" spans="3:12" ht="30.75" thickBot="1" x14ac:dyDescent="0.3">
      <c r="C233" s="123" t="s">
        <v>1294</v>
      </c>
      <c r="D233" s="126" t="s">
        <v>1295</v>
      </c>
      <c r="E233" s="125" t="s">
        <v>90</v>
      </c>
      <c r="F233" s="125" t="s">
        <v>1296</v>
      </c>
      <c r="G233" s="124" t="s">
        <v>1297</v>
      </c>
      <c r="H233" s="130" t="s">
        <v>1298</v>
      </c>
      <c r="I233" s="125" t="s">
        <v>1299</v>
      </c>
      <c r="J233" s="125" t="s">
        <v>695</v>
      </c>
      <c r="K233" s="125" t="s">
        <v>1300</v>
      </c>
      <c r="L233" s="125" t="s">
        <v>1301</v>
      </c>
    </row>
    <row r="234" spans="3:12" ht="15.75" thickBot="1" x14ac:dyDescent="0.3">
      <c r="C234" s="323" t="s">
        <v>1302</v>
      </c>
      <c r="D234" s="577">
        <v>0</v>
      </c>
      <c r="E234" s="324">
        <v>0</v>
      </c>
      <c r="F234" s="113">
        <v>30000</v>
      </c>
      <c r="G234" s="325">
        <f t="shared" ref="G234:G242" si="23">E234*F234</f>
        <v>0</v>
      </c>
      <c r="H234" s="326" t="s">
        <v>687</v>
      </c>
      <c r="I234" s="114" t="s">
        <v>278</v>
      </c>
      <c r="J234" s="114" t="str">
        <f>VLOOKUP(I234,Presupuesto!$B$11:$C$566,2,0)</f>
        <v>SERVICIOS DE CAPACITACION.</v>
      </c>
      <c r="K234" s="327" t="s">
        <v>49</v>
      </c>
      <c r="L234" s="114" t="s">
        <v>702</v>
      </c>
    </row>
    <row r="235" spans="3:12" ht="15.75" thickBot="1" x14ac:dyDescent="0.3">
      <c r="C235" s="97" t="s">
        <v>1303</v>
      </c>
      <c r="D235" s="578"/>
      <c r="E235" s="198">
        <v>0</v>
      </c>
      <c r="F235" s="98">
        <v>50</v>
      </c>
      <c r="G235" s="95">
        <f t="shared" si="23"/>
        <v>0</v>
      </c>
      <c r="H235" s="326" t="s">
        <v>687</v>
      </c>
      <c r="I235" s="96" t="s">
        <v>291</v>
      </c>
      <c r="J235" s="96" t="str">
        <f>VLOOKUP(I235,Presupuesto!$B$11:$C$566,2,0)</f>
        <v>SERVICIOS DE IMPRENTA PUBLIC.Y REPRODUCCION</v>
      </c>
      <c r="K235" s="96" t="str">
        <f t="shared" ref="K235:K243" si="24">$K$17</f>
        <v>Desarrollo e Innovación Curricular</v>
      </c>
      <c r="L235" s="96" t="s">
        <v>703</v>
      </c>
    </row>
    <row r="236" spans="3:12" ht="15.75" thickBot="1" x14ac:dyDescent="0.3">
      <c r="C236" s="97" t="s">
        <v>1304</v>
      </c>
      <c r="D236" s="578"/>
      <c r="E236" s="198">
        <v>0</v>
      </c>
      <c r="F236" s="98">
        <v>150</v>
      </c>
      <c r="G236" s="95">
        <f t="shared" si="23"/>
        <v>0</v>
      </c>
      <c r="H236" s="326" t="s">
        <v>687</v>
      </c>
      <c r="I236" s="96" t="s">
        <v>345</v>
      </c>
      <c r="J236" s="96" t="str">
        <f>VLOOKUP(I236,Presupuesto!$B$11:$C$566,2,0)</f>
        <v>ALIMENTOS B EBIDAS PARA PERSONAS</v>
      </c>
      <c r="K236" s="96" t="str">
        <f t="shared" si="24"/>
        <v>Desarrollo e Innovación Curricular</v>
      </c>
      <c r="L236" s="96" t="s">
        <v>706</v>
      </c>
    </row>
    <row r="237" spans="3:12" ht="15.75" thickBot="1" x14ac:dyDescent="0.3">
      <c r="C237" s="97" t="s">
        <v>1305</v>
      </c>
      <c r="D237" s="578"/>
      <c r="E237" s="148">
        <v>1</v>
      </c>
      <c r="F237" s="116">
        <v>28000</v>
      </c>
      <c r="G237" s="95">
        <f t="shared" si="23"/>
        <v>28000</v>
      </c>
      <c r="H237" s="326" t="s">
        <v>687</v>
      </c>
      <c r="I237" s="317" t="s">
        <v>316</v>
      </c>
      <c r="J237" s="96" t="str">
        <f>VLOOKUP(I237,Presupuesto!$B$11:$C$566,2,0)</f>
        <v>PASAJES AL EXTERIOR</v>
      </c>
      <c r="K237" s="96" t="str">
        <f t="shared" si="24"/>
        <v>Desarrollo e Innovación Curricular</v>
      </c>
      <c r="L237" s="96" t="s">
        <v>703</v>
      </c>
    </row>
    <row r="238" spans="3:12" ht="15.75" thickBot="1" x14ac:dyDescent="0.3">
      <c r="C238" s="97" t="s">
        <v>1306</v>
      </c>
      <c r="D238" s="578"/>
      <c r="E238" s="148">
        <v>0</v>
      </c>
      <c r="F238" s="116">
        <v>250</v>
      </c>
      <c r="G238" s="95">
        <f t="shared" si="23"/>
        <v>0</v>
      </c>
      <c r="H238" s="326" t="s">
        <v>687</v>
      </c>
      <c r="I238" s="96" t="s">
        <v>368</v>
      </c>
      <c r="J238" s="96" t="str">
        <f>VLOOKUP(I238,Presupuesto!$B$11:$C$566,2,0)</f>
        <v>PRODUCTOS PAPEL Y CARTON</v>
      </c>
      <c r="K238" s="96" t="str">
        <f t="shared" si="24"/>
        <v>Desarrollo e Innovación Curricular</v>
      </c>
      <c r="L238" s="96" t="s">
        <v>703</v>
      </c>
    </row>
    <row r="239" spans="3:12" ht="15.75" thickBot="1" x14ac:dyDescent="0.3">
      <c r="C239" s="97" t="s">
        <v>1307</v>
      </c>
      <c r="D239" s="578"/>
      <c r="E239" s="198">
        <v>0</v>
      </c>
      <c r="F239" s="98">
        <v>85</v>
      </c>
      <c r="G239" s="95">
        <f t="shared" si="23"/>
        <v>0</v>
      </c>
      <c r="H239" s="326" t="s">
        <v>687</v>
      </c>
      <c r="I239" s="96" t="s">
        <v>368</v>
      </c>
      <c r="J239" s="96" t="str">
        <f>VLOOKUP(I239,Presupuesto!$B$11:$C$566,2,0)</f>
        <v>PRODUCTOS PAPEL Y CARTON</v>
      </c>
      <c r="K239" s="96" t="str">
        <f t="shared" si="24"/>
        <v>Desarrollo e Innovación Curricular</v>
      </c>
      <c r="L239" s="96" t="s">
        <v>703</v>
      </c>
    </row>
    <row r="240" spans="3:12" ht="15.75" thickBot="1" x14ac:dyDescent="0.3">
      <c r="C240" s="97" t="s">
        <v>1308</v>
      </c>
      <c r="D240" s="578"/>
      <c r="E240" s="198">
        <f>D234/12</f>
        <v>0</v>
      </c>
      <c r="F240" s="98">
        <v>36</v>
      </c>
      <c r="G240" s="95">
        <f t="shared" si="23"/>
        <v>0</v>
      </c>
      <c r="H240" s="326" t="s">
        <v>687</v>
      </c>
      <c r="I240" s="96" t="s">
        <v>435</v>
      </c>
      <c r="J240" s="96" t="str">
        <f>VLOOKUP(I240,Presupuesto!$B$11:$C$566,2,0)</f>
        <v>UTILES DE ESCRITORIO, OFICINA Y ENSE¥ANZA</v>
      </c>
      <c r="K240" s="96" t="str">
        <f t="shared" si="24"/>
        <v>Desarrollo e Innovación Curricular</v>
      </c>
      <c r="L240" s="96" t="s">
        <v>703</v>
      </c>
    </row>
    <row r="241" spans="3:12" ht="15.75" thickBot="1" x14ac:dyDescent="0.3">
      <c r="C241" s="97" t="s">
        <v>1309</v>
      </c>
      <c r="D241" s="578"/>
      <c r="E241" s="198">
        <f>D234/12</f>
        <v>0</v>
      </c>
      <c r="F241" s="98">
        <v>80</v>
      </c>
      <c r="G241" s="95">
        <f t="shared" si="23"/>
        <v>0</v>
      </c>
      <c r="H241" s="326" t="s">
        <v>687</v>
      </c>
      <c r="I241" s="96" t="s">
        <v>435</v>
      </c>
      <c r="J241" s="96" t="str">
        <f>VLOOKUP(I241,Presupuesto!$B$11:$C$566,2,0)</f>
        <v>UTILES DE ESCRITORIO, OFICINA Y ENSE¥ANZA</v>
      </c>
      <c r="K241" s="96" t="str">
        <f t="shared" si="24"/>
        <v>Desarrollo e Innovación Curricular</v>
      </c>
      <c r="L241" s="96" t="s">
        <v>703</v>
      </c>
    </row>
    <row r="242" spans="3:12" ht="15.75" thickBot="1" x14ac:dyDescent="0.3">
      <c r="C242" s="107" t="s">
        <v>1320</v>
      </c>
      <c r="D242" s="578"/>
      <c r="E242" s="213">
        <v>0</v>
      </c>
      <c r="F242" s="117">
        <v>7200</v>
      </c>
      <c r="G242" s="95">
        <f t="shared" si="23"/>
        <v>0</v>
      </c>
      <c r="H242" s="326" t="s">
        <v>687</v>
      </c>
      <c r="I242" s="96" t="s">
        <v>435</v>
      </c>
      <c r="J242" s="96" t="str">
        <f>VLOOKUP(I242,Presupuesto!$B$11:$C$566,2,0)</f>
        <v>UTILES DE ESCRITORIO, OFICINA Y ENSE¥ANZA</v>
      </c>
      <c r="K242" s="96" t="str">
        <f t="shared" si="24"/>
        <v>Desarrollo e Innovación Curricular</v>
      </c>
      <c r="L242" s="96" t="s">
        <v>703</v>
      </c>
    </row>
    <row r="243" spans="3:12" ht="15.75" thickBot="1" x14ac:dyDescent="0.3">
      <c r="C243" s="217" t="s">
        <v>1269</v>
      </c>
      <c r="D243" s="218">
        <v>1</v>
      </c>
      <c r="E243" s="328">
        <v>7</v>
      </c>
      <c r="F243" s="102">
        <v>7200</v>
      </c>
      <c r="G243" s="103">
        <f>D243*E243*F243</f>
        <v>50400</v>
      </c>
      <c r="H243" s="326" t="s">
        <v>687</v>
      </c>
      <c r="I243" s="329" t="s">
        <v>324</v>
      </c>
      <c r="J243" s="104" t="str">
        <f>VLOOKUP(I243,Presupuesto!$B$11:$C$566,2,0)</f>
        <v>VIATICOS AL EXTERIOR</v>
      </c>
      <c r="K243" s="330" t="str">
        <f t="shared" si="24"/>
        <v>Desarrollo e Innovación Curricular</v>
      </c>
      <c r="L243" s="330" t="s">
        <v>703</v>
      </c>
    </row>
    <row r="244" spans="3:12" ht="15.75" thickBot="1" x14ac:dyDescent="0.3"/>
    <row r="245" spans="3:12" ht="15.75" thickBot="1" x14ac:dyDescent="0.3">
      <c r="C245" s="29" t="s">
        <v>1292</v>
      </c>
      <c r="D245" s="30">
        <f>SUM(G252:G261)</f>
        <v>144166.66666666666</v>
      </c>
      <c r="E245" s="92"/>
      <c r="F245" s="92"/>
      <c r="G245" s="92"/>
      <c r="H245" s="75"/>
      <c r="I245" s="75"/>
      <c r="J245" s="75"/>
      <c r="K245" s="110"/>
    </row>
    <row r="246" spans="3:12" x14ac:dyDescent="0.25">
      <c r="C246" s="69"/>
      <c r="D246" s="31"/>
      <c r="E246" s="92"/>
      <c r="F246" s="92"/>
      <c r="G246" s="92"/>
      <c r="H246" s="75"/>
      <c r="I246" s="75"/>
      <c r="J246" s="75"/>
      <c r="K246" s="110"/>
    </row>
    <row r="247" spans="3:12" x14ac:dyDescent="0.25">
      <c r="C247" s="69" t="s">
        <v>1322</v>
      </c>
      <c r="D247" s="31"/>
      <c r="E247" s="92"/>
      <c r="F247" s="92"/>
      <c r="G247" s="92"/>
      <c r="H247" s="75"/>
      <c r="I247" s="75"/>
      <c r="J247" s="75"/>
      <c r="K247" s="110"/>
    </row>
    <row r="248" spans="3:12" ht="15.75" x14ac:dyDescent="0.25">
      <c r="C248" s="201" t="s">
        <v>1293</v>
      </c>
      <c r="D248" s="386">
        <v>1.6</v>
      </c>
      <c r="E248" s="92"/>
      <c r="F248" s="92"/>
      <c r="G248" s="92"/>
      <c r="H248" s="75"/>
      <c r="I248" s="75"/>
      <c r="J248" s="75"/>
      <c r="K248" s="110"/>
    </row>
    <row r="249" spans="3:12" ht="18.75" x14ac:dyDescent="0.25">
      <c r="C249" s="424" t="str">
        <f>IFERROR(VLOOKUP(D248,'Desarrollo e Innov. Curricular'!$E:$F,2,FALSE),IFERROR(VLOOKUP(D248,'Investigación Científica'!$E:$F,2,FALSE),IFERROR(VLOOKUP(D248,'Vinculación Univ. Sociedad'!$E:$F,2,FALSE),IFERROR(VLOOKUP(D248,'Docencia y Profesorado Universi'!$E:$F,2,FALSE),IFERROR(VLOOKUP(D248,'Estudiantes y Graduados'!$E:$F,2,FALSE),IFERROR(VLOOKUP(D248,'Gestion Administrativa'!$E:$F,2,FALSE),IFERROR(VLOOKUP(D248,'Gestión Académica'!$E:$F,2,FALSE),IFERROR(VLOOKUP(D248,'Aseguramiento de la Calidad'!$E:$F,2,FALSE),IFERROR(VLOOKUP(D248,'Gestión del Conocimiento'!$E:$F,2,FALSE),IFERROR(VLOOKUP(D248,'Gobernabilidad y Procesos...'!$E:$F,2,FALSE),IFERROR(VLOOKUP(D248,'Gestión del Talento Humano'!$E:$F,2,FALSE),IFERROR(VLOOKUP(D248,'Internacionalización de la E.S.'!$E:$F,2,FALSE),IFERROR(VLOOKUP(D248,Posgrado!$E:$F,2,FALSE),IFERROR(VLOOKUP(D248,'Cultura de Innovación Insti...'!$E:$F,2,FALSE),VLOOKUP(D248,'Lo Esencial de la Reforma Univ.'!$E:$F,2,0)))))))))))))))</f>
        <v>1-Aprobación, publicación y socialización de los Lineamientos para la Incorporación de la Modalidad a Distancia en el curriculum. 2- Realización de 3 talleres para el acompañamiento a las Facultades, Departamentos y CUR en la elaboración de propuestas de nueva oferta académica bimodal. 3- Seguimiento al proceso de aprobación en CU y CES. </v>
      </c>
      <c r="D249" s="31"/>
      <c r="E249" s="92"/>
      <c r="F249" s="92"/>
      <c r="G249" s="92"/>
      <c r="H249" s="75"/>
      <c r="I249" s="75"/>
      <c r="J249" s="75"/>
      <c r="K249" s="110"/>
    </row>
    <row r="250" spans="3:12" ht="15.75" thickBot="1" x14ac:dyDescent="0.3">
      <c r="C250" s="69"/>
      <c r="D250" s="31"/>
      <c r="E250" s="92"/>
      <c r="F250" s="92"/>
      <c r="G250" s="92"/>
      <c r="H250" s="75"/>
      <c r="I250" s="75"/>
      <c r="J250" s="75"/>
      <c r="K250" s="110"/>
    </row>
    <row r="251" spans="3:12" ht="30.75" thickBot="1" x14ac:dyDescent="0.3">
      <c r="C251" s="123" t="s">
        <v>1294</v>
      </c>
      <c r="D251" s="126" t="s">
        <v>1295</v>
      </c>
      <c r="E251" s="125" t="s">
        <v>90</v>
      </c>
      <c r="F251" s="125" t="s">
        <v>1296</v>
      </c>
      <c r="G251" s="124" t="s">
        <v>1297</v>
      </c>
      <c r="H251" s="130" t="s">
        <v>1298</v>
      </c>
      <c r="I251" s="125" t="s">
        <v>1299</v>
      </c>
      <c r="J251" s="125" t="s">
        <v>695</v>
      </c>
      <c r="K251" s="125" t="s">
        <v>1300</v>
      </c>
      <c r="L251" s="125" t="s">
        <v>1301</v>
      </c>
    </row>
    <row r="252" spans="3:12" ht="15.75" thickBot="1" x14ac:dyDescent="0.3">
      <c r="C252" s="323" t="s">
        <v>1302</v>
      </c>
      <c r="D252" s="577">
        <v>100</v>
      </c>
      <c r="E252" s="324">
        <v>0</v>
      </c>
      <c r="F252" s="113">
        <v>30000</v>
      </c>
      <c r="G252" s="325">
        <f t="shared" ref="G252:G260" si="25">E252*F252</f>
        <v>0</v>
      </c>
      <c r="H252" s="326" t="s">
        <v>687</v>
      </c>
      <c r="I252" s="114" t="s">
        <v>278</v>
      </c>
      <c r="J252" s="114" t="str">
        <f>VLOOKUP(I252,Presupuesto!$B$11:$C$566,2,0)</f>
        <v>SERVICIOS DE CAPACITACION.</v>
      </c>
      <c r="K252" s="327" t="s">
        <v>49</v>
      </c>
      <c r="L252" s="114" t="s">
        <v>702</v>
      </c>
    </row>
    <row r="253" spans="3:12" ht="15.75" thickBot="1" x14ac:dyDescent="0.3">
      <c r="C253" s="97" t="s">
        <v>1303</v>
      </c>
      <c r="D253" s="578"/>
      <c r="E253" s="198">
        <v>100</v>
      </c>
      <c r="F253" s="98">
        <v>50</v>
      </c>
      <c r="G253" s="95">
        <f t="shared" si="25"/>
        <v>5000</v>
      </c>
      <c r="H253" s="326" t="s">
        <v>687</v>
      </c>
      <c r="I253" s="96" t="s">
        <v>291</v>
      </c>
      <c r="J253" s="96" t="str">
        <f>VLOOKUP(I253,Presupuesto!$B$11:$C$566,2,0)</f>
        <v>SERVICIOS DE IMPRENTA PUBLIC.Y REPRODUCCION</v>
      </c>
      <c r="K253" s="96" t="str">
        <f t="shared" ref="K253:K261" si="26">$K$17</f>
        <v>Desarrollo e Innovación Curricular</v>
      </c>
      <c r="L253" s="96" t="s">
        <v>703</v>
      </c>
    </row>
    <row r="254" spans="3:12" ht="15.75" thickBot="1" x14ac:dyDescent="0.3">
      <c r="C254" s="97" t="s">
        <v>1304</v>
      </c>
      <c r="D254" s="578"/>
      <c r="E254" s="198">
        <v>100</v>
      </c>
      <c r="F254" s="98">
        <v>150</v>
      </c>
      <c r="G254" s="95">
        <f t="shared" si="25"/>
        <v>15000</v>
      </c>
      <c r="H254" s="326" t="s">
        <v>687</v>
      </c>
      <c r="I254" s="96" t="s">
        <v>345</v>
      </c>
      <c r="J254" s="96" t="str">
        <f>VLOOKUP(I254,Presupuesto!$B$11:$C$566,2,0)</f>
        <v>ALIMENTOS B EBIDAS PARA PERSONAS</v>
      </c>
      <c r="K254" s="96" t="str">
        <f t="shared" si="26"/>
        <v>Desarrollo e Innovación Curricular</v>
      </c>
      <c r="L254" s="96" t="s">
        <v>706</v>
      </c>
    </row>
    <row r="255" spans="3:12" ht="15.75" thickBot="1" x14ac:dyDescent="0.3">
      <c r="C255" s="97" t="s">
        <v>1305</v>
      </c>
      <c r="D255" s="578"/>
      <c r="E255" s="148">
        <v>0</v>
      </c>
      <c r="F255" s="116">
        <v>28000</v>
      </c>
      <c r="G255" s="95">
        <f t="shared" si="25"/>
        <v>0</v>
      </c>
      <c r="H255" s="326" t="s">
        <v>687</v>
      </c>
      <c r="I255" s="317" t="s">
        <v>316</v>
      </c>
      <c r="J255" s="96" t="str">
        <f>VLOOKUP(I255,Presupuesto!$B$11:$C$566,2,0)</f>
        <v>PASAJES AL EXTERIOR</v>
      </c>
      <c r="K255" s="96" t="str">
        <f t="shared" si="26"/>
        <v>Desarrollo e Innovación Curricular</v>
      </c>
      <c r="L255" s="96" t="s">
        <v>703</v>
      </c>
    </row>
    <row r="256" spans="3:12" ht="15.75" thickBot="1" x14ac:dyDescent="0.3">
      <c r="C256" s="97" t="s">
        <v>1306</v>
      </c>
      <c r="D256" s="578"/>
      <c r="E256" s="148">
        <v>0</v>
      </c>
      <c r="F256" s="116">
        <v>250</v>
      </c>
      <c r="G256" s="95">
        <f t="shared" si="25"/>
        <v>0</v>
      </c>
      <c r="H256" s="326" t="s">
        <v>687</v>
      </c>
      <c r="I256" s="96" t="s">
        <v>368</v>
      </c>
      <c r="J256" s="96" t="str">
        <f>VLOOKUP(I256,Presupuesto!$B$11:$C$566,2,0)</f>
        <v>PRODUCTOS PAPEL Y CARTON</v>
      </c>
      <c r="K256" s="96" t="str">
        <f t="shared" si="26"/>
        <v>Desarrollo e Innovación Curricular</v>
      </c>
      <c r="L256" s="96" t="s">
        <v>703</v>
      </c>
    </row>
    <row r="257" spans="3:12" ht="15.75" thickBot="1" x14ac:dyDescent="0.3">
      <c r="C257" s="97" t="s">
        <v>1307</v>
      </c>
      <c r="D257" s="578"/>
      <c r="E257" s="198">
        <v>20</v>
      </c>
      <c r="F257" s="98">
        <v>85</v>
      </c>
      <c r="G257" s="95">
        <f t="shared" si="25"/>
        <v>1700</v>
      </c>
      <c r="H257" s="326" t="s">
        <v>687</v>
      </c>
      <c r="I257" s="96" t="s">
        <v>368</v>
      </c>
      <c r="J257" s="96" t="str">
        <f>VLOOKUP(I257,Presupuesto!$B$11:$C$566,2,0)</f>
        <v>PRODUCTOS PAPEL Y CARTON</v>
      </c>
      <c r="K257" s="96" t="str">
        <f t="shared" si="26"/>
        <v>Desarrollo e Innovación Curricular</v>
      </c>
      <c r="L257" s="96" t="s">
        <v>703</v>
      </c>
    </row>
    <row r="258" spans="3:12" ht="15.75" thickBot="1" x14ac:dyDescent="0.3">
      <c r="C258" s="97" t="s">
        <v>1308</v>
      </c>
      <c r="D258" s="578"/>
      <c r="E258" s="198">
        <f>D252/12</f>
        <v>8.3333333333333339</v>
      </c>
      <c r="F258" s="98">
        <v>36</v>
      </c>
      <c r="G258" s="95">
        <f t="shared" si="25"/>
        <v>300</v>
      </c>
      <c r="H258" s="326" t="s">
        <v>687</v>
      </c>
      <c r="I258" s="96" t="s">
        <v>435</v>
      </c>
      <c r="J258" s="96" t="str">
        <f>VLOOKUP(I258,Presupuesto!$B$11:$C$566,2,0)</f>
        <v>UTILES DE ESCRITORIO, OFICINA Y ENSE¥ANZA</v>
      </c>
      <c r="K258" s="96" t="str">
        <f t="shared" si="26"/>
        <v>Desarrollo e Innovación Curricular</v>
      </c>
      <c r="L258" s="96" t="s">
        <v>703</v>
      </c>
    </row>
    <row r="259" spans="3:12" ht="15.75" thickBot="1" x14ac:dyDescent="0.3">
      <c r="C259" s="97" t="s">
        <v>1309</v>
      </c>
      <c r="D259" s="578"/>
      <c r="E259" s="198">
        <f>D252/12</f>
        <v>8.3333333333333339</v>
      </c>
      <c r="F259" s="98">
        <v>80</v>
      </c>
      <c r="G259" s="95">
        <f t="shared" si="25"/>
        <v>666.66666666666674</v>
      </c>
      <c r="H259" s="326" t="s">
        <v>687</v>
      </c>
      <c r="I259" s="96" t="s">
        <v>435</v>
      </c>
      <c r="J259" s="96" t="str">
        <f>VLOOKUP(I259,Presupuesto!$B$11:$C$566,2,0)</f>
        <v>UTILES DE ESCRITORIO, OFICINA Y ENSE¥ANZA</v>
      </c>
      <c r="K259" s="96" t="str">
        <f t="shared" si="26"/>
        <v>Desarrollo e Innovación Curricular</v>
      </c>
      <c r="L259" s="96" t="s">
        <v>703</v>
      </c>
    </row>
    <row r="260" spans="3:12" ht="15.75" thickBot="1" x14ac:dyDescent="0.3">
      <c r="C260" s="107" t="s">
        <v>1320</v>
      </c>
      <c r="D260" s="578"/>
      <c r="E260" s="213">
        <v>0</v>
      </c>
      <c r="F260" s="117">
        <v>7200</v>
      </c>
      <c r="G260" s="95">
        <f t="shared" si="25"/>
        <v>0</v>
      </c>
      <c r="H260" s="326" t="s">
        <v>687</v>
      </c>
      <c r="I260" s="96" t="s">
        <v>435</v>
      </c>
      <c r="J260" s="96" t="str">
        <f>VLOOKUP(I260,Presupuesto!$B$11:$C$566,2,0)</f>
        <v>UTILES DE ESCRITORIO, OFICINA Y ENSE¥ANZA</v>
      </c>
      <c r="K260" s="96" t="str">
        <f t="shared" si="26"/>
        <v>Desarrollo e Innovación Curricular</v>
      </c>
      <c r="L260" s="96" t="s">
        <v>703</v>
      </c>
    </row>
    <row r="261" spans="3:12" ht="15.75" thickBot="1" x14ac:dyDescent="0.3">
      <c r="C261" s="217" t="s">
        <v>1253</v>
      </c>
      <c r="D261" s="218">
        <v>18</v>
      </c>
      <c r="E261" s="328">
        <v>3</v>
      </c>
      <c r="F261" s="102">
        <v>2250</v>
      </c>
      <c r="G261" s="103">
        <f>D261*E261*F261</f>
        <v>121500</v>
      </c>
      <c r="H261" s="326" t="s">
        <v>687</v>
      </c>
      <c r="I261" s="329" t="s">
        <v>321</v>
      </c>
      <c r="J261" s="104" t="str">
        <f>VLOOKUP(I261,Presupuesto!$B$11:$C$566,2,0)</f>
        <v>VIATICOS NACIONALES</v>
      </c>
      <c r="K261" s="330" t="str">
        <f t="shared" si="26"/>
        <v>Desarrollo e Innovación Curricular</v>
      </c>
      <c r="L261" s="330" t="s">
        <v>703</v>
      </c>
    </row>
    <row r="262" spans="3:12" ht="15.75" thickBot="1" x14ac:dyDescent="0.3"/>
    <row r="263" spans="3:12" ht="15.75" thickBot="1" x14ac:dyDescent="0.3">
      <c r="C263" s="29" t="s">
        <v>1292</v>
      </c>
      <c r="D263" s="30">
        <f>SUM(G270:G279)</f>
        <v>195550</v>
      </c>
      <c r="E263" s="92"/>
      <c r="F263" s="92"/>
      <c r="G263" s="92"/>
      <c r="H263" s="75"/>
      <c r="I263" s="75"/>
      <c r="J263" s="75"/>
      <c r="K263" s="110"/>
    </row>
    <row r="264" spans="3:12" x14ac:dyDescent="0.25">
      <c r="C264" s="69"/>
      <c r="D264" s="31"/>
      <c r="E264" s="92"/>
      <c r="F264" s="92"/>
      <c r="G264" s="92"/>
      <c r="H264" s="75"/>
      <c r="I264" s="75"/>
      <c r="J264" s="75"/>
      <c r="K264" s="110"/>
    </row>
    <row r="265" spans="3:12" x14ac:dyDescent="0.25">
      <c r="C265" s="69" t="s">
        <v>1323</v>
      </c>
      <c r="D265" s="31"/>
      <c r="E265" s="92"/>
      <c r="F265" s="92"/>
      <c r="G265" s="92"/>
      <c r="H265" s="75"/>
      <c r="I265" s="75"/>
      <c r="J265" s="75"/>
      <c r="K265" s="110"/>
    </row>
    <row r="266" spans="3:12" ht="15.75" x14ac:dyDescent="0.25">
      <c r="C266" s="201" t="s">
        <v>1293</v>
      </c>
      <c r="D266" s="386">
        <v>1.6</v>
      </c>
      <c r="E266" s="92"/>
      <c r="F266" s="92"/>
      <c r="G266" s="92"/>
      <c r="H266" s="75"/>
      <c r="I266" s="75"/>
      <c r="J266" s="75"/>
      <c r="K266" s="110"/>
    </row>
    <row r="267" spans="3:12" ht="18.75" x14ac:dyDescent="0.25">
      <c r="C267" s="424" t="str">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1-Aprobación, publicación y socialización de los Lineamientos para la Incorporación de la Modalidad a Distancia en el curriculum. 2- Realización de 3 talleres para el acompañamiento a las Facultades, Departamentos y CUR en la elaboración de propuestas de nueva oferta académica bimodal. 3- Seguimiento al proceso de aprobación en CU y CES. </v>
      </c>
      <c r="D267" s="31"/>
      <c r="E267" s="92"/>
      <c r="F267" s="92"/>
      <c r="G267" s="92"/>
      <c r="H267" s="75"/>
      <c r="I267" s="75"/>
      <c r="J267" s="75"/>
      <c r="K267" s="110"/>
    </row>
    <row r="268" spans="3:12" ht="15.75" thickBot="1" x14ac:dyDescent="0.3">
      <c r="C268" s="69"/>
      <c r="D268" s="31"/>
      <c r="E268" s="92"/>
      <c r="F268" s="92"/>
      <c r="G268" s="92"/>
      <c r="H268" s="75"/>
      <c r="I268" s="75"/>
      <c r="J268" s="75"/>
      <c r="K268" s="110"/>
    </row>
    <row r="269" spans="3:12" ht="30.75" thickBot="1" x14ac:dyDescent="0.3">
      <c r="C269" s="123" t="s">
        <v>1294</v>
      </c>
      <c r="D269" s="126" t="s">
        <v>1295</v>
      </c>
      <c r="E269" s="125" t="s">
        <v>90</v>
      </c>
      <c r="F269" s="125" t="s">
        <v>1296</v>
      </c>
      <c r="G269" s="124" t="s">
        <v>1297</v>
      </c>
      <c r="H269" s="130" t="s">
        <v>1298</v>
      </c>
      <c r="I269" s="123" t="s">
        <v>1299</v>
      </c>
      <c r="J269" s="125" t="s">
        <v>695</v>
      </c>
      <c r="K269" s="125" t="s">
        <v>1300</v>
      </c>
      <c r="L269" s="125" t="s">
        <v>1301</v>
      </c>
    </row>
    <row r="270" spans="3:12" ht="15.75" thickBot="1" x14ac:dyDescent="0.3">
      <c r="C270" s="323" t="s">
        <v>1302</v>
      </c>
      <c r="D270" s="577">
        <v>150</v>
      </c>
      <c r="E270" s="324">
        <v>0</v>
      </c>
      <c r="F270" s="113">
        <v>30000</v>
      </c>
      <c r="G270" s="325">
        <f t="shared" ref="G270:G278" si="27">E270*F270</f>
        <v>0</v>
      </c>
      <c r="H270" s="326" t="s">
        <v>687</v>
      </c>
      <c r="I270" s="427" t="s">
        <v>278</v>
      </c>
      <c r="J270" s="114" t="str">
        <f>VLOOKUP(I270,Presupuesto!$B$11:$C$566,2,0)</f>
        <v>SERVICIOS DE CAPACITACION.</v>
      </c>
      <c r="K270" s="327" t="s">
        <v>49</v>
      </c>
      <c r="L270" s="114" t="s">
        <v>702</v>
      </c>
    </row>
    <row r="271" spans="3:12" ht="15.75" thickBot="1" x14ac:dyDescent="0.3">
      <c r="C271" s="97" t="s">
        <v>1303</v>
      </c>
      <c r="D271" s="578"/>
      <c r="E271" s="198">
        <v>150</v>
      </c>
      <c r="F271" s="98">
        <v>50</v>
      </c>
      <c r="G271" s="95">
        <f t="shared" si="27"/>
        <v>7500</v>
      </c>
      <c r="H271" s="326" t="s">
        <v>687</v>
      </c>
      <c r="I271" s="428" t="s">
        <v>291</v>
      </c>
      <c r="J271" s="96" t="str">
        <f>VLOOKUP(I271,Presupuesto!$B$11:$C$566,2,0)</f>
        <v>SERVICIOS DE IMPRENTA PUBLIC.Y REPRODUCCION</v>
      </c>
      <c r="K271" s="96" t="str">
        <f t="shared" ref="K271:K279" si="28">$K$17</f>
        <v>Desarrollo e Innovación Curricular</v>
      </c>
      <c r="L271" s="96" t="s">
        <v>703</v>
      </c>
    </row>
    <row r="272" spans="3:12" ht="15.75" thickBot="1" x14ac:dyDescent="0.3">
      <c r="C272" s="97" t="s">
        <v>1304</v>
      </c>
      <c r="D272" s="578"/>
      <c r="E272" s="198">
        <v>150</v>
      </c>
      <c r="F272" s="98">
        <v>150</v>
      </c>
      <c r="G272" s="95">
        <f t="shared" si="27"/>
        <v>22500</v>
      </c>
      <c r="H272" s="326" t="s">
        <v>687</v>
      </c>
      <c r="I272" s="428" t="s">
        <v>345</v>
      </c>
      <c r="J272" s="96" t="str">
        <f>VLOOKUP(I272,Presupuesto!$B$11:$C$566,2,0)</f>
        <v>ALIMENTOS B EBIDAS PARA PERSONAS</v>
      </c>
      <c r="K272" s="96" t="str">
        <f t="shared" si="28"/>
        <v>Desarrollo e Innovación Curricular</v>
      </c>
      <c r="L272" s="96" t="s">
        <v>706</v>
      </c>
    </row>
    <row r="273" spans="3:12" ht="15.75" thickBot="1" x14ac:dyDescent="0.3">
      <c r="C273" s="97" t="s">
        <v>1305</v>
      </c>
      <c r="D273" s="578"/>
      <c r="E273" s="148">
        <v>0</v>
      </c>
      <c r="F273" s="116">
        <v>28000</v>
      </c>
      <c r="G273" s="95">
        <f t="shared" si="27"/>
        <v>0</v>
      </c>
      <c r="H273" s="326" t="s">
        <v>687</v>
      </c>
      <c r="I273" s="429" t="s">
        <v>316</v>
      </c>
      <c r="J273" s="96" t="str">
        <f>VLOOKUP(I273,Presupuesto!$B$11:$C$566,2,0)</f>
        <v>PASAJES AL EXTERIOR</v>
      </c>
      <c r="K273" s="96" t="str">
        <f t="shared" si="28"/>
        <v>Desarrollo e Innovación Curricular</v>
      </c>
      <c r="L273" s="96" t="s">
        <v>703</v>
      </c>
    </row>
    <row r="274" spans="3:12" ht="15.75" thickBot="1" x14ac:dyDescent="0.3">
      <c r="C274" s="97" t="s">
        <v>1306</v>
      </c>
      <c r="D274" s="578"/>
      <c r="E274" s="148">
        <v>0</v>
      </c>
      <c r="F274" s="116">
        <v>250</v>
      </c>
      <c r="G274" s="95">
        <f t="shared" si="27"/>
        <v>0</v>
      </c>
      <c r="H274" s="326" t="s">
        <v>687</v>
      </c>
      <c r="I274" s="428" t="s">
        <v>368</v>
      </c>
      <c r="J274" s="96" t="str">
        <f>VLOOKUP(I274,Presupuesto!$B$11:$C$566,2,0)</f>
        <v>PRODUCTOS PAPEL Y CARTON</v>
      </c>
      <c r="K274" s="96" t="str">
        <f t="shared" si="28"/>
        <v>Desarrollo e Innovación Curricular</v>
      </c>
      <c r="L274" s="96" t="s">
        <v>703</v>
      </c>
    </row>
    <row r="275" spans="3:12" ht="15.75" thickBot="1" x14ac:dyDescent="0.3">
      <c r="C275" s="97" t="s">
        <v>1307</v>
      </c>
      <c r="D275" s="578"/>
      <c r="E275" s="198">
        <v>10</v>
      </c>
      <c r="F275" s="98">
        <v>85</v>
      </c>
      <c r="G275" s="95">
        <f t="shared" si="27"/>
        <v>850</v>
      </c>
      <c r="H275" s="326" t="s">
        <v>687</v>
      </c>
      <c r="I275" s="428" t="s">
        <v>368</v>
      </c>
      <c r="J275" s="96" t="str">
        <f>VLOOKUP(I275,Presupuesto!$B$11:$C$566,2,0)</f>
        <v>PRODUCTOS PAPEL Y CARTON</v>
      </c>
      <c r="K275" s="96" t="str">
        <f t="shared" si="28"/>
        <v>Desarrollo e Innovación Curricular</v>
      </c>
      <c r="L275" s="96" t="s">
        <v>703</v>
      </c>
    </row>
    <row r="276" spans="3:12" ht="15.75" thickBot="1" x14ac:dyDescent="0.3">
      <c r="C276" s="97" t="s">
        <v>1308</v>
      </c>
      <c r="D276" s="578"/>
      <c r="E276" s="198">
        <f>D270/12</f>
        <v>12.5</v>
      </c>
      <c r="F276" s="98">
        <v>36</v>
      </c>
      <c r="G276" s="95">
        <f t="shared" si="27"/>
        <v>450</v>
      </c>
      <c r="H276" s="326" t="s">
        <v>687</v>
      </c>
      <c r="I276" s="428" t="s">
        <v>435</v>
      </c>
      <c r="J276" s="96" t="str">
        <f>VLOOKUP(I276,Presupuesto!$B$11:$C$566,2,0)</f>
        <v>UTILES DE ESCRITORIO, OFICINA Y ENSE¥ANZA</v>
      </c>
      <c r="K276" s="96" t="str">
        <f t="shared" si="28"/>
        <v>Desarrollo e Innovación Curricular</v>
      </c>
      <c r="L276" s="96" t="s">
        <v>703</v>
      </c>
    </row>
    <row r="277" spans="3:12" ht="15.75" thickBot="1" x14ac:dyDescent="0.3">
      <c r="C277" s="97" t="s">
        <v>1309</v>
      </c>
      <c r="D277" s="578"/>
      <c r="E277" s="198">
        <f>D270/12</f>
        <v>12.5</v>
      </c>
      <c r="F277" s="98">
        <v>80</v>
      </c>
      <c r="G277" s="95">
        <f t="shared" si="27"/>
        <v>1000</v>
      </c>
      <c r="H277" s="326" t="s">
        <v>687</v>
      </c>
      <c r="I277" s="428" t="s">
        <v>435</v>
      </c>
      <c r="J277" s="96" t="str">
        <f>VLOOKUP(I277,Presupuesto!$B$11:$C$566,2,0)</f>
        <v>UTILES DE ESCRITORIO, OFICINA Y ENSE¥ANZA</v>
      </c>
      <c r="K277" s="96" t="str">
        <f t="shared" si="28"/>
        <v>Desarrollo e Innovación Curricular</v>
      </c>
      <c r="L277" s="96" t="s">
        <v>703</v>
      </c>
    </row>
    <row r="278" spans="3:12" ht="15.75" thickBot="1" x14ac:dyDescent="0.3">
      <c r="C278" s="107" t="s">
        <v>1310</v>
      </c>
      <c r="D278" s="578"/>
      <c r="E278" s="213">
        <v>50</v>
      </c>
      <c r="F278" s="117">
        <v>25</v>
      </c>
      <c r="G278" s="95">
        <f t="shared" si="27"/>
        <v>1250</v>
      </c>
      <c r="H278" s="326" t="s">
        <v>687</v>
      </c>
      <c r="I278" s="428" t="s">
        <v>435</v>
      </c>
      <c r="J278" s="96" t="str">
        <f>VLOOKUP(I278,Presupuesto!$B$11:$C$566,2,0)</f>
        <v>UTILES DE ESCRITORIO, OFICINA Y ENSE¥ANZA</v>
      </c>
      <c r="K278" s="96" t="str">
        <f t="shared" si="28"/>
        <v>Desarrollo e Innovación Curricular</v>
      </c>
      <c r="L278" s="96" t="s">
        <v>703</v>
      </c>
    </row>
    <row r="279" spans="3:12" ht="15.75" thickBot="1" x14ac:dyDescent="0.3">
      <c r="C279" s="217" t="s">
        <v>1257</v>
      </c>
      <c r="D279" s="218">
        <v>27</v>
      </c>
      <c r="E279" s="328">
        <v>3</v>
      </c>
      <c r="F279" s="102">
        <f>HLOOKUP(C279,$AH$2:$BU$3,2,0)</f>
        <v>2000</v>
      </c>
      <c r="G279" s="103">
        <f>D279*E279*F279</f>
        <v>162000</v>
      </c>
      <c r="H279" s="326" t="s">
        <v>687</v>
      </c>
      <c r="I279" s="430" t="s">
        <v>321</v>
      </c>
      <c r="J279" s="104" t="str">
        <f>VLOOKUP(I279,Presupuesto!$B$11:$C$566,2,0)</f>
        <v>VIATICOS NACIONALES</v>
      </c>
      <c r="K279" s="330" t="str">
        <f t="shared" si="28"/>
        <v>Desarrollo e Innovación Curricular</v>
      </c>
      <c r="L279" s="330" t="s">
        <v>703</v>
      </c>
    </row>
    <row r="280" spans="3:12" ht="15.75" thickBot="1" x14ac:dyDescent="0.3"/>
    <row r="281" spans="3:12" ht="15.75" thickBot="1" x14ac:dyDescent="0.3">
      <c r="C281" s="29" t="s">
        <v>1292</v>
      </c>
      <c r="D281" s="30">
        <f>SUM(G288:G297)</f>
        <v>33550</v>
      </c>
      <c r="E281" s="92"/>
      <c r="F281" s="92"/>
      <c r="G281" s="92"/>
      <c r="H281" s="75"/>
      <c r="I281" s="75"/>
      <c r="J281" s="75"/>
      <c r="K281" s="110"/>
    </row>
    <row r="282" spans="3:12" x14ac:dyDescent="0.25">
      <c r="C282" s="69"/>
      <c r="D282" s="31"/>
      <c r="E282" s="92"/>
      <c r="F282" s="92"/>
      <c r="G282" s="92"/>
      <c r="H282" s="75"/>
      <c r="I282" s="75"/>
      <c r="J282" s="75"/>
      <c r="K282" s="110"/>
    </row>
    <row r="283" spans="3:12" x14ac:dyDescent="0.25">
      <c r="C283" s="69" t="s">
        <v>1324</v>
      </c>
      <c r="D283" s="31"/>
      <c r="E283" s="92"/>
      <c r="F283" s="92"/>
      <c r="G283" s="92"/>
      <c r="H283" s="75"/>
      <c r="I283" s="75"/>
      <c r="J283" s="75"/>
      <c r="K283" s="110"/>
    </row>
    <row r="284" spans="3:12" ht="15.75" x14ac:dyDescent="0.25">
      <c r="C284" s="201" t="s">
        <v>1293</v>
      </c>
      <c r="D284" s="386">
        <v>2.1</v>
      </c>
      <c r="E284" s="92"/>
      <c r="F284" s="92"/>
      <c r="G284" s="92"/>
      <c r="H284" s="75"/>
      <c r="I284" s="75"/>
      <c r="J284" s="75"/>
      <c r="K284" s="110"/>
    </row>
    <row r="285" spans="3:12" ht="18.75" x14ac:dyDescent="0.25">
      <c r="C285" s="424" t="str">
        <f>IFERROR(VLOOKUP(D284,'Desarrollo e Innov. Curricular'!$E:$F,2,FALSE),IFERROR(VLOOKUP(D284,'Investigación Científica'!$E:$F,2,FALSE),IFERROR(VLOOKUP(D284,'Vinculación Univ. Sociedad'!$E:$F,2,FALSE),IFERROR(VLOOKUP(D284,'Docencia y Profesorado Universi'!$E:$F,2,FALSE),IFERROR(VLOOKUP(D284,'Estudiantes y Graduados'!$E:$F,2,FALSE),IFERROR(VLOOKUP(D284,'Gestion Administrativa'!$E:$F,2,FALSE),IFERROR(VLOOKUP(D284,'Gestión Académica'!$E:$F,2,FALSE),IFERROR(VLOOKUP(D284,'Aseguramiento de la Calidad'!$E:$F,2,FALSE),IFERROR(VLOOKUP(D284,'Gestión del Conocimiento'!$E:$F,2,FALSE),IFERROR(VLOOKUP(D284,'Gobernabilidad y Procesos...'!$E:$F,2,FALSE),IFERROR(VLOOKUP(D284,'Gestión del Talento Humano'!$E:$F,2,FALSE),IFERROR(VLOOKUP(D284,'Internacionalización de la E.S.'!$E:$F,2,FALSE),IFERROR(VLOOKUP(D284,Posgrado!$E:$F,2,FALSE),IFERROR(VLOOKUP(D284,'Cultura de Innovación Insti...'!$E:$F,2,FALSE),VLOOKUP(D284,'Lo Esencial de la Reforma Univ.'!$E:$F,2,0)))))))))))))))</f>
        <v>1. 2 Talleres para organización de grupo de investigación en políticas de desarrollo académico</v>
      </c>
      <c r="D285" s="31"/>
      <c r="E285" s="92"/>
      <c r="F285" s="92"/>
      <c r="G285" s="92"/>
      <c r="H285" s="75"/>
      <c r="I285" s="75"/>
      <c r="J285" s="75"/>
      <c r="K285" s="110"/>
    </row>
    <row r="286" spans="3:12" ht="15.75" thickBot="1" x14ac:dyDescent="0.3">
      <c r="C286" s="69"/>
      <c r="D286" s="31"/>
      <c r="E286" s="92"/>
      <c r="F286" s="92"/>
      <c r="G286" s="92"/>
      <c r="H286" s="75"/>
      <c r="I286" s="75"/>
      <c r="J286" s="75"/>
      <c r="K286" s="110"/>
    </row>
    <row r="287" spans="3:12" ht="30.75" thickBot="1" x14ac:dyDescent="0.3">
      <c r="C287" s="123" t="s">
        <v>1294</v>
      </c>
      <c r="D287" s="126" t="s">
        <v>1295</v>
      </c>
      <c r="E287" s="125" t="s">
        <v>90</v>
      </c>
      <c r="F287" s="125" t="s">
        <v>1296</v>
      </c>
      <c r="G287" s="124" t="s">
        <v>1297</v>
      </c>
      <c r="H287" s="130" t="s">
        <v>1298</v>
      </c>
      <c r="I287" s="125" t="s">
        <v>1299</v>
      </c>
      <c r="J287" s="125" t="s">
        <v>695</v>
      </c>
      <c r="K287" s="125" t="s">
        <v>1300</v>
      </c>
      <c r="L287" s="125" t="s">
        <v>1301</v>
      </c>
    </row>
    <row r="288" spans="3:12" ht="15.75" thickBot="1" x14ac:dyDescent="0.3">
      <c r="C288" s="323" t="s">
        <v>1302</v>
      </c>
      <c r="D288" s="577">
        <v>150</v>
      </c>
      <c r="E288" s="324">
        <v>0</v>
      </c>
      <c r="F288" s="113">
        <v>30000</v>
      </c>
      <c r="G288" s="325">
        <f t="shared" ref="G288:G296" si="29">E288*F288</f>
        <v>0</v>
      </c>
      <c r="H288" s="326" t="s">
        <v>687</v>
      </c>
      <c r="I288" s="114" t="s">
        <v>278</v>
      </c>
      <c r="J288" s="114" t="str">
        <f>VLOOKUP(I288,Presupuesto!$B$11:$C$566,2,0)</f>
        <v>SERVICIOS DE CAPACITACION.</v>
      </c>
      <c r="K288" s="327" t="s">
        <v>51</v>
      </c>
      <c r="L288" s="114" t="s">
        <v>702</v>
      </c>
    </row>
    <row r="289" spans="3:12" ht="15.75" thickBot="1" x14ac:dyDescent="0.3">
      <c r="C289" s="97" t="s">
        <v>1303</v>
      </c>
      <c r="D289" s="578"/>
      <c r="E289" s="198">
        <v>150</v>
      </c>
      <c r="F289" s="98">
        <v>50</v>
      </c>
      <c r="G289" s="95">
        <f t="shared" si="29"/>
        <v>7500</v>
      </c>
      <c r="H289" s="326" t="s">
        <v>687</v>
      </c>
      <c r="I289" s="96" t="s">
        <v>291</v>
      </c>
      <c r="J289" s="96" t="str">
        <f>VLOOKUP(I289,Presupuesto!$B$11:$C$566,2,0)</f>
        <v>SERVICIOS DE IMPRENTA PUBLIC.Y REPRODUCCION</v>
      </c>
      <c r="K289" s="327" t="s">
        <v>51</v>
      </c>
      <c r="L289" s="96" t="s">
        <v>703</v>
      </c>
    </row>
    <row r="290" spans="3:12" ht="15.75" thickBot="1" x14ac:dyDescent="0.3">
      <c r="C290" s="97" t="s">
        <v>1304</v>
      </c>
      <c r="D290" s="578"/>
      <c r="E290" s="198">
        <v>150</v>
      </c>
      <c r="F290" s="98">
        <v>150</v>
      </c>
      <c r="G290" s="95">
        <f t="shared" si="29"/>
        <v>22500</v>
      </c>
      <c r="H290" s="326" t="s">
        <v>687</v>
      </c>
      <c r="I290" s="96" t="s">
        <v>345</v>
      </c>
      <c r="J290" s="96" t="str">
        <f>VLOOKUP(I290,Presupuesto!$B$11:$C$566,2,0)</f>
        <v>ALIMENTOS B EBIDAS PARA PERSONAS</v>
      </c>
      <c r="K290" s="327" t="s">
        <v>51</v>
      </c>
      <c r="L290" s="96" t="s">
        <v>706</v>
      </c>
    </row>
    <row r="291" spans="3:12" ht="15.75" thickBot="1" x14ac:dyDescent="0.3">
      <c r="C291" s="97" t="s">
        <v>1305</v>
      </c>
      <c r="D291" s="578"/>
      <c r="E291" s="148">
        <v>0</v>
      </c>
      <c r="F291" s="116">
        <v>28000</v>
      </c>
      <c r="G291" s="95">
        <f t="shared" si="29"/>
        <v>0</v>
      </c>
      <c r="H291" s="326" t="s">
        <v>687</v>
      </c>
      <c r="I291" s="317" t="s">
        <v>316</v>
      </c>
      <c r="J291" s="96" t="str">
        <f>VLOOKUP(I291,Presupuesto!$B$11:$C$566,2,0)</f>
        <v>PASAJES AL EXTERIOR</v>
      </c>
      <c r="K291" s="327" t="s">
        <v>51</v>
      </c>
      <c r="L291" s="96" t="s">
        <v>703</v>
      </c>
    </row>
    <row r="292" spans="3:12" ht="15.75" thickBot="1" x14ac:dyDescent="0.3">
      <c r="C292" s="97" t="s">
        <v>1306</v>
      </c>
      <c r="D292" s="578"/>
      <c r="E292" s="148">
        <v>0</v>
      </c>
      <c r="F292" s="116">
        <v>250</v>
      </c>
      <c r="G292" s="95">
        <f t="shared" si="29"/>
        <v>0</v>
      </c>
      <c r="H292" s="326" t="s">
        <v>687</v>
      </c>
      <c r="I292" s="96" t="s">
        <v>368</v>
      </c>
      <c r="J292" s="96" t="str">
        <f>VLOOKUP(I292,Presupuesto!$B$11:$C$566,2,0)</f>
        <v>PRODUCTOS PAPEL Y CARTON</v>
      </c>
      <c r="K292" s="327" t="s">
        <v>51</v>
      </c>
      <c r="L292" s="96" t="s">
        <v>703</v>
      </c>
    </row>
    <row r="293" spans="3:12" ht="15.75" thickBot="1" x14ac:dyDescent="0.3">
      <c r="C293" s="97" t="s">
        <v>1307</v>
      </c>
      <c r="D293" s="578"/>
      <c r="E293" s="198">
        <v>10</v>
      </c>
      <c r="F293" s="98">
        <v>85</v>
      </c>
      <c r="G293" s="95">
        <f t="shared" si="29"/>
        <v>850</v>
      </c>
      <c r="H293" s="326" t="s">
        <v>687</v>
      </c>
      <c r="I293" s="96" t="s">
        <v>368</v>
      </c>
      <c r="J293" s="96" t="str">
        <f>VLOOKUP(I293,Presupuesto!$B$11:$C$566,2,0)</f>
        <v>PRODUCTOS PAPEL Y CARTON</v>
      </c>
      <c r="K293" s="327" t="s">
        <v>51</v>
      </c>
      <c r="L293" s="96" t="s">
        <v>703</v>
      </c>
    </row>
    <row r="294" spans="3:12" ht="15.75" thickBot="1" x14ac:dyDescent="0.3">
      <c r="C294" s="97" t="s">
        <v>1308</v>
      </c>
      <c r="D294" s="578"/>
      <c r="E294" s="198">
        <f>D288/12</f>
        <v>12.5</v>
      </c>
      <c r="F294" s="98">
        <v>36</v>
      </c>
      <c r="G294" s="95">
        <f t="shared" si="29"/>
        <v>450</v>
      </c>
      <c r="H294" s="326" t="s">
        <v>687</v>
      </c>
      <c r="I294" s="96" t="s">
        <v>435</v>
      </c>
      <c r="J294" s="96" t="str">
        <f>VLOOKUP(I294,Presupuesto!$B$11:$C$566,2,0)</f>
        <v>UTILES DE ESCRITORIO, OFICINA Y ENSE¥ANZA</v>
      </c>
      <c r="K294" s="327" t="s">
        <v>51</v>
      </c>
      <c r="L294" s="96" t="s">
        <v>703</v>
      </c>
    </row>
    <row r="295" spans="3:12" ht="15.75" thickBot="1" x14ac:dyDescent="0.3">
      <c r="C295" s="97" t="s">
        <v>1309</v>
      </c>
      <c r="D295" s="578"/>
      <c r="E295" s="198">
        <f>D288/12</f>
        <v>12.5</v>
      </c>
      <c r="F295" s="98">
        <v>80</v>
      </c>
      <c r="G295" s="95">
        <f t="shared" si="29"/>
        <v>1000</v>
      </c>
      <c r="H295" s="326" t="s">
        <v>687</v>
      </c>
      <c r="I295" s="96" t="s">
        <v>435</v>
      </c>
      <c r="J295" s="96" t="str">
        <f>VLOOKUP(I295,Presupuesto!$B$11:$C$566,2,0)</f>
        <v>UTILES DE ESCRITORIO, OFICINA Y ENSE¥ANZA</v>
      </c>
      <c r="K295" s="327" t="s">
        <v>51</v>
      </c>
      <c r="L295" s="96" t="s">
        <v>703</v>
      </c>
    </row>
    <row r="296" spans="3:12" ht="15.75" thickBot="1" x14ac:dyDescent="0.3">
      <c r="C296" s="107" t="s">
        <v>1310</v>
      </c>
      <c r="D296" s="578"/>
      <c r="E296" s="213">
        <v>50</v>
      </c>
      <c r="F296" s="117">
        <v>25</v>
      </c>
      <c r="G296" s="95">
        <f t="shared" si="29"/>
        <v>1250</v>
      </c>
      <c r="H296" s="326" t="s">
        <v>687</v>
      </c>
      <c r="I296" s="96" t="s">
        <v>435</v>
      </c>
      <c r="J296" s="96" t="str">
        <f>VLOOKUP(I296,Presupuesto!$B$11:$C$566,2,0)</f>
        <v>UTILES DE ESCRITORIO, OFICINA Y ENSE¥ANZA</v>
      </c>
      <c r="K296" s="327" t="s">
        <v>51</v>
      </c>
      <c r="L296" s="96" t="s">
        <v>703</v>
      </c>
    </row>
    <row r="297" spans="3:12" ht="15.75" thickBot="1" x14ac:dyDescent="0.3">
      <c r="C297" s="217" t="s">
        <v>1257</v>
      </c>
      <c r="D297" s="218">
        <v>0</v>
      </c>
      <c r="E297" s="328">
        <v>3</v>
      </c>
      <c r="F297" s="102">
        <f>HLOOKUP(C297,$AH$2:$BU$3,2,0)</f>
        <v>2000</v>
      </c>
      <c r="G297" s="103">
        <f>D297*E297*F297</f>
        <v>0</v>
      </c>
      <c r="H297" s="326" t="s">
        <v>687</v>
      </c>
      <c r="I297" s="329" t="s">
        <v>321</v>
      </c>
      <c r="J297" s="104" t="str">
        <f>VLOOKUP(I297,Presupuesto!$B$11:$C$566,2,0)</f>
        <v>VIATICOS NACIONALES</v>
      </c>
      <c r="K297" s="327" t="s">
        <v>51</v>
      </c>
      <c r="L297" s="330" t="s">
        <v>703</v>
      </c>
    </row>
    <row r="298" spans="3:12" ht="15.75" thickBot="1" x14ac:dyDescent="0.3"/>
    <row r="299" spans="3:12" ht="15.75" thickBot="1" x14ac:dyDescent="0.3">
      <c r="C299" s="29" t="s">
        <v>1292</v>
      </c>
      <c r="D299" s="30">
        <f>SUM(G306:G315)</f>
        <v>256800</v>
      </c>
      <c r="E299" s="92"/>
      <c r="F299" s="92"/>
      <c r="G299" s="92"/>
      <c r="H299" s="75"/>
      <c r="I299" s="75"/>
      <c r="J299" s="75"/>
      <c r="K299" s="110"/>
    </row>
    <row r="300" spans="3:12" x14ac:dyDescent="0.25">
      <c r="C300" s="69"/>
      <c r="D300" s="31"/>
      <c r="E300" s="92"/>
      <c r="F300" s="92"/>
      <c r="G300" s="92"/>
      <c r="H300" s="75"/>
      <c r="I300" s="75"/>
      <c r="J300" s="75"/>
      <c r="K300" s="110"/>
    </row>
    <row r="301" spans="3:12" x14ac:dyDescent="0.25">
      <c r="C301" s="69" t="s">
        <v>1325</v>
      </c>
      <c r="D301" s="31"/>
      <c r="E301" s="92"/>
      <c r="F301" s="92"/>
      <c r="G301" s="92"/>
      <c r="H301" s="75"/>
      <c r="I301" s="75"/>
      <c r="J301" s="75"/>
      <c r="K301" s="110"/>
    </row>
    <row r="302" spans="3:12" ht="15.75" x14ac:dyDescent="0.25">
      <c r="C302" s="201" t="s">
        <v>1293</v>
      </c>
      <c r="D302" s="386">
        <v>2.2000000000000002</v>
      </c>
      <c r="E302" s="92"/>
      <c r="F302" s="92"/>
      <c r="G302" s="92"/>
      <c r="H302" s="75"/>
      <c r="I302" s="75"/>
      <c r="J302" s="75"/>
      <c r="K302" s="110"/>
    </row>
    <row r="303" spans="3:12" ht="18.75" x14ac:dyDescent="0.25">
      <c r="C303" s="424" t="str">
        <f>IFERROR(VLOOKUP(D302,'Desarrollo e Innov. Curricular'!$E:$F,2,FALSE),IFERROR(VLOOKUP(D302,'Investigación Científica'!$E:$F,2,FALSE),IFERROR(VLOOKUP(D302,'Vinculación Univ. Sociedad'!$E:$F,2,FALSE),IFERROR(VLOOKUP(D302,'Docencia y Profesorado Universi'!$E:$F,2,FALSE),IFERROR(VLOOKUP(D302,'Estudiantes y Graduados'!$E:$F,2,FALSE),IFERROR(VLOOKUP(D302,'Gestion Administrativa'!$E:$F,2,FALSE),IFERROR(VLOOKUP(D302,'Gestión Académica'!$E:$F,2,FALSE),IFERROR(VLOOKUP(D302,'Aseguramiento de la Calidad'!$E:$F,2,FALSE),IFERROR(VLOOKUP(D302,'Gestión del Conocimiento'!$E:$F,2,FALSE),IFERROR(VLOOKUP(D302,'Gobernabilidad y Procesos...'!$E:$F,2,FALSE),IFERROR(VLOOKUP(D302,'Gestión del Talento Humano'!$E:$F,2,FALSE),IFERROR(VLOOKUP(D302,'Internacionalización de la E.S.'!$E:$F,2,FALSE),IFERROR(VLOOKUP(D302,Posgrado!$E:$F,2,FALSE),IFERROR(VLOOKUP(D302,'Cultura de Innovación Insti...'!$E:$F,2,FALSE),VLOOKUP(D302,'Lo Esencial de la Reforma Univ.'!$E:$F,2,0)))))))))))))))</f>
        <v>3 participaciones en redes internacionales de investigación sobre reformas académicas y gestión académica</v>
      </c>
      <c r="D303" s="31"/>
      <c r="E303" s="92"/>
      <c r="F303" s="92"/>
      <c r="G303" s="92"/>
      <c r="H303" s="75"/>
      <c r="I303" s="75"/>
      <c r="J303" s="75"/>
      <c r="K303" s="110"/>
    </row>
    <row r="304" spans="3:12" ht="15.75" thickBot="1" x14ac:dyDescent="0.3">
      <c r="C304" s="69"/>
      <c r="D304" s="31"/>
      <c r="E304" s="92"/>
      <c r="F304" s="92"/>
      <c r="G304" s="92"/>
      <c r="H304" s="75"/>
      <c r="I304" s="75"/>
      <c r="J304" s="75"/>
      <c r="K304" s="110"/>
    </row>
    <row r="305" spans="3:12" ht="30.75" thickBot="1" x14ac:dyDescent="0.3">
      <c r="C305" s="123" t="s">
        <v>1294</v>
      </c>
      <c r="D305" s="126" t="s">
        <v>1295</v>
      </c>
      <c r="E305" s="125" t="s">
        <v>90</v>
      </c>
      <c r="F305" s="125" t="s">
        <v>1296</v>
      </c>
      <c r="G305" s="124" t="s">
        <v>1297</v>
      </c>
      <c r="H305" s="130" t="s">
        <v>1298</v>
      </c>
      <c r="I305" s="125" t="s">
        <v>1299</v>
      </c>
      <c r="J305" s="125" t="s">
        <v>695</v>
      </c>
      <c r="K305" s="125" t="s">
        <v>1300</v>
      </c>
      <c r="L305" s="125" t="s">
        <v>1301</v>
      </c>
    </row>
    <row r="306" spans="3:12" ht="15.75" thickBot="1" x14ac:dyDescent="0.3">
      <c r="C306" s="323" t="s">
        <v>1302</v>
      </c>
      <c r="D306" s="577">
        <v>0</v>
      </c>
      <c r="E306" s="324">
        <v>0</v>
      </c>
      <c r="F306" s="113">
        <v>30000</v>
      </c>
      <c r="G306" s="325">
        <f t="shared" ref="G306:G314" si="30">E306*F306</f>
        <v>0</v>
      </c>
      <c r="H306" s="326" t="s">
        <v>687</v>
      </c>
      <c r="I306" s="114" t="s">
        <v>278</v>
      </c>
      <c r="J306" s="114" t="str">
        <f>VLOOKUP(I306,Presupuesto!$B$11:$C$566,2,0)</f>
        <v>SERVICIOS DE CAPACITACION.</v>
      </c>
      <c r="K306" s="327" t="s">
        <v>51</v>
      </c>
      <c r="L306" s="114" t="s">
        <v>702</v>
      </c>
    </row>
    <row r="307" spans="3:12" ht="15.75" thickBot="1" x14ac:dyDescent="0.3">
      <c r="C307" s="97" t="s">
        <v>1303</v>
      </c>
      <c r="D307" s="578"/>
      <c r="E307" s="198">
        <v>0</v>
      </c>
      <c r="F307" s="98">
        <v>50</v>
      </c>
      <c r="G307" s="95">
        <f t="shared" si="30"/>
        <v>0</v>
      </c>
      <c r="H307" s="326" t="s">
        <v>687</v>
      </c>
      <c r="I307" s="96" t="s">
        <v>291</v>
      </c>
      <c r="J307" s="96" t="str">
        <f>VLOOKUP(I307,Presupuesto!$B$11:$C$566,2,0)</f>
        <v>SERVICIOS DE IMPRENTA PUBLIC.Y REPRODUCCION</v>
      </c>
      <c r="K307" s="327" t="s">
        <v>51</v>
      </c>
      <c r="L307" s="96" t="s">
        <v>703</v>
      </c>
    </row>
    <row r="308" spans="3:12" ht="15.75" thickBot="1" x14ac:dyDescent="0.3">
      <c r="C308" s="97" t="s">
        <v>1304</v>
      </c>
      <c r="D308" s="578"/>
      <c r="E308" s="198">
        <v>0</v>
      </c>
      <c r="F308" s="98">
        <v>150</v>
      </c>
      <c r="G308" s="95">
        <f t="shared" si="30"/>
        <v>0</v>
      </c>
      <c r="H308" s="326" t="s">
        <v>687</v>
      </c>
      <c r="I308" s="96" t="s">
        <v>345</v>
      </c>
      <c r="J308" s="96" t="str">
        <f>VLOOKUP(I308,Presupuesto!$B$11:$C$566,2,0)</f>
        <v>ALIMENTOS B EBIDAS PARA PERSONAS</v>
      </c>
      <c r="K308" s="327" t="s">
        <v>51</v>
      </c>
      <c r="L308" s="96" t="s">
        <v>706</v>
      </c>
    </row>
    <row r="309" spans="3:12" ht="15.75" thickBot="1" x14ac:dyDescent="0.3">
      <c r="C309" s="97" t="s">
        <v>1305</v>
      </c>
      <c r="D309" s="578"/>
      <c r="E309" s="148">
        <v>3</v>
      </c>
      <c r="F309" s="116">
        <v>28000</v>
      </c>
      <c r="G309" s="95">
        <f t="shared" si="30"/>
        <v>84000</v>
      </c>
      <c r="H309" s="326" t="s">
        <v>687</v>
      </c>
      <c r="I309" s="317" t="s">
        <v>316</v>
      </c>
      <c r="J309" s="96" t="str">
        <f>VLOOKUP(I309,Presupuesto!$B$11:$C$566,2,0)</f>
        <v>PASAJES AL EXTERIOR</v>
      </c>
      <c r="K309" s="327" t="s">
        <v>51</v>
      </c>
      <c r="L309" s="96" t="s">
        <v>703</v>
      </c>
    </row>
    <row r="310" spans="3:12" ht="15.75" thickBot="1" x14ac:dyDescent="0.3">
      <c r="C310" s="97" t="s">
        <v>1306</v>
      </c>
      <c r="D310" s="578"/>
      <c r="E310" s="148">
        <v>0</v>
      </c>
      <c r="F310" s="116">
        <v>250</v>
      </c>
      <c r="G310" s="95">
        <f t="shared" si="30"/>
        <v>0</v>
      </c>
      <c r="H310" s="326" t="s">
        <v>687</v>
      </c>
      <c r="I310" s="96" t="s">
        <v>368</v>
      </c>
      <c r="J310" s="96" t="str">
        <f>VLOOKUP(I310,Presupuesto!$B$11:$C$566,2,0)</f>
        <v>PRODUCTOS PAPEL Y CARTON</v>
      </c>
      <c r="K310" s="327" t="s">
        <v>51</v>
      </c>
      <c r="L310" s="96" t="s">
        <v>703</v>
      </c>
    </row>
    <row r="311" spans="3:12" ht="15.75" thickBot="1" x14ac:dyDescent="0.3">
      <c r="C311" s="97" t="s">
        <v>1307</v>
      </c>
      <c r="D311" s="578"/>
      <c r="E311" s="198">
        <v>0</v>
      </c>
      <c r="F311" s="98">
        <v>85</v>
      </c>
      <c r="G311" s="95">
        <f t="shared" si="30"/>
        <v>0</v>
      </c>
      <c r="H311" s="326" t="s">
        <v>687</v>
      </c>
      <c r="I311" s="96" t="s">
        <v>368</v>
      </c>
      <c r="J311" s="96" t="str">
        <f>VLOOKUP(I311,Presupuesto!$B$11:$C$566,2,0)</f>
        <v>PRODUCTOS PAPEL Y CARTON</v>
      </c>
      <c r="K311" s="327" t="s">
        <v>51</v>
      </c>
      <c r="L311" s="96" t="s">
        <v>703</v>
      </c>
    </row>
    <row r="312" spans="3:12" ht="15.75" thickBot="1" x14ac:dyDescent="0.3">
      <c r="C312" s="97" t="s">
        <v>1308</v>
      </c>
      <c r="D312" s="578"/>
      <c r="E312" s="198">
        <f>D306/12</f>
        <v>0</v>
      </c>
      <c r="F312" s="98">
        <v>36</v>
      </c>
      <c r="G312" s="95">
        <f t="shared" si="30"/>
        <v>0</v>
      </c>
      <c r="H312" s="326" t="s">
        <v>687</v>
      </c>
      <c r="I312" s="96" t="s">
        <v>435</v>
      </c>
      <c r="J312" s="96" t="str">
        <f>VLOOKUP(I312,Presupuesto!$B$11:$C$566,2,0)</f>
        <v>UTILES DE ESCRITORIO, OFICINA Y ENSE¥ANZA</v>
      </c>
      <c r="K312" s="327" t="s">
        <v>51</v>
      </c>
      <c r="L312" s="96" t="s">
        <v>703</v>
      </c>
    </row>
    <row r="313" spans="3:12" ht="15.75" thickBot="1" x14ac:dyDescent="0.3">
      <c r="C313" s="97" t="s">
        <v>1309</v>
      </c>
      <c r="D313" s="578"/>
      <c r="E313" s="198">
        <f>D306/12</f>
        <v>0</v>
      </c>
      <c r="F313" s="98">
        <v>80</v>
      </c>
      <c r="G313" s="95">
        <f t="shared" si="30"/>
        <v>0</v>
      </c>
      <c r="H313" s="326" t="s">
        <v>687</v>
      </c>
      <c r="I313" s="96" t="s">
        <v>435</v>
      </c>
      <c r="J313" s="96" t="str">
        <f>VLOOKUP(I313,Presupuesto!$B$11:$C$566,2,0)</f>
        <v>UTILES DE ESCRITORIO, OFICINA Y ENSE¥ANZA</v>
      </c>
      <c r="K313" s="327" t="s">
        <v>51</v>
      </c>
      <c r="L313" s="96" t="s">
        <v>703</v>
      </c>
    </row>
    <row r="314" spans="3:12" ht="15.75" thickBot="1" x14ac:dyDescent="0.3">
      <c r="C314" s="107" t="s">
        <v>1320</v>
      </c>
      <c r="D314" s="578"/>
      <c r="E314" s="213">
        <v>3</v>
      </c>
      <c r="F314" s="117">
        <v>7200</v>
      </c>
      <c r="G314" s="95">
        <f t="shared" si="30"/>
        <v>21600</v>
      </c>
      <c r="H314" s="326" t="s">
        <v>687</v>
      </c>
      <c r="I314" s="96" t="s">
        <v>435</v>
      </c>
      <c r="J314" s="96" t="str">
        <f>VLOOKUP(I314,Presupuesto!$B$11:$C$566,2,0)</f>
        <v>UTILES DE ESCRITORIO, OFICINA Y ENSE¥ANZA</v>
      </c>
      <c r="K314" s="327" t="s">
        <v>51</v>
      </c>
      <c r="L314" s="96" t="s">
        <v>703</v>
      </c>
    </row>
    <row r="315" spans="3:12" ht="15.75" thickBot="1" x14ac:dyDescent="0.3">
      <c r="C315" s="217" t="s">
        <v>1269</v>
      </c>
      <c r="D315" s="218">
        <v>3</v>
      </c>
      <c r="E315" s="328">
        <v>7</v>
      </c>
      <c r="F315" s="102">
        <v>7200</v>
      </c>
      <c r="G315" s="103">
        <f>D315*E315*F315</f>
        <v>151200</v>
      </c>
      <c r="H315" s="326" t="s">
        <v>687</v>
      </c>
      <c r="I315" s="329" t="s">
        <v>324</v>
      </c>
      <c r="J315" s="104" t="str">
        <f>VLOOKUP(I315,Presupuesto!$B$11:$C$566,2,0)</f>
        <v>VIATICOS AL EXTERIOR</v>
      </c>
      <c r="K315" s="327" t="s">
        <v>51</v>
      </c>
      <c r="L315" s="330" t="s">
        <v>703</v>
      </c>
    </row>
    <row r="316" spans="3:12" ht="15.75" thickBot="1" x14ac:dyDescent="0.3"/>
    <row r="317" spans="3:12" ht="15.75" thickBot="1" x14ac:dyDescent="0.3">
      <c r="C317" s="29" t="s">
        <v>1292</v>
      </c>
      <c r="D317" s="30">
        <f>SUM(G324:G333)</f>
        <v>213550</v>
      </c>
      <c r="E317" s="92"/>
      <c r="F317" s="92"/>
      <c r="G317" s="92"/>
      <c r="H317" s="75"/>
      <c r="I317" s="75"/>
      <c r="J317" s="75"/>
      <c r="K317" s="110"/>
    </row>
    <row r="318" spans="3:12" x14ac:dyDescent="0.25">
      <c r="C318" s="69"/>
      <c r="D318" s="31"/>
      <c r="E318" s="92"/>
      <c r="F318" s="92"/>
      <c r="G318" s="92"/>
      <c r="H318" s="75"/>
      <c r="I318" s="75"/>
      <c r="J318" s="75"/>
      <c r="K318" s="110"/>
    </row>
    <row r="319" spans="3:12" x14ac:dyDescent="0.25">
      <c r="C319" s="69" t="s">
        <v>1326</v>
      </c>
      <c r="D319" s="31"/>
      <c r="E319" s="92"/>
      <c r="F319" s="92"/>
      <c r="G319" s="92"/>
      <c r="H319" s="75"/>
      <c r="I319" s="75"/>
      <c r="J319" s="75"/>
      <c r="K319" s="110"/>
    </row>
    <row r="320" spans="3:12" ht="15.75" x14ac:dyDescent="0.25">
      <c r="C320" s="201" t="s">
        <v>1293</v>
      </c>
      <c r="D320" s="386">
        <v>2.2999999999999998</v>
      </c>
      <c r="E320" s="92"/>
      <c r="F320" s="92"/>
      <c r="G320" s="92"/>
      <c r="H320" s="75"/>
      <c r="I320" s="75"/>
      <c r="J320" s="75"/>
      <c r="K320" s="110"/>
    </row>
    <row r="321" spans="3:12" ht="18.75" x14ac:dyDescent="0.25">
      <c r="C321" s="424" t="str">
        <f>IFERROR(VLOOKUP(D320,'Desarrollo e Innov. Curricular'!$E:$F,2,FALSE),IFERROR(VLOOKUP(D320,'Investigación Científica'!$E:$F,2,FALSE),IFERROR(VLOOKUP(D320,'Vinculación Univ. Sociedad'!$E:$F,2,FALSE),IFERROR(VLOOKUP(D320,'Docencia y Profesorado Universi'!$E:$F,2,FALSE),IFERROR(VLOOKUP(D320,'Estudiantes y Graduados'!$E:$F,2,FALSE),IFERROR(VLOOKUP(D320,'Gestion Administrativa'!$E:$F,2,FALSE),IFERROR(VLOOKUP(D320,'Gestión Académica'!$E:$F,2,FALSE),IFERROR(VLOOKUP(D320,'Aseguramiento de la Calidad'!$E:$F,2,FALSE),IFERROR(VLOOKUP(D320,'Gestión del Conocimiento'!$E:$F,2,FALSE),IFERROR(VLOOKUP(D320,'Gobernabilidad y Procesos...'!$E:$F,2,FALSE),IFERROR(VLOOKUP(D320,'Gestión del Talento Humano'!$E:$F,2,FALSE),IFERROR(VLOOKUP(D320,'Internacionalización de la E.S.'!$E:$F,2,FALSE),IFERROR(VLOOKUP(D320,Posgrado!$E:$F,2,FALSE),IFERROR(VLOOKUP(D320,'Cultura de Innovación Insti...'!$E:$F,2,FALSE),VLOOKUP(D320,'Lo Esencial de la Reforma Univ.'!$E:$F,2,0)))))))))))))))</f>
        <v xml:space="preserve">1- 1 Taller en cada Red Educativa Regional para socialización y aplicación de resultados del Estudio de Oferta y Demanda de la Educación Superior. 2- Aprobación de Propuestas de Plan Estratégico de Implementación de nueva oferta académica de las redes educativas regionales.  </v>
      </c>
      <c r="D321" s="31"/>
      <c r="E321" s="92"/>
      <c r="F321" s="92"/>
      <c r="G321" s="92"/>
      <c r="H321" s="75"/>
      <c r="I321" s="75"/>
      <c r="J321" s="75"/>
      <c r="K321" s="110"/>
    </row>
    <row r="322" spans="3:12" ht="15.75" thickBot="1" x14ac:dyDescent="0.3">
      <c r="C322" s="69"/>
      <c r="D322" s="31"/>
      <c r="E322" s="92"/>
      <c r="F322" s="92"/>
      <c r="G322" s="92"/>
      <c r="H322" s="75"/>
      <c r="I322" s="75"/>
      <c r="J322" s="75"/>
      <c r="K322" s="110"/>
    </row>
    <row r="323" spans="3:12" ht="30.75" thickBot="1" x14ac:dyDescent="0.3">
      <c r="C323" s="123" t="s">
        <v>1294</v>
      </c>
      <c r="D323" s="126" t="s">
        <v>1295</v>
      </c>
      <c r="E323" s="125" t="s">
        <v>90</v>
      </c>
      <c r="F323" s="125" t="s">
        <v>1296</v>
      </c>
      <c r="G323" s="124" t="s">
        <v>1297</v>
      </c>
      <c r="H323" s="130" t="s">
        <v>1298</v>
      </c>
      <c r="I323" s="125" t="s">
        <v>1299</v>
      </c>
      <c r="J323" s="125" t="s">
        <v>695</v>
      </c>
      <c r="K323" s="125" t="s">
        <v>1300</v>
      </c>
      <c r="L323" s="125" t="s">
        <v>1301</v>
      </c>
    </row>
    <row r="324" spans="3:12" ht="15.75" thickBot="1" x14ac:dyDescent="0.3">
      <c r="C324" s="323" t="s">
        <v>1302</v>
      </c>
      <c r="D324" s="577">
        <v>150</v>
      </c>
      <c r="E324" s="324">
        <v>0</v>
      </c>
      <c r="F324" s="113">
        <v>30000</v>
      </c>
      <c r="G324" s="325">
        <f t="shared" ref="G324:G332" si="31">E324*F324</f>
        <v>0</v>
      </c>
      <c r="H324" s="326" t="s">
        <v>687</v>
      </c>
      <c r="I324" s="114" t="s">
        <v>278</v>
      </c>
      <c r="J324" s="114" t="str">
        <f>VLOOKUP(I324,Presupuesto!$B$11:$C$566,2,0)</f>
        <v>SERVICIOS DE CAPACITACION.</v>
      </c>
      <c r="K324" s="327" t="s">
        <v>51</v>
      </c>
      <c r="L324" s="114" t="s">
        <v>702</v>
      </c>
    </row>
    <row r="325" spans="3:12" ht="15.75" thickBot="1" x14ac:dyDescent="0.3">
      <c r="C325" s="97" t="s">
        <v>1303</v>
      </c>
      <c r="D325" s="578"/>
      <c r="E325" s="198">
        <v>150</v>
      </c>
      <c r="F325" s="98">
        <v>50</v>
      </c>
      <c r="G325" s="95">
        <f t="shared" si="31"/>
        <v>7500</v>
      </c>
      <c r="H325" s="326" t="s">
        <v>687</v>
      </c>
      <c r="I325" s="96" t="s">
        <v>291</v>
      </c>
      <c r="J325" s="96" t="str">
        <f>VLOOKUP(I325,Presupuesto!$B$11:$C$566,2,0)</f>
        <v>SERVICIOS DE IMPRENTA PUBLIC.Y REPRODUCCION</v>
      </c>
      <c r="K325" s="327" t="s">
        <v>51</v>
      </c>
      <c r="L325" s="96" t="s">
        <v>703</v>
      </c>
    </row>
    <row r="326" spans="3:12" ht="15.75" thickBot="1" x14ac:dyDescent="0.3">
      <c r="C326" s="97" t="s">
        <v>1304</v>
      </c>
      <c r="D326" s="578"/>
      <c r="E326" s="198">
        <v>150</v>
      </c>
      <c r="F326" s="98">
        <v>150</v>
      </c>
      <c r="G326" s="95">
        <f t="shared" si="31"/>
        <v>22500</v>
      </c>
      <c r="H326" s="326" t="s">
        <v>687</v>
      </c>
      <c r="I326" s="96" t="s">
        <v>345</v>
      </c>
      <c r="J326" s="96" t="str">
        <f>VLOOKUP(I326,Presupuesto!$B$11:$C$566,2,0)</f>
        <v>ALIMENTOS B EBIDAS PARA PERSONAS</v>
      </c>
      <c r="K326" s="327" t="s">
        <v>51</v>
      </c>
      <c r="L326" s="96" t="s">
        <v>706</v>
      </c>
    </row>
    <row r="327" spans="3:12" ht="15.75" thickBot="1" x14ac:dyDescent="0.3">
      <c r="C327" s="97" t="s">
        <v>1305</v>
      </c>
      <c r="D327" s="578"/>
      <c r="E327" s="148">
        <v>0</v>
      </c>
      <c r="F327" s="116">
        <v>28000</v>
      </c>
      <c r="G327" s="95">
        <f t="shared" si="31"/>
        <v>0</v>
      </c>
      <c r="H327" s="326" t="s">
        <v>687</v>
      </c>
      <c r="I327" s="317" t="s">
        <v>316</v>
      </c>
      <c r="J327" s="96" t="str">
        <f>VLOOKUP(I327,Presupuesto!$B$11:$C$566,2,0)</f>
        <v>PASAJES AL EXTERIOR</v>
      </c>
      <c r="K327" s="327" t="s">
        <v>51</v>
      </c>
      <c r="L327" s="96" t="s">
        <v>703</v>
      </c>
    </row>
    <row r="328" spans="3:12" ht="15.75" thickBot="1" x14ac:dyDescent="0.3">
      <c r="C328" s="97" t="s">
        <v>1306</v>
      </c>
      <c r="D328" s="578"/>
      <c r="E328" s="148">
        <v>0</v>
      </c>
      <c r="F328" s="116">
        <v>250</v>
      </c>
      <c r="G328" s="95">
        <f t="shared" si="31"/>
        <v>0</v>
      </c>
      <c r="H328" s="326" t="s">
        <v>687</v>
      </c>
      <c r="I328" s="96" t="s">
        <v>368</v>
      </c>
      <c r="J328" s="96" t="str">
        <f>VLOOKUP(I328,Presupuesto!$B$11:$C$566,2,0)</f>
        <v>PRODUCTOS PAPEL Y CARTON</v>
      </c>
      <c r="K328" s="327" t="s">
        <v>51</v>
      </c>
      <c r="L328" s="96" t="s">
        <v>703</v>
      </c>
    </row>
    <row r="329" spans="3:12" ht="15.75" thickBot="1" x14ac:dyDescent="0.3">
      <c r="C329" s="97" t="s">
        <v>1307</v>
      </c>
      <c r="D329" s="578"/>
      <c r="E329" s="198">
        <v>10</v>
      </c>
      <c r="F329" s="98">
        <v>85</v>
      </c>
      <c r="G329" s="95">
        <f t="shared" si="31"/>
        <v>850</v>
      </c>
      <c r="H329" s="326" t="s">
        <v>687</v>
      </c>
      <c r="I329" s="96" t="s">
        <v>368</v>
      </c>
      <c r="J329" s="96" t="str">
        <f>VLOOKUP(I329,Presupuesto!$B$11:$C$566,2,0)</f>
        <v>PRODUCTOS PAPEL Y CARTON</v>
      </c>
      <c r="K329" s="327" t="s">
        <v>51</v>
      </c>
      <c r="L329" s="96" t="s">
        <v>703</v>
      </c>
    </row>
    <row r="330" spans="3:12" ht="15.75" thickBot="1" x14ac:dyDescent="0.3">
      <c r="C330" s="97" t="s">
        <v>1308</v>
      </c>
      <c r="D330" s="578"/>
      <c r="E330" s="198">
        <f>D324/12</f>
        <v>12.5</v>
      </c>
      <c r="F330" s="98">
        <v>36</v>
      </c>
      <c r="G330" s="95">
        <f t="shared" si="31"/>
        <v>450</v>
      </c>
      <c r="H330" s="326" t="s">
        <v>687</v>
      </c>
      <c r="I330" s="96" t="s">
        <v>435</v>
      </c>
      <c r="J330" s="96" t="str">
        <f>VLOOKUP(I330,Presupuesto!$B$11:$C$566,2,0)</f>
        <v>UTILES DE ESCRITORIO, OFICINA Y ENSE¥ANZA</v>
      </c>
      <c r="K330" s="327" t="s">
        <v>51</v>
      </c>
      <c r="L330" s="96" t="s">
        <v>703</v>
      </c>
    </row>
    <row r="331" spans="3:12" ht="15.75" thickBot="1" x14ac:dyDescent="0.3">
      <c r="C331" s="97" t="s">
        <v>1309</v>
      </c>
      <c r="D331" s="578"/>
      <c r="E331" s="198">
        <f>D324/12</f>
        <v>12.5</v>
      </c>
      <c r="F331" s="98">
        <v>80</v>
      </c>
      <c r="G331" s="95">
        <f t="shared" si="31"/>
        <v>1000</v>
      </c>
      <c r="H331" s="326" t="s">
        <v>687</v>
      </c>
      <c r="I331" s="96" t="s">
        <v>435</v>
      </c>
      <c r="J331" s="96" t="str">
        <f>VLOOKUP(I331,Presupuesto!$B$11:$C$566,2,0)</f>
        <v>UTILES DE ESCRITORIO, OFICINA Y ENSE¥ANZA</v>
      </c>
      <c r="K331" s="327" t="s">
        <v>51</v>
      </c>
      <c r="L331" s="96" t="s">
        <v>703</v>
      </c>
    </row>
    <row r="332" spans="3:12" ht="15.75" thickBot="1" x14ac:dyDescent="0.3">
      <c r="C332" s="107" t="s">
        <v>1310</v>
      </c>
      <c r="D332" s="578"/>
      <c r="E332" s="213">
        <v>50</v>
      </c>
      <c r="F332" s="117">
        <v>25</v>
      </c>
      <c r="G332" s="95">
        <f t="shared" si="31"/>
        <v>1250</v>
      </c>
      <c r="H332" s="326" t="s">
        <v>687</v>
      </c>
      <c r="I332" s="96" t="s">
        <v>435</v>
      </c>
      <c r="J332" s="96" t="str">
        <f>VLOOKUP(I332,Presupuesto!$B$11:$C$566,2,0)</f>
        <v>UTILES DE ESCRITORIO, OFICINA Y ENSE¥ANZA</v>
      </c>
      <c r="K332" s="327" t="s">
        <v>51</v>
      </c>
      <c r="L332" s="96" t="s">
        <v>703</v>
      </c>
    </row>
    <row r="333" spans="3:12" ht="15.75" thickBot="1" x14ac:dyDescent="0.3">
      <c r="C333" s="217" t="s">
        <v>1257</v>
      </c>
      <c r="D333" s="218">
        <v>30</v>
      </c>
      <c r="E333" s="328">
        <v>3</v>
      </c>
      <c r="F333" s="102">
        <f>HLOOKUP(C333,$AH$2:$BU$3,2,0)</f>
        <v>2000</v>
      </c>
      <c r="G333" s="103">
        <f>D333*E333*F333</f>
        <v>180000</v>
      </c>
      <c r="H333" s="326" t="s">
        <v>687</v>
      </c>
      <c r="I333" s="329" t="s">
        <v>321</v>
      </c>
      <c r="J333" s="104" t="str">
        <f>VLOOKUP(I333,Presupuesto!$B$11:$C$566,2,0)</f>
        <v>VIATICOS NACIONALES</v>
      </c>
      <c r="K333" s="327" t="s">
        <v>51</v>
      </c>
      <c r="L333" s="330" t="s">
        <v>703</v>
      </c>
    </row>
    <row r="334" spans="3:12" ht="15.75" thickBot="1" x14ac:dyDescent="0.3"/>
    <row r="335" spans="3:12" ht="15.75" thickBot="1" x14ac:dyDescent="0.3">
      <c r="C335" s="29" t="s">
        <v>1292</v>
      </c>
      <c r="D335" s="30">
        <f>SUM(G342:G351)</f>
        <v>12583.333333333334</v>
      </c>
      <c r="E335" s="92"/>
      <c r="F335" s="92"/>
      <c r="G335" s="92"/>
      <c r="H335" s="75"/>
      <c r="I335" s="75"/>
      <c r="J335" s="75"/>
      <c r="K335" s="110"/>
    </row>
    <row r="336" spans="3:12" x14ac:dyDescent="0.25">
      <c r="C336" s="69"/>
      <c r="D336" s="31"/>
      <c r="E336" s="92"/>
      <c r="F336" s="92"/>
      <c r="G336" s="92"/>
      <c r="H336" s="75"/>
      <c r="I336" s="75"/>
      <c r="J336" s="75"/>
      <c r="K336" s="110"/>
    </row>
    <row r="337" spans="3:12" x14ac:dyDescent="0.25">
      <c r="C337" s="69" t="s">
        <v>1327</v>
      </c>
      <c r="D337" s="31"/>
      <c r="E337" s="92"/>
      <c r="F337" s="92"/>
      <c r="G337" s="92"/>
      <c r="H337" s="75"/>
      <c r="I337" s="75"/>
      <c r="J337" s="75"/>
      <c r="K337" s="110"/>
    </row>
    <row r="338" spans="3:12" ht="15.75" x14ac:dyDescent="0.25">
      <c r="C338" s="201" t="s">
        <v>1293</v>
      </c>
      <c r="D338" s="386">
        <v>2.6</v>
      </c>
      <c r="E338" s="92"/>
      <c r="F338" s="92"/>
      <c r="G338" s="92"/>
      <c r="H338" s="75"/>
      <c r="I338" s="75"/>
      <c r="J338" s="75"/>
      <c r="K338" s="110"/>
    </row>
    <row r="339" spans="3:12" ht="18.75" x14ac:dyDescent="0.25">
      <c r="C339" s="424" t="str">
        <f>IFERROR(VLOOKUP(D338,'Desarrollo e Innov. Curricular'!$E:$F,2,FALSE),IFERROR(VLOOKUP(D338,'Investigación Científica'!$E:$F,2,FALSE),IFERROR(VLOOKUP(D338,'Vinculación Univ. Sociedad'!$E:$F,2,FALSE),IFERROR(VLOOKUP(D338,'Docencia y Profesorado Universi'!$E:$F,2,FALSE),IFERROR(VLOOKUP(D338,'Estudiantes y Graduados'!$E:$F,2,FALSE),IFERROR(VLOOKUP(D338,'Gestion Administrativa'!$E:$F,2,FALSE),IFERROR(VLOOKUP(D338,'Gestión Académica'!$E:$F,2,FALSE),IFERROR(VLOOKUP(D338,'Aseguramiento de la Calidad'!$E:$F,2,FALSE),IFERROR(VLOOKUP(D338,'Gestión del Conocimiento'!$E:$F,2,FALSE),IFERROR(VLOOKUP(D338,'Gobernabilidad y Procesos...'!$E:$F,2,FALSE),IFERROR(VLOOKUP(D338,'Gestión del Talento Humano'!$E:$F,2,FALSE),IFERROR(VLOOKUP(D338,'Internacionalización de la E.S.'!$E:$F,2,FALSE),IFERROR(VLOOKUP(D338,Posgrado!$E:$F,2,FALSE),IFERROR(VLOOKUP(D338,'Cultura de Innovación Insti...'!$E:$F,2,FALSE),VLOOKUP(D338,'Lo Esencial de la Reforma Univ.'!$E:$F,2,0)))))))))))))))</f>
        <v>Taller de evaluación acuerdos de convenio y planificación </v>
      </c>
      <c r="D339" s="31"/>
      <c r="E339" s="92"/>
      <c r="F339" s="92"/>
      <c r="G339" s="92"/>
      <c r="H339" s="75"/>
      <c r="I339" s="75"/>
      <c r="J339" s="75"/>
      <c r="K339" s="110"/>
    </row>
    <row r="340" spans="3:12" ht="15.75" thickBot="1" x14ac:dyDescent="0.3">
      <c r="C340" s="69"/>
      <c r="D340" s="31"/>
      <c r="E340" s="92"/>
      <c r="F340" s="92"/>
      <c r="G340" s="92"/>
      <c r="H340" s="75"/>
      <c r="I340" s="75"/>
      <c r="J340" s="75"/>
      <c r="K340" s="110"/>
    </row>
    <row r="341" spans="3:12" ht="30.75" thickBot="1" x14ac:dyDescent="0.3">
      <c r="C341" s="123" t="s">
        <v>1294</v>
      </c>
      <c r="D341" s="126" t="s">
        <v>1295</v>
      </c>
      <c r="E341" s="125" t="s">
        <v>90</v>
      </c>
      <c r="F341" s="125" t="s">
        <v>1296</v>
      </c>
      <c r="G341" s="124" t="s">
        <v>1297</v>
      </c>
      <c r="H341" s="130" t="s">
        <v>1298</v>
      </c>
      <c r="I341" s="125" t="s">
        <v>1299</v>
      </c>
      <c r="J341" s="125" t="s">
        <v>695</v>
      </c>
      <c r="K341" s="125" t="s">
        <v>1300</v>
      </c>
      <c r="L341" s="125" t="s">
        <v>1301</v>
      </c>
    </row>
    <row r="342" spans="3:12" ht="15.75" thickBot="1" x14ac:dyDescent="0.3">
      <c r="C342" s="323" t="s">
        <v>1302</v>
      </c>
      <c r="D342" s="577">
        <v>50</v>
      </c>
      <c r="E342" s="324">
        <v>0</v>
      </c>
      <c r="F342" s="113">
        <v>30000</v>
      </c>
      <c r="G342" s="325">
        <f t="shared" ref="G342:G350" si="32">E342*F342</f>
        <v>0</v>
      </c>
      <c r="H342" s="326" t="s">
        <v>687</v>
      </c>
      <c r="I342" s="114" t="s">
        <v>278</v>
      </c>
      <c r="J342" s="114" t="str">
        <f>VLOOKUP(I342,Presupuesto!$B$11:$C$566,2,0)</f>
        <v>SERVICIOS DE CAPACITACION.</v>
      </c>
      <c r="K342" s="327" t="s">
        <v>51</v>
      </c>
      <c r="L342" s="114" t="s">
        <v>702</v>
      </c>
    </row>
    <row r="343" spans="3:12" ht="15.75" thickBot="1" x14ac:dyDescent="0.3">
      <c r="C343" s="97" t="s">
        <v>1303</v>
      </c>
      <c r="D343" s="578"/>
      <c r="E343" s="198">
        <v>50</v>
      </c>
      <c r="F343" s="98">
        <v>50</v>
      </c>
      <c r="G343" s="95">
        <f t="shared" si="32"/>
        <v>2500</v>
      </c>
      <c r="H343" s="326" t="s">
        <v>687</v>
      </c>
      <c r="I343" s="96" t="s">
        <v>291</v>
      </c>
      <c r="J343" s="96" t="str">
        <f>VLOOKUP(I343,Presupuesto!$B$11:$C$566,2,0)</f>
        <v>SERVICIOS DE IMPRENTA PUBLIC.Y REPRODUCCION</v>
      </c>
      <c r="K343" s="327" t="s">
        <v>51</v>
      </c>
      <c r="L343" s="96" t="s">
        <v>703</v>
      </c>
    </row>
    <row r="344" spans="3:12" ht="15.75" thickBot="1" x14ac:dyDescent="0.3">
      <c r="C344" s="97" t="s">
        <v>1304</v>
      </c>
      <c r="D344" s="578"/>
      <c r="E344" s="198">
        <v>50</v>
      </c>
      <c r="F344" s="98">
        <v>150</v>
      </c>
      <c r="G344" s="95">
        <f t="shared" si="32"/>
        <v>7500</v>
      </c>
      <c r="H344" s="326" t="s">
        <v>687</v>
      </c>
      <c r="I344" s="96" t="s">
        <v>345</v>
      </c>
      <c r="J344" s="96" t="str">
        <f>VLOOKUP(I344,Presupuesto!$B$11:$C$566,2,0)</f>
        <v>ALIMENTOS B EBIDAS PARA PERSONAS</v>
      </c>
      <c r="K344" s="327" t="s">
        <v>51</v>
      </c>
      <c r="L344" s="96" t="s">
        <v>706</v>
      </c>
    </row>
    <row r="345" spans="3:12" ht="15.75" thickBot="1" x14ac:dyDescent="0.3">
      <c r="C345" s="97" t="s">
        <v>1305</v>
      </c>
      <c r="D345" s="578"/>
      <c r="E345" s="148">
        <v>0</v>
      </c>
      <c r="F345" s="116">
        <v>28000</v>
      </c>
      <c r="G345" s="95">
        <f t="shared" si="32"/>
        <v>0</v>
      </c>
      <c r="H345" s="326" t="s">
        <v>687</v>
      </c>
      <c r="I345" s="317" t="s">
        <v>316</v>
      </c>
      <c r="J345" s="96" t="str">
        <f>VLOOKUP(I345,Presupuesto!$B$11:$C$566,2,0)</f>
        <v>PASAJES AL EXTERIOR</v>
      </c>
      <c r="K345" s="327" t="s">
        <v>51</v>
      </c>
      <c r="L345" s="96" t="s">
        <v>703</v>
      </c>
    </row>
    <row r="346" spans="3:12" ht="15.75" thickBot="1" x14ac:dyDescent="0.3">
      <c r="C346" s="97" t="s">
        <v>1306</v>
      </c>
      <c r="D346" s="578"/>
      <c r="E346" s="148">
        <v>0</v>
      </c>
      <c r="F346" s="116">
        <v>250</v>
      </c>
      <c r="G346" s="95">
        <f t="shared" si="32"/>
        <v>0</v>
      </c>
      <c r="H346" s="326" t="s">
        <v>687</v>
      </c>
      <c r="I346" s="96" t="s">
        <v>368</v>
      </c>
      <c r="J346" s="96" t="str">
        <f>VLOOKUP(I346,Presupuesto!$B$11:$C$566,2,0)</f>
        <v>PRODUCTOS PAPEL Y CARTON</v>
      </c>
      <c r="K346" s="327" t="s">
        <v>51</v>
      </c>
      <c r="L346" s="96" t="s">
        <v>703</v>
      </c>
    </row>
    <row r="347" spans="3:12" ht="15.75" thickBot="1" x14ac:dyDescent="0.3">
      <c r="C347" s="97" t="s">
        <v>1307</v>
      </c>
      <c r="D347" s="578"/>
      <c r="E347" s="198">
        <v>10</v>
      </c>
      <c r="F347" s="98">
        <v>85</v>
      </c>
      <c r="G347" s="95">
        <f t="shared" si="32"/>
        <v>850</v>
      </c>
      <c r="H347" s="326" t="s">
        <v>687</v>
      </c>
      <c r="I347" s="96" t="s">
        <v>368</v>
      </c>
      <c r="J347" s="96" t="str">
        <f>VLOOKUP(I347,Presupuesto!$B$11:$C$566,2,0)</f>
        <v>PRODUCTOS PAPEL Y CARTON</v>
      </c>
      <c r="K347" s="327" t="s">
        <v>51</v>
      </c>
      <c r="L347" s="96" t="s">
        <v>703</v>
      </c>
    </row>
    <row r="348" spans="3:12" ht="15.75" thickBot="1" x14ac:dyDescent="0.3">
      <c r="C348" s="97" t="s">
        <v>1308</v>
      </c>
      <c r="D348" s="578"/>
      <c r="E348" s="198">
        <f>D342/12</f>
        <v>4.166666666666667</v>
      </c>
      <c r="F348" s="98">
        <v>36</v>
      </c>
      <c r="G348" s="95">
        <f t="shared" si="32"/>
        <v>150</v>
      </c>
      <c r="H348" s="326" t="s">
        <v>687</v>
      </c>
      <c r="I348" s="96" t="s">
        <v>435</v>
      </c>
      <c r="J348" s="96" t="str">
        <f>VLOOKUP(I348,Presupuesto!$B$11:$C$566,2,0)</f>
        <v>UTILES DE ESCRITORIO, OFICINA Y ENSE¥ANZA</v>
      </c>
      <c r="K348" s="327" t="s">
        <v>51</v>
      </c>
      <c r="L348" s="96" t="s">
        <v>703</v>
      </c>
    </row>
    <row r="349" spans="3:12" ht="15.75" thickBot="1" x14ac:dyDescent="0.3">
      <c r="C349" s="97" t="s">
        <v>1309</v>
      </c>
      <c r="D349" s="578"/>
      <c r="E349" s="198">
        <f>D342/12</f>
        <v>4.166666666666667</v>
      </c>
      <c r="F349" s="98">
        <v>80</v>
      </c>
      <c r="G349" s="95">
        <f t="shared" si="32"/>
        <v>333.33333333333337</v>
      </c>
      <c r="H349" s="326" t="s">
        <v>687</v>
      </c>
      <c r="I349" s="96" t="s">
        <v>435</v>
      </c>
      <c r="J349" s="96" t="str">
        <f>VLOOKUP(I349,Presupuesto!$B$11:$C$566,2,0)</f>
        <v>UTILES DE ESCRITORIO, OFICINA Y ENSE¥ANZA</v>
      </c>
      <c r="K349" s="327" t="s">
        <v>51</v>
      </c>
      <c r="L349" s="96" t="s">
        <v>703</v>
      </c>
    </row>
    <row r="350" spans="3:12" ht="15.75" thickBot="1" x14ac:dyDescent="0.3">
      <c r="C350" s="107" t="s">
        <v>1310</v>
      </c>
      <c r="D350" s="578"/>
      <c r="E350" s="213">
        <v>50</v>
      </c>
      <c r="F350" s="117">
        <v>25</v>
      </c>
      <c r="G350" s="95">
        <f t="shared" si="32"/>
        <v>1250</v>
      </c>
      <c r="H350" s="326" t="s">
        <v>687</v>
      </c>
      <c r="I350" s="96" t="s">
        <v>435</v>
      </c>
      <c r="J350" s="96" t="str">
        <f>VLOOKUP(I350,Presupuesto!$B$11:$C$566,2,0)</f>
        <v>UTILES DE ESCRITORIO, OFICINA Y ENSE¥ANZA</v>
      </c>
      <c r="K350" s="327" t="s">
        <v>51</v>
      </c>
      <c r="L350" s="96" t="s">
        <v>703</v>
      </c>
    </row>
    <row r="351" spans="3:12" ht="15.75" thickBot="1" x14ac:dyDescent="0.3">
      <c r="C351" s="217" t="s">
        <v>1257</v>
      </c>
      <c r="D351" s="218">
        <v>0</v>
      </c>
      <c r="E351" s="328">
        <v>0</v>
      </c>
      <c r="F351" s="102">
        <f>HLOOKUP(C351,$AH$2:$BU$3,2,0)</f>
        <v>2000</v>
      </c>
      <c r="G351" s="103">
        <f>D351*E351*F351</f>
        <v>0</v>
      </c>
      <c r="H351" s="326" t="s">
        <v>687</v>
      </c>
      <c r="I351" s="329" t="s">
        <v>321</v>
      </c>
      <c r="J351" s="104" t="str">
        <f>VLOOKUP(I351,Presupuesto!$B$11:$C$566,2,0)</f>
        <v>VIATICOS NACIONALES</v>
      </c>
      <c r="K351" s="327" t="s">
        <v>51</v>
      </c>
      <c r="L351" s="330" t="s">
        <v>703</v>
      </c>
    </row>
    <row r="352" spans="3:12" ht="15.75" thickBot="1" x14ac:dyDescent="0.3"/>
    <row r="353" spans="3:12" ht="15.75" thickBot="1" x14ac:dyDescent="0.3">
      <c r="C353" s="29" t="s">
        <v>1292</v>
      </c>
      <c r="D353" s="30">
        <f>SUM(G360:G369)</f>
        <v>42783.333333333336</v>
      </c>
      <c r="E353" s="92"/>
      <c r="F353" s="92"/>
      <c r="G353" s="92"/>
      <c r="H353" s="75"/>
      <c r="I353" s="75"/>
      <c r="J353" s="75"/>
      <c r="K353" s="110"/>
    </row>
    <row r="354" spans="3:12" x14ac:dyDescent="0.25">
      <c r="C354" s="69"/>
      <c r="D354" s="31"/>
      <c r="E354" s="92"/>
      <c r="F354" s="92"/>
      <c r="G354" s="92"/>
      <c r="H354" s="75"/>
      <c r="I354" s="75"/>
      <c r="J354" s="75"/>
      <c r="K354" s="110"/>
    </row>
    <row r="355" spans="3:12" x14ac:dyDescent="0.25">
      <c r="C355" s="69" t="s">
        <v>1328</v>
      </c>
      <c r="D355" s="31"/>
      <c r="E355" s="92"/>
      <c r="F355" s="92"/>
      <c r="G355" s="92"/>
      <c r="H355" s="75"/>
      <c r="I355" s="75"/>
      <c r="J355" s="75"/>
      <c r="K355" s="110"/>
    </row>
    <row r="356" spans="3:12" ht="15.75" x14ac:dyDescent="0.25">
      <c r="C356" s="201" t="s">
        <v>1293</v>
      </c>
      <c r="D356" s="386">
        <v>2.8</v>
      </c>
      <c r="E356" s="92"/>
      <c r="F356" s="92"/>
      <c r="G356" s="92"/>
      <c r="H356" s="75"/>
      <c r="I356" s="75"/>
      <c r="J356" s="75"/>
      <c r="K356" s="110"/>
    </row>
    <row r="357" spans="3:12" ht="18.75" x14ac:dyDescent="0.25">
      <c r="C357" s="424" t="str">
        <f>IFERROR(VLOOKUP(D356,'Desarrollo e Innov. Curricular'!$E:$F,2,FALSE),IFERROR(VLOOKUP(D356,'Investigación Científica'!$E:$F,2,FALSE),IFERROR(VLOOKUP(D356,'Vinculación Univ. Sociedad'!$E:$F,2,FALSE),IFERROR(VLOOKUP(D356,'Docencia y Profesorado Universi'!$E:$F,2,FALSE),IFERROR(VLOOKUP(D356,'Estudiantes y Graduados'!$E:$F,2,FALSE),IFERROR(VLOOKUP(D356,'Gestion Administrativa'!$E:$F,2,FALSE),IFERROR(VLOOKUP(D356,'Gestión Académica'!$E:$F,2,FALSE),IFERROR(VLOOKUP(D356,'Aseguramiento de la Calidad'!$E:$F,2,FALSE),IFERROR(VLOOKUP(D356,'Gestión del Conocimiento'!$E:$F,2,FALSE),IFERROR(VLOOKUP(D356,'Gobernabilidad y Procesos...'!$E:$F,2,FALSE),IFERROR(VLOOKUP(D356,'Gestión del Talento Humano'!$E:$F,2,FALSE),IFERROR(VLOOKUP(D356,'Internacionalización de la E.S.'!$E:$F,2,FALSE),IFERROR(VLOOKUP(D356,Posgrado!$E:$F,2,FALSE),IFERROR(VLOOKUP(D356,'Cultura de Innovación Insti...'!$E:$F,2,FALSE),VLOOKUP(D356,'Lo Esencial de la Reforma Univ.'!$E:$F,2,0)))))))))))))))</f>
        <v>1-Identificación de áreas de estudio. 2- Conceptualización, diseño y realización de estudios de investigación. 
3- Presentación, publicación y socialización de resultados de investigación. </v>
      </c>
      <c r="D357" s="31"/>
      <c r="E357" s="92"/>
      <c r="F357" s="92"/>
      <c r="G357" s="92"/>
      <c r="H357" s="75"/>
      <c r="I357" s="75"/>
      <c r="J357" s="75"/>
      <c r="K357" s="110"/>
    </row>
    <row r="358" spans="3:12" ht="15.75" thickBot="1" x14ac:dyDescent="0.3">
      <c r="C358" s="69"/>
      <c r="D358" s="31"/>
      <c r="E358" s="92"/>
      <c r="F358" s="92"/>
      <c r="G358" s="92"/>
      <c r="H358" s="75"/>
      <c r="I358" s="75"/>
      <c r="J358" s="75"/>
      <c r="K358" s="110"/>
    </row>
    <row r="359" spans="3:12" ht="30.75" thickBot="1" x14ac:dyDescent="0.3">
      <c r="C359" s="123" t="s">
        <v>1294</v>
      </c>
      <c r="D359" s="126" t="s">
        <v>1295</v>
      </c>
      <c r="E359" s="125" t="s">
        <v>90</v>
      </c>
      <c r="F359" s="125" t="s">
        <v>1296</v>
      </c>
      <c r="G359" s="124" t="s">
        <v>1297</v>
      </c>
      <c r="H359" s="130" t="s">
        <v>1298</v>
      </c>
      <c r="I359" s="125" t="s">
        <v>1299</v>
      </c>
      <c r="J359" s="125" t="s">
        <v>695</v>
      </c>
      <c r="K359" s="125" t="s">
        <v>1300</v>
      </c>
      <c r="L359" s="125" t="s">
        <v>1301</v>
      </c>
    </row>
    <row r="360" spans="3:12" ht="15.75" thickBot="1" x14ac:dyDescent="0.3">
      <c r="C360" s="323" t="s">
        <v>1302</v>
      </c>
      <c r="D360" s="577">
        <v>200</v>
      </c>
      <c r="E360" s="324">
        <v>0</v>
      </c>
      <c r="F360" s="113">
        <v>30000</v>
      </c>
      <c r="G360" s="325">
        <f t="shared" ref="G360:G368" si="33">E360*F360</f>
        <v>0</v>
      </c>
      <c r="H360" s="326" t="s">
        <v>687</v>
      </c>
      <c r="I360" s="114" t="s">
        <v>278</v>
      </c>
      <c r="J360" s="114" t="str">
        <f>VLOOKUP(I360,Presupuesto!$B$11:$C$566,2,0)</f>
        <v>SERVICIOS DE CAPACITACION.</v>
      </c>
      <c r="K360" s="327" t="s">
        <v>51</v>
      </c>
      <c r="L360" s="114" t="s">
        <v>702</v>
      </c>
    </row>
    <row r="361" spans="3:12" ht="15.75" thickBot="1" x14ac:dyDescent="0.3">
      <c r="C361" s="97" t="s">
        <v>1303</v>
      </c>
      <c r="D361" s="578"/>
      <c r="E361" s="198">
        <v>200</v>
      </c>
      <c r="F361" s="98">
        <v>50</v>
      </c>
      <c r="G361" s="95">
        <f t="shared" si="33"/>
        <v>10000</v>
      </c>
      <c r="H361" s="326" t="s">
        <v>687</v>
      </c>
      <c r="I361" s="96" t="s">
        <v>291</v>
      </c>
      <c r="J361" s="96" t="str">
        <f>VLOOKUP(I361,Presupuesto!$B$11:$C$566,2,0)</f>
        <v>SERVICIOS DE IMPRENTA PUBLIC.Y REPRODUCCION</v>
      </c>
      <c r="K361" s="327" t="s">
        <v>51</v>
      </c>
      <c r="L361" s="96" t="s">
        <v>703</v>
      </c>
    </row>
    <row r="362" spans="3:12" ht="15.75" thickBot="1" x14ac:dyDescent="0.3">
      <c r="C362" s="97" t="s">
        <v>1304</v>
      </c>
      <c r="D362" s="578"/>
      <c r="E362" s="198">
        <v>200</v>
      </c>
      <c r="F362" s="98">
        <v>150</v>
      </c>
      <c r="G362" s="95">
        <f t="shared" si="33"/>
        <v>30000</v>
      </c>
      <c r="H362" s="326" t="s">
        <v>687</v>
      </c>
      <c r="I362" s="96" t="s">
        <v>345</v>
      </c>
      <c r="J362" s="96" t="str">
        <f>VLOOKUP(I362,Presupuesto!$B$11:$C$566,2,0)</f>
        <v>ALIMENTOS B EBIDAS PARA PERSONAS</v>
      </c>
      <c r="K362" s="327" t="s">
        <v>51</v>
      </c>
      <c r="L362" s="96" t="s">
        <v>706</v>
      </c>
    </row>
    <row r="363" spans="3:12" ht="15.75" thickBot="1" x14ac:dyDescent="0.3">
      <c r="C363" s="97" t="s">
        <v>1305</v>
      </c>
      <c r="D363" s="578"/>
      <c r="E363" s="148">
        <v>0</v>
      </c>
      <c r="F363" s="116">
        <v>28000</v>
      </c>
      <c r="G363" s="95">
        <f t="shared" si="33"/>
        <v>0</v>
      </c>
      <c r="H363" s="326" t="s">
        <v>687</v>
      </c>
      <c r="I363" s="317" t="s">
        <v>316</v>
      </c>
      <c r="J363" s="96" t="str">
        <f>VLOOKUP(I363,Presupuesto!$B$11:$C$566,2,0)</f>
        <v>PASAJES AL EXTERIOR</v>
      </c>
      <c r="K363" s="327" t="s">
        <v>51</v>
      </c>
      <c r="L363" s="96" t="s">
        <v>703</v>
      </c>
    </row>
    <row r="364" spans="3:12" ht="15.75" thickBot="1" x14ac:dyDescent="0.3">
      <c r="C364" s="97" t="s">
        <v>1306</v>
      </c>
      <c r="D364" s="578"/>
      <c r="E364" s="148">
        <v>0</v>
      </c>
      <c r="F364" s="116">
        <v>250</v>
      </c>
      <c r="G364" s="95">
        <f t="shared" si="33"/>
        <v>0</v>
      </c>
      <c r="H364" s="326" t="s">
        <v>687</v>
      </c>
      <c r="I364" s="96" t="s">
        <v>368</v>
      </c>
      <c r="J364" s="96" t="str">
        <f>VLOOKUP(I364,Presupuesto!$B$11:$C$566,2,0)</f>
        <v>PRODUCTOS PAPEL Y CARTON</v>
      </c>
      <c r="K364" s="327" t="s">
        <v>51</v>
      </c>
      <c r="L364" s="96" t="s">
        <v>703</v>
      </c>
    </row>
    <row r="365" spans="3:12" ht="15.75" thickBot="1" x14ac:dyDescent="0.3">
      <c r="C365" s="97" t="s">
        <v>1307</v>
      </c>
      <c r="D365" s="578"/>
      <c r="E365" s="198">
        <v>10</v>
      </c>
      <c r="F365" s="98">
        <v>85</v>
      </c>
      <c r="G365" s="95">
        <f t="shared" si="33"/>
        <v>850</v>
      </c>
      <c r="H365" s="326" t="s">
        <v>687</v>
      </c>
      <c r="I365" s="96" t="s">
        <v>368</v>
      </c>
      <c r="J365" s="96" t="str">
        <f>VLOOKUP(I365,Presupuesto!$B$11:$C$566,2,0)</f>
        <v>PRODUCTOS PAPEL Y CARTON</v>
      </c>
      <c r="K365" s="327" t="s">
        <v>51</v>
      </c>
      <c r="L365" s="96" t="s">
        <v>703</v>
      </c>
    </row>
    <row r="366" spans="3:12" ht="15.75" thickBot="1" x14ac:dyDescent="0.3">
      <c r="C366" s="97" t="s">
        <v>1308</v>
      </c>
      <c r="D366" s="578"/>
      <c r="E366" s="198">
        <f>D360/12</f>
        <v>16.666666666666668</v>
      </c>
      <c r="F366" s="98">
        <v>36</v>
      </c>
      <c r="G366" s="95">
        <f t="shared" si="33"/>
        <v>600</v>
      </c>
      <c r="H366" s="326" t="s">
        <v>687</v>
      </c>
      <c r="I366" s="96" t="s">
        <v>435</v>
      </c>
      <c r="J366" s="96" t="str">
        <f>VLOOKUP(I366,Presupuesto!$B$11:$C$566,2,0)</f>
        <v>UTILES DE ESCRITORIO, OFICINA Y ENSE¥ANZA</v>
      </c>
      <c r="K366" s="327" t="s">
        <v>51</v>
      </c>
      <c r="L366" s="96" t="s">
        <v>703</v>
      </c>
    </row>
    <row r="367" spans="3:12" ht="15.75" thickBot="1" x14ac:dyDescent="0.3">
      <c r="C367" s="97" t="s">
        <v>1309</v>
      </c>
      <c r="D367" s="578"/>
      <c r="E367" s="198">
        <f>D360/12</f>
        <v>16.666666666666668</v>
      </c>
      <c r="F367" s="98">
        <v>80</v>
      </c>
      <c r="G367" s="95">
        <f t="shared" si="33"/>
        <v>1333.3333333333335</v>
      </c>
      <c r="H367" s="326" t="s">
        <v>687</v>
      </c>
      <c r="I367" s="96" t="s">
        <v>435</v>
      </c>
      <c r="J367" s="96" t="str">
        <f>VLOOKUP(I367,Presupuesto!$B$11:$C$566,2,0)</f>
        <v>UTILES DE ESCRITORIO, OFICINA Y ENSE¥ANZA</v>
      </c>
      <c r="K367" s="327" t="s">
        <v>51</v>
      </c>
      <c r="L367" s="96" t="s">
        <v>703</v>
      </c>
    </row>
    <row r="368" spans="3:12" ht="15.75" thickBot="1" x14ac:dyDescent="0.3">
      <c r="C368" s="107" t="s">
        <v>1310</v>
      </c>
      <c r="D368" s="578"/>
      <c r="E368" s="213">
        <v>0</v>
      </c>
      <c r="F368" s="117">
        <v>25</v>
      </c>
      <c r="G368" s="95">
        <f t="shared" si="33"/>
        <v>0</v>
      </c>
      <c r="H368" s="326" t="s">
        <v>687</v>
      </c>
      <c r="I368" s="96" t="s">
        <v>435</v>
      </c>
      <c r="J368" s="96" t="str">
        <f>VLOOKUP(I368,Presupuesto!$B$11:$C$566,2,0)</f>
        <v>UTILES DE ESCRITORIO, OFICINA Y ENSE¥ANZA</v>
      </c>
      <c r="K368" s="327" t="s">
        <v>51</v>
      </c>
      <c r="L368" s="96" t="s">
        <v>703</v>
      </c>
    </row>
    <row r="369" spans="3:12" ht="15.75" thickBot="1" x14ac:dyDescent="0.3">
      <c r="C369" s="217" t="s">
        <v>1257</v>
      </c>
      <c r="D369" s="218">
        <v>0</v>
      </c>
      <c r="E369" s="328">
        <v>0</v>
      </c>
      <c r="F369" s="102">
        <f>HLOOKUP(C369,$AH$2:$BU$3,2,0)</f>
        <v>2000</v>
      </c>
      <c r="G369" s="103">
        <f>D369*E369*F369</f>
        <v>0</v>
      </c>
      <c r="H369" s="326" t="s">
        <v>687</v>
      </c>
      <c r="I369" s="329" t="s">
        <v>321</v>
      </c>
      <c r="J369" s="104" t="str">
        <f>VLOOKUP(I369,Presupuesto!$B$11:$C$566,2,0)</f>
        <v>VIATICOS NACIONALES</v>
      </c>
      <c r="K369" s="327" t="s">
        <v>51</v>
      </c>
      <c r="L369" s="330" t="s">
        <v>703</v>
      </c>
    </row>
    <row r="370" spans="3:12" ht="15.75" thickBot="1" x14ac:dyDescent="0.3"/>
    <row r="371" spans="3:12" ht="15.75" thickBot="1" x14ac:dyDescent="0.3">
      <c r="C371" s="29" t="s">
        <v>1292</v>
      </c>
      <c r="D371" s="30">
        <f>SUM(G378:G387)</f>
        <v>126188.33333333334</v>
      </c>
      <c r="E371" s="92"/>
      <c r="F371" s="92"/>
      <c r="G371" s="92"/>
      <c r="H371" s="75"/>
      <c r="I371" s="75"/>
      <c r="J371" s="75"/>
      <c r="K371" s="110"/>
    </row>
    <row r="372" spans="3:12" x14ac:dyDescent="0.25">
      <c r="C372" s="69"/>
      <c r="D372" s="31"/>
      <c r="E372" s="92"/>
      <c r="F372" s="92"/>
      <c r="G372" s="92"/>
      <c r="H372" s="75"/>
      <c r="I372" s="75"/>
      <c r="J372" s="75"/>
      <c r="K372" s="110"/>
    </row>
    <row r="373" spans="3:12" x14ac:dyDescent="0.25">
      <c r="C373" s="69" t="s">
        <v>1329</v>
      </c>
      <c r="D373" s="31"/>
      <c r="E373" s="92"/>
      <c r="F373" s="92"/>
      <c r="G373" s="92"/>
      <c r="H373" s="75"/>
      <c r="I373" s="75"/>
      <c r="J373" s="75"/>
      <c r="K373" s="110"/>
    </row>
    <row r="374" spans="3:12" ht="15.75" x14ac:dyDescent="0.25">
      <c r="C374" s="201" t="s">
        <v>1293</v>
      </c>
      <c r="D374" s="386">
        <v>3.1</v>
      </c>
      <c r="E374" s="92"/>
      <c r="F374" s="92"/>
      <c r="G374" s="92"/>
      <c r="H374" s="75"/>
      <c r="I374" s="75"/>
      <c r="J374" s="75"/>
      <c r="K374" s="110"/>
    </row>
    <row r="375" spans="3:12" ht="18.75" x14ac:dyDescent="0.25">
      <c r="C375" s="424" t="str">
        <f>IFERROR(VLOOKUP(D374,'Desarrollo e Innov. Curricular'!$E:$F,2,FALSE),IFERROR(VLOOKUP(D374,'Investigación Científica'!$E:$F,2,FALSE),IFERROR(VLOOKUP(D374,'Vinculación Univ. Sociedad'!$E:$F,2,FALSE),IFERROR(VLOOKUP(D374,'Docencia y Profesorado Universi'!$E:$F,2,FALSE),IFERROR(VLOOKUP(D374,'Estudiantes y Graduados'!$E:$F,2,FALSE),IFERROR(VLOOKUP(D374,'Gestion Administrativa'!$E:$F,2,FALSE),IFERROR(VLOOKUP(D374,'Gestión Académica'!$E:$F,2,FALSE),IFERROR(VLOOKUP(D374,'Aseguramiento de la Calidad'!$E:$F,2,FALSE),IFERROR(VLOOKUP(D374,'Gestión del Conocimiento'!$E:$F,2,FALSE),IFERROR(VLOOKUP(D374,'Gobernabilidad y Procesos...'!$E:$F,2,FALSE),IFERROR(VLOOKUP(D374,'Gestión del Talento Humano'!$E:$F,2,FALSE),IFERROR(VLOOKUP(D374,'Internacionalización de la E.S.'!$E:$F,2,FALSE),IFERROR(VLOOKUP(D374,Posgrado!$E:$F,2,FALSE),IFERROR(VLOOKUP(D374,'Cultura de Innovación Insti...'!$E:$F,2,FALSE),VLOOKUP(D374,'Lo Esencial de la Reforma Univ.'!$E:$F,2,0)))))))))))))))</f>
        <v>4 Talleres para supervisar aplicación pertinente de normativa sobre VUS en Facultades, CRU's y CRAED</v>
      </c>
      <c r="D375" s="31"/>
      <c r="E375" s="92"/>
      <c r="F375" s="92"/>
      <c r="G375" s="92"/>
      <c r="H375" s="75"/>
      <c r="I375" s="75"/>
      <c r="J375" s="75"/>
      <c r="K375" s="110"/>
    </row>
    <row r="376" spans="3:12" ht="15.75" thickBot="1" x14ac:dyDescent="0.3">
      <c r="C376" s="69"/>
      <c r="D376" s="31"/>
      <c r="E376" s="92"/>
      <c r="F376" s="92"/>
      <c r="G376" s="92"/>
      <c r="H376" s="75"/>
      <c r="I376" s="75"/>
      <c r="J376" s="75"/>
      <c r="K376" s="110"/>
    </row>
    <row r="377" spans="3:12" ht="30.75" thickBot="1" x14ac:dyDescent="0.3">
      <c r="C377" s="123" t="s">
        <v>1294</v>
      </c>
      <c r="D377" s="126" t="s">
        <v>1295</v>
      </c>
      <c r="E377" s="125" t="s">
        <v>90</v>
      </c>
      <c r="F377" s="125" t="s">
        <v>1296</v>
      </c>
      <c r="G377" s="124" t="s">
        <v>1297</v>
      </c>
      <c r="H377" s="130" t="s">
        <v>1298</v>
      </c>
      <c r="I377" s="125" t="s">
        <v>1299</v>
      </c>
      <c r="J377" s="125" t="s">
        <v>695</v>
      </c>
      <c r="K377" s="125" t="s">
        <v>1300</v>
      </c>
      <c r="L377" s="125" t="s">
        <v>1301</v>
      </c>
    </row>
    <row r="378" spans="3:12" ht="15.75" thickBot="1" x14ac:dyDescent="0.3">
      <c r="C378" s="323" t="s">
        <v>1302</v>
      </c>
      <c r="D378" s="577">
        <v>200</v>
      </c>
      <c r="E378" s="324">
        <v>0</v>
      </c>
      <c r="F378" s="113">
        <v>30000</v>
      </c>
      <c r="G378" s="325">
        <f t="shared" ref="G378:G386" si="34">E378*F378</f>
        <v>0</v>
      </c>
      <c r="H378" s="326" t="s">
        <v>687</v>
      </c>
      <c r="I378" s="114" t="s">
        <v>278</v>
      </c>
      <c r="J378" s="114" t="str">
        <f>VLOOKUP(I378,Presupuesto!$B$11:$C$566,2,0)</f>
        <v>SERVICIOS DE CAPACITACION.</v>
      </c>
      <c r="K378" s="327" t="s">
        <v>53</v>
      </c>
      <c r="L378" s="114" t="s">
        <v>702</v>
      </c>
    </row>
    <row r="379" spans="3:12" ht="15.75" thickBot="1" x14ac:dyDescent="0.3">
      <c r="C379" s="97" t="s">
        <v>1303</v>
      </c>
      <c r="D379" s="578"/>
      <c r="E379" s="198">
        <v>200</v>
      </c>
      <c r="F379" s="98">
        <v>50</v>
      </c>
      <c r="G379" s="95">
        <f t="shared" si="34"/>
        <v>10000</v>
      </c>
      <c r="H379" s="326" t="s">
        <v>687</v>
      </c>
      <c r="I379" s="96" t="s">
        <v>291</v>
      </c>
      <c r="J379" s="96" t="str">
        <f>VLOOKUP(I379,Presupuesto!$B$11:$C$566,2,0)</f>
        <v>SERVICIOS DE IMPRENTA PUBLIC.Y REPRODUCCION</v>
      </c>
      <c r="K379" s="327" t="s">
        <v>53</v>
      </c>
      <c r="L379" s="96" t="s">
        <v>703</v>
      </c>
    </row>
    <row r="380" spans="3:12" ht="15.75" thickBot="1" x14ac:dyDescent="0.3">
      <c r="C380" s="97" t="s">
        <v>1304</v>
      </c>
      <c r="D380" s="578"/>
      <c r="E380" s="198">
        <v>200</v>
      </c>
      <c r="F380" s="98">
        <v>150</v>
      </c>
      <c r="G380" s="95">
        <f t="shared" si="34"/>
        <v>30000</v>
      </c>
      <c r="H380" s="326" t="s">
        <v>687</v>
      </c>
      <c r="I380" s="96" t="s">
        <v>345</v>
      </c>
      <c r="J380" s="96" t="str">
        <f>VLOOKUP(I380,Presupuesto!$B$11:$C$566,2,0)</f>
        <v>ALIMENTOS B EBIDAS PARA PERSONAS</v>
      </c>
      <c r="K380" s="327" t="s">
        <v>53</v>
      </c>
      <c r="L380" s="96" t="s">
        <v>706</v>
      </c>
    </row>
    <row r="381" spans="3:12" ht="15.75" thickBot="1" x14ac:dyDescent="0.3">
      <c r="C381" s="97" t="s">
        <v>1305</v>
      </c>
      <c r="D381" s="578"/>
      <c r="E381" s="148">
        <v>0</v>
      </c>
      <c r="F381" s="116">
        <v>28000</v>
      </c>
      <c r="G381" s="95">
        <f t="shared" si="34"/>
        <v>0</v>
      </c>
      <c r="H381" s="326" t="s">
        <v>687</v>
      </c>
      <c r="I381" s="317" t="s">
        <v>316</v>
      </c>
      <c r="J381" s="96" t="str">
        <f>VLOOKUP(I381,Presupuesto!$B$11:$C$566,2,0)</f>
        <v>PASAJES AL EXTERIOR</v>
      </c>
      <c r="K381" s="327" t="s">
        <v>53</v>
      </c>
      <c r="L381" s="96" t="s">
        <v>703</v>
      </c>
    </row>
    <row r="382" spans="3:12" ht="15.75" thickBot="1" x14ac:dyDescent="0.3">
      <c r="C382" s="97" t="s">
        <v>1306</v>
      </c>
      <c r="D382" s="578"/>
      <c r="E382" s="148">
        <v>0</v>
      </c>
      <c r="F382" s="116">
        <v>250</v>
      </c>
      <c r="G382" s="95">
        <f t="shared" si="34"/>
        <v>0</v>
      </c>
      <c r="H382" s="326" t="s">
        <v>687</v>
      </c>
      <c r="I382" s="96" t="s">
        <v>368</v>
      </c>
      <c r="J382" s="96" t="str">
        <f>VLOOKUP(I382,Presupuesto!$B$11:$C$566,2,0)</f>
        <v>PRODUCTOS PAPEL Y CARTON</v>
      </c>
      <c r="K382" s="327" t="s">
        <v>53</v>
      </c>
      <c r="L382" s="96" t="s">
        <v>703</v>
      </c>
    </row>
    <row r="383" spans="3:12" ht="15.75" thickBot="1" x14ac:dyDescent="0.3">
      <c r="C383" s="97" t="s">
        <v>1307</v>
      </c>
      <c r="D383" s="578"/>
      <c r="E383" s="198">
        <v>3</v>
      </c>
      <c r="F383" s="98">
        <v>85</v>
      </c>
      <c r="G383" s="95">
        <f t="shared" si="34"/>
        <v>255</v>
      </c>
      <c r="H383" s="326" t="s">
        <v>687</v>
      </c>
      <c r="I383" s="96" t="s">
        <v>368</v>
      </c>
      <c r="J383" s="96" t="str">
        <f>VLOOKUP(I383,Presupuesto!$B$11:$C$566,2,0)</f>
        <v>PRODUCTOS PAPEL Y CARTON</v>
      </c>
      <c r="K383" s="327" t="s">
        <v>53</v>
      </c>
      <c r="L383" s="96" t="s">
        <v>703</v>
      </c>
    </row>
    <row r="384" spans="3:12" ht="15.75" thickBot="1" x14ac:dyDescent="0.3">
      <c r="C384" s="97" t="s">
        <v>1308</v>
      </c>
      <c r="D384" s="578"/>
      <c r="E384" s="198">
        <f>D378/12</f>
        <v>16.666666666666668</v>
      </c>
      <c r="F384" s="98">
        <v>36</v>
      </c>
      <c r="G384" s="95">
        <f t="shared" si="34"/>
        <v>600</v>
      </c>
      <c r="H384" s="326" t="s">
        <v>687</v>
      </c>
      <c r="I384" s="96" t="s">
        <v>435</v>
      </c>
      <c r="J384" s="96" t="str">
        <f>VLOOKUP(I384,Presupuesto!$B$11:$C$566,2,0)</f>
        <v>UTILES DE ESCRITORIO, OFICINA Y ENSE¥ANZA</v>
      </c>
      <c r="K384" s="327" t="s">
        <v>53</v>
      </c>
      <c r="L384" s="96" t="s">
        <v>703</v>
      </c>
    </row>
    <row r="385" spans="3:12" ht="15.75" thickBot="1" x14ac:dyDescent="0.3">
      <c r="C385" s="97" t="s">
        <v>1309</v>
      </c>
      <c r="D385" s="578"/>
      <c r="E385" s="198">
        <f>D378/12</f>
        <v>16.666666666666668</v>
      </c>
      <c r="F385" s="98">
        <v>80</v>
      </c>
      <c r="G385" s="95">
        <f t="shared" si="34"/>
        <v>1333.3333333333335</v>
      </c>
      <c r="H385" s="326" t="s">
        <v>687</v>
      </c>
      <c r="I385" s="96" t="s">
        <v>435</v>
      </c>
      <c r="J385" s="96" t="str">
        <f>VLOOKUP(I385,Presupuesto!$B$11:$C$566,2,0)</f>
        <v>UTILES DE ESCRITORIO, OFICINA Y ENSE¥ANZA</v>
      </c>
      <c r="K385" s="327" t="s">
        <v>53</v>
      </c>
      <c r="L385" s="96" t="s">
        <v>703</v>
      </c>
    </row>
    <row r="386" spans="3:12" ht="15.75" thickBot="1" x14ac:dyDescent="0.3">
      <c r="C386" s="107" t="s">
        <v>1310</v>
      </c>
      <c r="D386" s="578"/>
      <c r="E386" s="213">
        <v>0</v>
      </c>
      <c r="F386" s="117">
        <v>25</v>
      </c>
      <c r="G386" s="95">
        <f t="shared" si="34"/>
        <v>0</v>
      </c>
      <c r="H386" s="326" t="s">
        <v>687</v>
      </c>
      <c r="I386" s="96" t="s">
        <v>435</v>
      </c>
      <c r="J386" s="96" t="str">
        <f>VLOOKUP(I386,Presupuesto!$B$11:$C$566,2,0)</f>
        <v>UTILES DE ESCRITORIO, OFICINA Y ENSE¥ANZA</v>
      </c>
      <c r="K386" s="327" t="s">
        <v>53</v>
      </c>
      <c r="L386" s="96" t="s">
        <v>703</v>
      </c>
    </row>
    <row r="387" spans="3:12" ht="15.75" thickBot="1" x14ac:dyDescent="0.3">
      <c r="C387" s="217" t="s">
        <v>1257</v>
      </c>
      <c r="D387" s="218">
        <v>14</v>
      </c>
      <c r="E387" s="328">
        <v>3</v>
      </c>
      <c r="F387" s="102">
        <f>HLOOKUP(C387,$AH$2:$BU$3,2,0)</f>
        <v>2000</v>
      </c>
      <c r="G387" s="103">
        <f>D387*E387*F387</f>
        <v>84000</v>
      </c>
      <c r="H387" s="326" t="s">
        <v>687</v>
      </c>
      <c r="I387" s="329" t="s">
        <v>321</v>
      </c>
      <c r="J387" s="104" t="str">
        <f>VLOOKUP(I387,Presupuesto!$B$11:$C$566,2,0)</f>
        <v>VIATICOS NACIONALES</v>
      </c>
      <c r="K387" s="327" t="s">
        <v>53</v>
      </c>
      <c r="L387" s="330" t="s">
        <v>703</v>
      </c>
    </row>
    <row r="388" spans="3:12" ht="15.75" thickBot="1" x14ac:dyDescent="0.3"/>
    <row r="389" spans="3:12" ht="15.75" thickBot="1" x14ac:dyDescent="0.3">
      <c r="C389" s="29" t="s">
        <v>1292</v>
      </c>
      <c r="D389" s="30">
        <f>SUM(G396:G405)</f>
        <v>25415</v>
      </c>
      <c r="E389" s="92"/>
      <c r="F389" s="92"/>
      <c r="G389" s="92"/>
      <c r="H389" s="75"/>
      <c r="I389" s="75"/>
      <c r="J389" s="75"/>
      <c r="K389" s="110"/>
    </row>
    <row r="390" spans="3:12" x14ac:dyDescent="0.25">
      <c r="C390" s="69"/>
      <c r="D390" s="31"/>
      <c r="E390" s="92"/>
      <c r="F390" s="92"/>
      <c r="G390" s="92"/>
      <c r="H390" s="75"/>
      <c r="I390" s="75"/>
      <c r="J390" s="75"/>
      <c r="K390" s="110"/>
    </row>
    <row r="391" spans="3:12" x14ac:dyDescent="0.25">
      <c r="C391" s="69" t="s">
        <v>1330</v>
      </c>
      <c r="D391" s="31"/>
      <c r="E391" s="92"/>
      <c r="F391" s="92"/>
      <c r="G391" s="92"/>
      <c r="H391" s="75"/>
      <c r="I391" s="75"/>
      <c r="J391" s="75"/>
      <c r="K391" s="110"/>
    </row>
    <row r="392" spans="3:12" ht="15.75" x14ac:dyDescent="0.25">
      <c r="C392" s="201" t="s">
        <v>1293</v>
      </c>
      <c r="D392" s="386">
        <v>3.2</v>
      </c>
      <c r="E392" s="92"/>
      <c r="F392" s="92"/>
      <c r="G392" s="92"/>
      <c r="H392" s="75"/>
      <c r="I392" s="75"/>
      <c r="J392" s="75"/>
      <c r="K392" s="110"/>
    </row>
    <row r="393" spans="3:12" ht="18.75" x14ac:dyDescent="0.25">
      <c r="C393" s="424" t="str">
        <f>IFERROR(VLOOKUP(D392,'Desarrollo e Innov. Curricular'!$E:$F,2,FALSE),IFERROR(VLOOKUP(D392,'Investigación Científica'!$E:$F,2,FALSE),IFERROR(VLOOKUP(D392,'Vinculación Univ. Sociedad'!$E:$F,2,FALSE),IFERROR(VLOOKUP(D392,'Docencia y Profesorado Universi'!$E:$F,2,FALSE),IFERROR(VLOOKUP(D392,'Estudiantes y Graduados'!$E:$F,2,FALSE),IFERROR(VLOOKUP(D392,'Gestion Administrativa'!$E:$F,2,FALSE),IFERROR(VLOOKUP(D392,'Gestión Académica'!$E:$F,2,FALSE),IFERROR(VLOOKUP(D392,'Aseguramiento de la Calidad'!$E:$F,2,FALSE),IFERROR(VLOOKUP(D392,'Gestión del Conocimiento'!$E:$F,2,FALSE),IFERROR(VLOOKUP(D392,'Gobernabilidad y Procesos...'!$E:$F,2,FALSE),IFERROR(VLOOKUP(D392,'Gestión del Talento Humano'!$E:$F,2,FALSE),IFERROR(VLOOKUP(D392,'Internacionalización de la E.S.'!$E:$F,2,FALSE),IFERROR(VLOOKUP(D392,Posgrado!$E:$F,2,FALSE),IFERROR(VLOOKUP(D392,'Cultura de Innovación Insti...'!$E:$F,2,FALSE),VLOOKUP(D392,'Lo Esencial de la Reforma Univ.'!$E:$F,2,0)))))))))))))))</f>
        <v>6 Jornadas de supervisión en campo del Programa de APS-FC</v>
      </c>
      <c r="D393" s="31"/>
      <c r="E393" s="92"/>
      <c r="F393" s="92"/>
      <c r="G393" s="92"/>
      <c r="H393" s="75"/>
      <c r="I393" s="75"/>
      <c r="J393" s="75"/>
      <c r="K393" s="110"/>
    </row>
    <row r="394" spans="3:12" ht="15.75" thickBot="1" x14ac:dyDescent="0.3">
      <c r="C394" s="69"/>
      <c r="D394" s="31"/>
      <c r="E394" s="92"/>
      <c r="F394" s="92"/>
      <c r="G394" s="92"/>
      <c r="H394" s="75"/>
      <c r="I394" s="75"/>
      <c r="J394" s="75"/>
      <c r="K394" s="110"/>
    </row>
    <row r="395" spans="3:12" ht="30.75" thickBot="1" x14ac:dyDescent="0.3">
      <c r="C395" s="123" t="s">
        <v>1294</v>
      </c>
      <c r="D395" s="126" t="s">
        <v>1295</v>
      </c>
      <c r="E395" s="125" t="s">
        <v>90</v>
      </c>
      <c r="F395" s="125" t="s">
        <v>1296</v>
      </c>
      <c r="G395" s="124" t="s">
        <v>1297</v>
      </c>
      <c r="H395" s="130" t="s">
        <v>1298</v>
      </c>
      <c r="I395" s="125" t="s">
        <v>1299</v>
      </c>
      <c r="J395" s="125" t="s">
        <v>695</v>
      </c>
      <c r="K395" s="125" t="s">
        <v>1300</v>
      </c>
      <c r="L395" s="125" t="s">
        <v>1301</v>
      </c>
    </row>
    <row r="396" spans="3:12" ht="15.75" thickBot="1" x14ac:dyDescent="0.3">
      <c r="C396" s="323" t="s">
        <v>1302</v>
      </c>
      <c r="D396" s="577">
        <v>120</v>
      </c>
      <c r="E396" s="324">
        <v>0</v>
      </c>
      <c r="F396" s="113">
        <v>30000</v>
      </c>
      <c r="G396" s="325">
        <f t="shared" ref="G396:G404" si="35">E396*F396</f>
        <v>0</v>
      </c>
      <c r="H396" s="326" t="s">
        <v>687</v>
      </c>
      <c r="I396" s="114" t="s">
        <v>278</v>
      </c>
      <c r="J396" s="114" t="str">
        <f>VLOOKUP(I396,Presupuesto!$B$11:$C$566,2,0)</f>
        <v>SERVICIOS DE CAPACITACION.</v>
      </c>
      <c r="K396" s="327" t="s">
        <v>53</v>
      </c>
      <c r="L396" s="114" t="s">
        <v>702</v>
      </c>
    </row>
    <row r="397" spans="3:12" ht="15.75" thickBot="1" x14ac:dyDescent="0.3">
      <c r="C397" s="97" t="s">
        <v>1303</v>
      </c>
      <c r="D397" s="578"/>
      <c r="E397" s="198">
        <v>120</v>
      </c>
      <c r="F397" s="98">
        <v>50</v>
      </c>
      <c r="G397" s="95">
        <f t="shared" si="35"/>
        <v>6000</v>
      </c>
      <c r="H397" s="326" t="s">
        <v>687</v>
      </c>
      <c r="I397" s="96" t="s">
        <v>291</v>
      </c>
      <c r="J397" s="96" t="str">
        <f>VLOOKUP(I397,Presupuesto!$B$11:$C$566,2,0)</f>
        <v>SERVICIOS DE IMPRENTA PUBLIC.Y REPRODUCCION</v>
      </c>
      <c r="K397" s="327" t="s">
        <v>53</v>
      </c>
      <c r="L397" s="96" t="s">
        <v>703</v>
      </c>
    </row>
    <row r="398" spans="3:12" ht="15.75" thickBot="1" x14ac:dyDescent="0.3">
      <c r="C398" s="97" t="s">
        <v>1304</v>
      </c>
      <c r="D398" s="578"/>
      <c r="E398" s="198">
        <v>120</v>
      </c>
      <c r="F398" s="98">
        <v>150</v>
      </c>
      <c r="G398" s="95">
        <f t="shared" si="35"/>
        <v>18000</v>
      </c>
      <c r="H398" s="326" t="s">
        <v>687</v>
      </c>
      <c r="I398" s="96" t="s">
        <v>345</v>
      </c>
      <c r="J398" s="96" t="str">
        <f>VLOOKUP(I398,Presupuesto!$B$11:$C$566,2,0)</f>
        <v>ALIMENTOS B EBIDAS PARA PERSONAS</v>
      </c>
      <c r="K398" s="327" t="s">
        <v>53</v>
      </c>
      <c r="L398" s="96" t="s">
        <v>706</v>
      </c>
    </row>
    <row r="399" spans="3:12" ht="15.75" thickBot="1" x14ac:dyDescent="0.3">
      <c r="C399" s="97" t="s">
        <v>1305</v>
      </c>
      <c r="D399" s="578"/>
      <c r="E399" s="148">
        <v>0</v>
      </c>
      <c r="F399" s="116">
        <v>28000</v>
      </c>
      <c r="G399" s="95">
        <f t="shared" si="35"/>
        <v>0</v>
      </c>
      <c r="H399" s="326" t="s">
        <v>687</v>
      </c>
      <c r="I399" s="317" t="s">
        <v>316</v>
      </c>
      <c r="J399" s="96" t="str">
        <f>VLOOKUP(I399,Presupuesto!$B$11:$C$566,2,0)</f>
        <v>PASAJES AL EXTERIOR</v>
      </c>
      <c r="K399" s="327" t="s">
        <v>53</v>
      </c>
      <c r="L399" s="96" t="s">
        <v>703</v>
      </c>
    </row>
    <row r="400" spans="3:12" ht="15.75" thickBot="1" x14ac:dyDescent="0.3">
      <c r="C400" s="97" t="s">
        <v>1306</v>
      </c>
      <c r="D400" s="578"/>
      <c r="E400" s="148">
        <v>0</v>
      </c>
      <c r="F400" s="116">
        <v>250</v>
      </c>
      <c r="G400" s="95">
        <f t="shared" si="35"/>
        <v>0</v>
      </c>
      <c r="H400" s="326" t="s">
        <v>687</v>
      </c>
      <c r="I400" s="96" t="s">
        <v>368</v>
      </c>
      <c r="J400" s="96" t="str">
        <f>VLOOKUP(I400,Presupuesto!$B$11:$C$566,2,0)</f>
        <v>PRODUCTOS PAPEL Y CARTON</v>
      </c>
      <c r="K400" s="327" t="s">
        <v>53</v>
      </c>
      <c r="L400" s="96" t="s">
        <v>703</v>
      </c>
    </row>
    <row r="401" spans="3:12" ht="15.75" thickBot="1" x14ac:dyDescent="0.3">
      <c r="C401" s="97" t="s">
        <v>1307</v>
      </c>
      <c r="D401" s="578"/>
      <c r="E401" s="198">
        <v>3</v>
      </c>
      <c r="F401" s="98">
        <v>85</v>
      </c>
      <c r="G401" s="95">
        <f t="shared" si="35"/>
        <v>255</v>
      </c>
      <c r="H401" s="326" t="s">
        <v>687</v>
      </c>
      <c r="I401" s="96" t="s">
        <v>368</v>
      </c>
      <c r="J401" s="96" t="str">
        <f>VLOOKUP(I401,Presupuesto!$B$11:$C$566,2,0)</f>
        <v>PRODUCTOS PAPEL Y CARTON</v>
      </c>
      <c r="K401" s="327" t="s">
        <v>53</v>
      </c>
      <c r="L401" s="96" t="s">
        <v>703</v>
      </c>
    </row>
    <row r="402" spans="3:12" ht="15.75" thickBot="1" x14ac:dyDescent="0.3">
      <c r="C402" s="97" t="s">
        <v>1308</v>
      </c>
      <c r="D402" s="578"/>
      <c r="E402" s="198">
        <f>D396/12</f>
        <v>10</v>
      </c>
      <c r="F402" s="98">
        <v>36</v>
      </c>
      <c r="G402" s="95">
        <f t="shared" si="35"/>
        <v>360</v>
      </c>
      <c r="H402" s="326" t="s">
        <v>687</v>
      </c>
      <c r="I402" s="96" t="s">
        <v>435</v>
      </c>
      <c r="J402" s="96" t="str">
        <f>VLOOKUP(I402,Presupuesto!$B$11:$C$566,2,0)</f>
        <v>UTILES DE ESCRITORIO, OFICINA Y ENSE¥ANZA</v>
      </c>
      <c r="K402" s="327" t="s">
        <v>53</v>
      </c>
      <c r="L402" s="96" t="s">
        <v>703</v>
      </c>
    </row>
    <row r="403" spans="3:12" ht="15.75" thickBot="1" x14ac:dyDescent="0.3">
      <c r="C403" s="97" t="s">
        <v>1309</v>
      </c>
      <c r="D403" s="578"/>
      <c r="E403" s="198">
        <f>D396/12</f>
        <v>10</v>
      </c>
      <c r="F403" s="98">
        <v>80</v>
      </c>
      <c r="G403" s="95">
        <f t="shared" si="35"/>
        <v>800</v>
      </c>
      <c r="H403" s="326" t="s">
        <v>687</v>
      </c>
      <c r="I403" s="96" t="s">
        <v>435</v>
      </c>
      <c r="J403" s="96" t="str">
        <f>VLOOKUP(I403,Presupuesto!$B$11:$C$566,2,0)</f>
        <v>UTILES DE ESCRITORIO, OFICINA Y ENSE¥ANZA</v>
      </c>
      <c r="K403" s="327" t="s">
        <v>53</v>
      </c>
      <c r="L403" s="96" t="s">
        <v>703</v>
      </c>
    </row>
    <row r="404" spans="3:12" ht="15.75" thickBot="1" x14ac:dyDescent="0.3">
      <c r="C404" s="107" t="s">
        <v>1310</v>
      </c>
      <c r="D404" s="578"/>
      <c r="E404" s="213">
        <v>0</v>
      </c>
      <c r="F404" s="117">
        <v>25</v>
      </c>
      <c r="G404" s="95">
        <f t="shared" si="35"/>
        <v>0</v>
      </c>
      <c r="H404" s="326" t="s">
        <v>687</v>
      </c>
      <c r="I404" s="96" t="s">
        <v>435</v>
      </c>
      <c r="J404" s="96" t="str">
        <f>VLOOKUP(I404,Presupuesto!$B$11:$C$566,2,0)</f>
        <v>UTILES DE ESCRITORIO, OFICINA Y ENSE¥ANZA</v>
      </c>
      <c r="K404" s="327" t="s">
        <v>53</v>
      </c>
      <c r="L404" s="96" t="s">
        <v>703</v>
      </c>
    </row>
    <row r="405" spans="3:12" ht="15.75" thickBot="1" x14ac:dyDescent="0.3">
      <c r="C405" s="217" t="s">
        <v>1257</v>
      </c>
      <c r="D405" s="218">
        <v>0</v>
      </c>
      <c r="E405" s="328">
        <v>3</v>
      </c>
      <c r="F405" s="102">
        <f>HLOOKUP(C405,$AH$2:$BU$3,2,0)</f>
        <v>2000</v>
      </c>
      <c r="G405" s="103">
        <f>D405*E405*F405</f>
        <v>0</v>
      </c>
      <c r="H405" s="326" t="s">
        <v>687</v>
      </c>
      <c r="I405" s="329" t="s">
        <v>321</v>
      </c>
      <c r="J405" s="104" t="str">
        <f>VLOOKUP(I405,Presupuesto!$B$11:$C$566,2,0)</f>
        <v>VIATICOS NACIONALES</v>
      </c>
      <c r="K405" s="327" t="s">
        <v>53</v>
      </c>
      <c r="L405" s="330" t="s">
        <v>703</v>
      </c>
    </row>
    <row r="406" spans="3:12" ht="15.75" thickBot="1" x14ac:dyDescent="0.3"/>
    <row r="407" spans="3:12" ht="15.75" thickBot="1" x14ac:dyDescent="0.3">
      <c r="C407" s="29" t="s">
        <v>1292</v>
      </c>
      <c r="D407" s="30">
        <f>SUM(G414:G423)</f>
        <v>81690</v>
      </c>
      <c r="E407" s="92"/>
      <c r="F407" s="92"/>
      <c r="G407" s="92"/>
      <c r="H407" s="75"/>
      <c r="I407" s="75"/>
      <c r="J407" s="75"/>
      <c r="K407" s="110"/>
    </row>
    <row r="408" spans="3:12" x14ac:dyDescent="0.25">
      <c r="C408" s="69"/>
      <c r="D408" s="31"/>
      <c r="E408" s="92"/>
      <c r="F408" s="92"/>
      <c r="G408" s="92"/>
      <c r="H408" s="75"/>
      <c r="I408" s="75"/>
      <c r="J408" s="75"/>
      <c r="K408" s="110"/>
    </row>
    <row r="409" spans="3:12" x14ac:dyDescent="0.25">
      <c r="C409" s="69" t="s">
        <v>1331</v>
      </c>
      <c r="D409" s="31"/>
      <c r="E409" s="92"/>
      <c r="F409" s="92"/>
      <c r="G409" s="92"/>
      <c r="H409" s="75"/>
      <c r="I409" s="75"/>
      <c r="J409" s="75"/>
      <c r="K409" s="110"/>
    </row>
    <row r="410" spans="3:12" ht="15.75" x14ac:dyDescent="0.25">
      <c r="C410" s="201" t="s">
        <v>1293</v>
      </c>
      <c r="D410" s="386">
        <v>3.4</v>
      </c>
      <c r="E410" s="92"/>
      <c r="F410" s="92"/>
      <c r="G410" s="92"/>
      <c r="H410" s="75"/>
      <c r="I410" s="75"/>
      <c r="J410" s="75"/>
      <c r="K410" s="110"/>
    </row>
    <row r="411" spans="3:12" ht="18.75" x14ac:dyDescent="0.25">
      <c r="C411" s="424" t="str">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1- Definición de Criterios y Lineamientos para el diseño, aprobación e implementación de Oferta Académica No Formal de la UNAH. 2-Realización de 3 talleres de articulación entre las redes educativas regionales y la DVUS para el alineamiento entre la oferta de educación no formal de la UNAH, los diagnósticos regionales y los resultados de autoevaluación de las carreras. 3- Elaborado un Plan de Implementación de Oferta Integral de Educación No Formal en 3 redes educativas regionales.</v>
      </c>
      <c r="D411" s="31"/>
      <c r="E411" s="92"/>
      <c r="F411" s="92"/>
      <c r="G411" s="92"/>
      <c r="H411" s="75"/>
      <c r="I411" s="75"/>
      <c r="J411" s="75"/>
      <c r="K411" s="110"/>
    </row>
    <row r="412" spans="3:12" ht="15.75" thickBot="1" x14ac:dyDescent="0.3">
      <c r="C412" s="69"/>
      <c r="D412" s="31"/>
      <c r="E412" s="92"/>
      <c r="F412" s="92"/>
      <c r="G412" s="92"/>
      <c r="H412" s="75"/>
      <c r="I412" s="75"/>
      <c r="J412" s="75"/>
      <c r="K412" s="110"/>
    </row>
    <row r="413" spans="3:12" ht="30.75" thickBot="1" x14ac:dyDescent="0.3">
      <c r="C413" s="123" t="s">
        <v>1294</v>
      </c>
      <c r="D413" s="126" t="s">
        <v>1295</v>
      </c>
      <c r="E413" s="125" t="s">
        <v>90</v>
      </c>
      <c r="F413" s="125" t="s">
        <v>1296</v>
      </c>
      <c r="G413" s="124" t="s">
        <v>1297</v>
      </c>
      <c r="H413" s="130" t="s">
        <v>1298</v>
      </c>
      <c r="I413" s="125" t="s">
        <v>1299</v>
      </c>
      <c r="J413" s="125" t="s">
        <v>695</v>
      </c>
      <c r="K413" s="125" t="s">
        <v>1300</v>
      </c>
      <c r="L413" s="125" t="s">
        <v>1301</v>
      </c>
    </row>
    <row r="414" spans="3:12" ht="15.75" thickBot="1" x14ac:dyDescent="0.3">
      <c r="C414" s="323" t="s">
        <v>1302</v>
      </c>
      <c r="D414" s="577">
        <v>45</v>
      </c>
      <c r="E414" s="324">
        <v>0</v>
      </c>
      <c r="F414" s="113">
        <v>30000</v>
      </c>
      <c r="G414" s="325">
        <f t="shared" ref="G414:G422" si="36">E414*F414</f>
        <v>0</v>
      </c>
      <c r="H414" s="326" t="s">
        <v>687</v>
      </c>
      <c r="I414" s="114" t="s">
        <v>278</v>
      </c>
      <c r="J414" s="114" t="str">
        <f>VLOOKUP(I414,Presupuesto!$B$11:$C$566,2,0)</f>
        <v>SERVICIOS DE CAPACITACION.</v>
      </c>
      <c r="K414" s="327" t="s">
        <v>53</v>
      </c>
      <c r="L414" s="114" t="s">
        <v>702</v>
      </c>
    </row>
    <row r="415" spans="3:12" ht="15.75" thickBot="1" x14ac:dyDescent="0.3">
      <c r="C415" s="97" t="s">
        <v>1303</v>
      </c>
      <c r="D415" s="578"/>
      <c r="E415" s="198">
        <v>45</v>
      </c>
      <c r="F415" s="98">
        <v>50</v>
      </c>
      <c r="G415" s="95">
        <f t="shared" si="36"/>
        <v>2250</v>
      </c>
      <c r="H415" s="326" t="s">
        <v>687</v>
      </c>
      <c r="I415" s="96" t="s">
        <v>291</v>
      </c>
      <c r="J415" s="96" t="str">
        <f>VLOOKUP(I415,Presupuesto!$B$11:$C$566,2,0)</f>
        <v>SERVICIOS DE IMPRENTA PUBLIC.Y REPRODUCCION</v>
      </c>
      <c r="K415" s="327" t="s">
        <v>53</v>
      </c>
      <c r="L415" s="96" t="s">
        <v>703</v>
      </c>
    </row>
    <row r="416" spans="3:12" ht="15.75" thickBot="1" x14ac:dyDescent="0.3">
      <c r="C416" s="97" t="s">
        <v>1304</v>
      </c>
      <c r="D416" s="578"/>
      <c r="E416" s="198">
        <v>45</v>
      </c>
      <c r="F416" s="98">
        <v>150</v>
      </c>
      <c r="G416" s="95">
        <f t="shared" si="36"/>
        <v>6750</v>
      </c>
      <c r="H416" s="326" t="s">
        <v>687</v>
      </c>
      <c r="I416" s="96" t="s">
        <v>345</v>
      </c>
      <c r="J416" s="96" t="str">
        <f>VLOOKUP(I416,Presupuesto!$B$11:$C$566,2,0)</f>
        <v>ALIMENTOS B EBIDAS PARA PERSONAS</v>
      </c>
      <c r="K416" s="327" t="s">
        <v>53</v>
      </c>
      <c r="L416" s="96" t="s">
        <v>706</v>
      </c>
    </row>
    <row r="417" spans="3:12" ht="15.75" thickBot="1" x14ac:dyDescent="0.3">
      <c r="C417" s="97" t="s">
        <v>1305</v>
      </c>
      <c r="D417" s="578"/>
      <c r="E417" s="148">
        <v>0</v>
      </c>
      <c r="F417" s="116">
        <v>28000</v>
      </c>
      <c r="G417" s="95">
        <f t="shared" si="36"/>
        <v>0</v>
      </c>
      <c r="H417" s="326" t="s">
        <v>687</v>
      </c>
      <c r="I417" s="317" t="s">
        <v>316</v>
      </c>
      <c r="J417" s="96" t="str">
        <f>VLOOKUP(I417,Presupuesto!$B$11:$C$566,2,0)</f>
        <v>PASAJES AL EXTERIOR</v>
      </c>
      <c r="K417" s="327" t="s">
        <v>53</v>
      </c>
      <c r="L417" s="96" t="s">
        <v>703</v>
      </c>
    </row>
    <row r="418" spans="3:12" ht="15.75" thickBot="1" x14ac:dyDescent="0.3">
      <c r="C418" s="97" t="s">
        <v>1306</v>
      </c>
      <c r="D418" s="578"/>
      <c r="E418" s="148">
        <v>0</v>
      </c>
      <c r="F418" s="116">
        <v>250</v>
      </c>
      <c r="G418" s="95">
        <f t="shared" si="36"/>
        <v>0</v>
      </c>
      <c r="H418" s="326" t="s">
        <v>687</v>
      </c>
      <c r="I418" s="96" t="s">
        <v>368</v>
      </c>
      <c r="J418" s="96" t="str">
        <f>VLOOKUP(I418,Presupuesto!$B$11:$C$566,2,0)</f>
        <v>PRODUCTOS PAPEL Y CARTON</v>
      </c>
      <c r="K418" s="327" t="s">
        <v>53</v>
      </c>
      <c r="L418" s="96" t="s">
        <v>703</v>
      </c>
    </row>
    <row r="419" spans="3:12" ht="15.75" thickBot="1" x14ac:dyDescent="0.3">
      <c r="C419" s="97" t="s">
        <v>1307</v>
      </c>
      <c r="D419" s="578"/>
      <c r="E419" s="198">
        <v>3</v>
      </c>
      <c r="F419" s="98">
        <v>85</v>
      </c>
      <c r="G419" s="95">
        <f t="shared" si="36"/>
        <v>255</v>
      </c>
      <c r="H419" s="326" t="s">
        <v>687</v>
      </c>
      <c r="I419" s="96" t="s">
        <v>368</v>
      </c>
      <c r="J419" s="96" t="str">
        <f>VLOOKUP(I419,Presupuesto!$B$11:$C$566,2,0)</f>
        <v>PRODUCTOS PAPEL Y CARTON</v>
      </c>
      <c r="K419" s="327" t="s">
        <v>53</v>
      </c>
      <c r="L419" s="96" t="s">
        <v>703</v>
      </c>
    </row>
    <row r="420" spans="3:12" ht="15.75" thickBot="1" x14ac:dyDescent="0.3">
      <c r="C420" s="97" t="s">
        <v>1308</v>
      </c>
      <c r="D420" s="578"/>
      <c r="E420" s="198">
        <f>D414/12</f>
        <v>3.75</v>
      </c>
      <c r="F420" s="98">
        <v>36</v>
      </c>
      <c r="G420" s="95">
        <f t="shared" si="36"/>
        <v>135</v>
      </c>
      <c r="H420" s="326" t="s">
        <v>687</v>
      </c>
      <c r="I420" s="96" t="s">
        <v>435</v>
      </c>
      <c r="J420" s="96" t="str">
        <f>VLOOKUP(I420,Presupuesto!$B$11:$C$566,2,0)</f>
        <v>UTILES DE ESCRITORIO, OFICINA Y ENSE¥ANZA</v>
      </c>
      <c r="K420" s="327" t="s">
        <v>53</v>
      </c>
      <c r="L420" s="96" t="s">
        <v>703</v>
      </c>
    </row>
    <row r="421" spans="3:12" ht="15.75" thickBot="1" x14ac:dyDescent="0.3">
      <c r="C421" s="97" t="s">
        <v>1309</v>
      </c>
      <c r="D421" s="578"/>
      <c r="E421" s="198">
        <f>D414/12</f>
        <v>3.75</v>
      </c>
      <c r="F421" s="98">
        <v>80</v>
      </c>
      <c r="G421" s="95">
        <f t="shared" si="36"/>
        <v>300</v>
      </c>
      <c r="H421" s="326" t="s">
        <v>687</v>
      </c>
      <c r="I421" s="96" t="s">
        <v>435</v>
      </c>
      <c r="J421" s="96" t="str">
        <f>VLOOKUP(I421,Presupuesto!$B$11:$C$566,2,0)</f>
        <v>UTILES DE ESCRITORIO, OFICINA Y ENSE¥ANZA</v>
      </c>
      <c r="K421" s="327" t="s">
        <v>53</v>
      </c>
      <c r="L421" s="96" t="s">
        <v>703</v>
      </c>
    </row>
    <row r="422" spans="3:12" ht="15.75" thickBot="1" x14ac:dyDescent="0.3">
      <c r="C422" s="107" t="s">
        <v>1310</v>
      </c>
      <c r="D422" s="578"/>
      <c r="E422" s="213">
        <v>0</v>
      </c>
      <c r="F422" s="117">
        <v>25</v>
      </c>
      <c r="G422" s="95">
        <f t="shared" si="36"/>
        <v>0</v>
      </c>
      <c r="H422" s="326" t="s">
        <v>687</v>
      </c>
      <c r="I422" s="96" t="s">
        <v>435</v>
      </c>
      <c r="J422" s="96" t="str">
        <f>VLOOKUP(I422,Presupuesto!$B$11:$C$566,2,0)</f>
        <v>UTILES DE ESCRITORIO, OFICINA Y ENSE¥ANZA</v>
      </c>
      <c r="K422" s="327" t="s">
        <v>53</v>
      </c>
      <c r="L422" s="96" t="s">
        <v>703</v>
      </c>
    </row>
    <row r="423" spans="3:12" ht="15.75" thickBot="1" x14ac:dyDescent="0.3">
      <c r="C423" s="217" t="s">
        <v>1257</v>
      </c>
      <c r="D423" s="218">
        <v>18</v>
      </c>
      <c r="E423" s="328">
        <v>2</v>
      </c>
      <c r="F423" s="102">
        <f>HLOOKUP(C423,$AH$2:$BU$3,2,0)</f>
        <v>2000</v>
      </c>
      <c r="G423" s="103">
        <f>D423*E423*F423</f>
        <v>72000</v>
      </c>
      <c r="H423" s="326" t="s">
        <v>687</v>
      </c>
      <c r="I423" s="329" t="s">
        <v>321</v>
      </c>
      <c r="J423" s="104" t="str">
        <f>VLOOKUP(I423,Presupuesto!$B$11:$C$566,2,0)</f>
        <v>VIATICOS NACIONALES</v>
      </c>
      <c r="K423" s="327" t="s">
        <v>53</v>
      </c>
      <c r="L423" s="330" t="s">
        <v>703</v>
      </c>
    </row>
    <row r="424" spans="3:12" ht="15.75" thickBot="1" x14ac:dyDescent="0.3"/>
    <row r="425" spans="3:12" ht="15.75" thickBot="1" x14ac:dyDescent="0.3">
      <c r="C425" s="29" t="s">
        <v>1292</v>
      </c>
      <c r="D425" s="30">
        <f>SUM(G432:G441)</f>
        <v>46738.333333333336</v>
      </c>
      <c r="E425" s="92"/>
      <c r="F425" s="92"/>
      <c r="G425" s="92"/>
      <c r="H425" s="75"/>
      <c r="I425" s="75"/>
      <c r="J425" s="75"/>
      <c r="K425" s="110"/>
    </row>
    <row r="426" spans="3:12" x14ac:dyDescent="0.25">
      <c r="C426" s="69"/>
      <c r="D426" s="31"/>
      <c r="E426" s="92"/>
      <c r="F426" s="92"/>
      <c r="G426" s="92"/>
      <c r="H426" s="75"/>
      <c r="I426" s="75"/>
      <c r="J426" s="75"/>
      <c r="K426" s="110"/>
    </row>
    <row r="427" spans="3:12" x14ac:dyDescent="0.25">
      <c r="C427" s="69" t="s">
        <v>1332</v>
      </c>
      <c r="D427" s="31"/>
      <c r="E427" s="92"/>
      <c r="F427" s="92"/>
      <c r="G427" s="92"/>
      <c r="H427" s="75"/>
      <c r="I427" s="75"/>
      <c r="J427" s="75"/>
      <c r="K427" s="110"/>
    </row>
    <row r="428" spans="3:12" ht="15.75" x14ac:dyDescent="0.25">
      <c r="C428" s="201" t="s">
        <v>1293</v>
      </c>
      <c r="D428" s="386">
        <v>3.5</v>
      </c>
      <c r="E428" s="92"/>
      <c r="F428" s="92"/>
      <c r="G428" s="92"/>
      <c r="H428" s="75"/>
      <c r="I428" s="75"/>
      <c r="J428" s="75"/>
      <c r="K428" s="110"/>
    </row>
    <row r="429" spans="3:12" ht="18.75" x14ac:dyDescent="0.25">
      <c r="C429" s="424" t="str">
        <f>IFERROR(VLOOKUP(D428,'Desarrollo e Innov. Curricular'!$E:$F,2,FALSE),IFERROR(VLOOKUP(D428,'Investigación Científica'!$E:$F,2,FALSE),IFERROR(VLOOKUP(D428,'Vinculación Univ. Sociedad'!$E:$F,2,FALSE),IFERROR(VLOOKUP(D428,'Docencia y Profesorado Universi'!$E:$F,2,FALSE),IFERROR(VLOOKUP(D428,'Estudiantes y Graduados'!$E:$F,2,FALSE),IFERROR(VLOOKUP(D428,'Gestion Administrativa'!$E:$F,2,FALSE),IFERROR(VLOOKUP(D428,'Gestión Académica'!$E:$F,2,FALSE),IFERROR(VLOOKUP(D428,'Aseguramiento de la Calidad'!$E:$F,2,FALSE),IFERROR(VLOOKUP(D428,'Gestión del Conocimiento'!$E:$F,2,FALSE),IFERROR(VLOOKUP(D428,'Gobernabilidad y Procesos...'!$E:$F,2,FALSE),IFERROR(VLOOKUP(D428,'Gestión del Talento Humano'!$E:$F,2,FALSE),IFERROR(VLOOKUP(D428,'Internacionalización de la E.S.'!$E:$F,2,FALSE),IFERROR(VLOOKUP(D428,Posgrado!$E:$F,2,FALSE),IFERROR(VLOOKUP(D428,'Cultura de Innovación Insti...'!$E:$F,2,FALSE),VLOOKUP(D428,'Lo Esencial de la Reforma Univ.'!$E:$F,2,0)))))))))))))))</f>
        <v>1 Seminario Taller Internacional sobre Responsabilidad Social Universitaria</v>
      </c>
      <c r="D429" s="31"/>
      <c r="E429" s="92"/>
      <c r="F429" s="92"/>
      <c r="G429" s="92"/>
      <c r="H429" s="75"/>
      <c r="I429" s="75"/>
      <c r="J429" s="75"/>
      <c r="K429" s="110"/>
    </row>
    <row r="430" spans="3:12" ht="15.75" thickBot="1" x14ac:dyDescent="0.3">
      <c r="C430" s="69"/>
      <c r="D430" s="31"/>
      <c r="E430" s="92"/>
      <c r="F430" s="92"/>
      <c r="G430" s="92"/>
      <c r="H430" s="75"/>
      <c r="I430" s="75"/>
      <c r="J430" s="75"/>
      <c r="K430" s="110"/>
    </row>
    <row r="431" spans="3:12" ht="30.75" thickBot="1" x14ac:dyDescent="0.3">
      <c r="C431" s="123" t="s">
        <v>1294</v>
      </c>
      <c r="D431" s="126" t="s">
        <v>1295</v>
      </c>
      <c r="E431" s="125" t="s">
        <v>90</v>
      </c>
      <c r="F431" s="125" t="s">
        <v>1296</v>
      </c>
      <c r="G431" s="124" t="s">
        <v>1297</v>
      </c>
      <c r="H431" s="130" t="s">
        <v>1298</v>
      </c>
      <c r="I431" s="125" t="s">
        <v>1299</v>
      </c>
      <c r="J431" s="125" t="s">
        <v>695</v>
      </c>
      <c r="K431" s="125" t="s">
        <v>1300</v>
      </c>
      <c r="L431" s="125" t="s">
        <v>1301</v>
      </c>
    </row>
    <row r="432" spans="3:12" ht="15.75" thickBot="1" x14ac:dyDescent="0.3">
      <c r="C432" s="323" t="s">
        <v>1302</v>
      </c>
      <c r="D432" s="577">
        <v>50</v>
      </c>
      <c r="E432" s="324">
        <v>0</v>
      </c>
      <c r="F432" s="113">
        <v>30000</v>
      </c>
      <c r="G432" s="325">
        <f t="shared" ref="G432:G440" si="37">E432*F432</f>
        <v>0</v>
      </c>
      <c r="H432" s="326" t="s">
        <v>687</v>
      </c>
      <c r="I432" s="114" t="s">
        <v>278</v>
      </c>
      <c r="J432" s="114" t="str">
        <f>VLOOKUP(I432,Presupuesto!$B$11:$C$566,2,0)</f>
        <v>SERVICIOS DE CAPACITACION.</v>
      </c>
      <c r="K432" s="327" t="s">
        <v>53</v>
      </c>
      <c r="L432" s="114" t="s">
        <v>702</v>
      </c>
    </row>
    <row r="433" spans="3:12" ht="15.75" thickBot="1" x14ac:dyDescent="0.3">
      <c r="C433" s="97" t="s">
        <v>1303</v>
      </c>
      <c r="D433" s="578"/>
      <c r="E433" s="198">
        <v>50</v>
      </c>
      <c r="F433" s="98">
        <v>50</v>
      </c>
      <c r="G433" s="95">
        <f t="shared" si="37"/>
        <v>2500</v>
      </c>
      <c r="H433" s="326" t="s">
        <v>687</v>
      </c>
      <c r="I433" s="96" t="s">
        <v>291</v>
      </c>
      <c r="J433" s="96" t="str">
        <f>VLOOKUP(I433,Presupuesto!$B$11:$C$566,2,0)</f>
        <v>SERVICIOS DE IMPRENTA PUBLIC.Y REPRODUCCION</v>
      </c>
      <c r="K433" s="327" t="s">
        <v>53</v>
      </c>
      <c r="L433" s="96" t="s">
        <v>703</v>
      </c>
    </row>
    <row r="434" spans="3:12" ht="15.75" thickBot="1" x14ac:dyDescent="0.3">
      <c r="C434" s="97" t="s">
        <v>1304</v>
      </c>
      <c r="D434" s="578"/>
      <c r="E434" s="198">
        <v>50</v>
      </c>
      <c r="F434" s="98">
        <v>150</v>
      </c>
      <c r="G434" s="95">
        <f t="shared" si="37"/>
        <v>7500</v>
      </c>
      <c r="H434" s="326" t="s">
        <v>687</v>
      </c>
      <c r="I434" s="96" t="s">
        <v>345</v>
      </c>
      <c r="J434" s="96" t="str">
        <f>VLOOKUP(I434,Presupuesto!$B$11:$C$566,2,0)</f>
        <v>ALIMENTOS B EBIDAS PARA PERSONAS</v>
      </c>
      <c r="K434" s="327" t="s">
        <v>53</v>
      </c>
      <c r="L434" s="96" t="s">
        <v>706</v>
      </c>
    </row>
    <row r="435" spans="3:12" ht="15.75" thickBot="1" x14ac:dyDescent="0.3">
      <c r="C435" s="97" t="s">
        <v>1305</v>
      </c>
      <c r="D435" s="578"/>
      <c r="E435" s="148">
        <v>0</v>
      </c>
      <c r="F435" s="116">
        <v>28000</v>
      </c>
      <c r="G435" s="95">
        <f t="shared" si="37"/>
        <v>0</v>
      </c>
      <c r="H435" s="326" t="s">
        <v>687</v>
      </c>
      <c r="I435" s="317" t="s">
        <v>316</v>
      </c>
      <c r="J435" s="96" t="str">
        <f>VLOOKUP(I435,Presupuesto!$B$11:$C$566,2,0)</f>
        <v>PASAJES AL EXTERIOR</v>
      </c>
      <c r="K435" s="327" t="s">
        <v>53</v>
      </c>
      <c r="L435" s="96" t="s">
        <v>703</v>
      </c>
    </row>
    <row r="436" spans="3:12" ht="15.75" thickBot="1" x14ac:dyDescent="0.3">
      <c r="C436" s="97" t="s">
        <v>1306</v>
      </c>
      <c r="D436" s="578"/>
      <c r="E436" s="148">
        <v>0</v>
      </c>
      <c r="F436" s="116">
        <v>250</v>
      </c>
      <c r="G436" s="95">
        <f t="shared" si="37"/>
        <v>0</v>
      </c>
      <c r="H436" s="326" t="s">
        <v>687</v>
      </c>
      <c r="I436" s="96" t="s">
        <v>368</v>
      </c>
      <c r="J436" s="96" t="str">
        <f>VLOOKUP(I436,Presupuesto!$B$11:$C$566,2,0)</f>
        <v>PRODUCTOS PAPEL Y CARTON</v>
      </c>
      <c r="K436" s="327" t="s">
        <v>53</v>
      </c>
      <c r="L436" s="96" t="s">
        <v>703</v>
      </c>
    </row>
    <row r="437" spans="3:12" ht="15.75" thickBot="1" x14ac:dyDescent="0.3">
      <c r="C437" s="97" t="s">
        <v>1307</v>
      </c>
      <c r="D437" s="578"/>
      <c r="E437" s="198">
        <v>3</v>
      </c>
      <c r="F437" s="98">
        <v>85</v>
      </c>
      <c r="G437" s="95">
        <f t="shared" si="37"/>
        <v>255</v>
      </c>
      <c r="H437" s="326" t="s">
        <v>687</v>
      </c>
      <c r="I437" s="96" t="s">
        <v>368</v>
      </c>
      <c r="J437" s="96" t="str">
        <f>VLOOKUP(I437,Presupuesto!$B$11:$C$566,2,0)</f>
        <v>PRODUCTOS PAPEL Y CARTON</v>
      </c>
      <c r="K437" s="327" t="s">
        <v>53</v>
      </c>
      <c r="L437" s="96" t="s">
        <v>703</v>
      </c>
    </row>
    <row r="438" spans="3:12" ht="15.75" thickBot="1" x14ac:dyDescent="0.3">
      <c r="C438" s="97" t="s">
        <v>1308</v>
      </c>
      <c r="D438" s="578"/>
      <c r="E438" s="198">
        <f>D432/12</f>
        <v>4.166666666666667</v>
      </c>
      <c r="F438" s="98">
        <v>36</v>
      </c>
      <c r="G438" s="95">
        <f t="shared" si="37"/>
        <v>150</v>
      </c>
      <c r="H438" s="326" t="s">
        <v>687</v>
      </c>
      <c r="I438" s="96" t="s">
        <v>435</v>
      </c>
      <c r="J438" s="96" t="str">
        <f>VLOOKUP(I438,Presupuesto!$B$11:$C$566,2,0)</f>
        <v>UTILES DE ESCRITORIO, OFICINA Y ENSE¥ANZA</v>
      </c>
      <c r="K438" s="327" t="s">
        <v>53</v>
      </c>
      <c r="L438" s="96" t="s">
        <v>703</v>
      </c>
    </row>
    <row r="439" spans="3:12" ht="15.75" thickBot="1" x14ac:dyDescent="0.3">
      <c r="C439" s="97" t="s">
        <v>1309</v>
      </c>
      <c r="D439" s="578"/>
      <c r="E439" s="198">
        <f>D432/12</f>
        <v>4.166666666666667</v>
      </c>
      <c r="F439" s="98">
        <v>80</v>
      </c>
      <c r="G439" s="95">
        <f t="shared" si="37"/>
        <v>333.33333333333337</v>
      </c>
      <c r="H439" s="326" t="s">
        <v>687</v>
      </c>
      <c r="I439" s="96" t="s">
        <v>435</v>
      </c>
      <c r="J439" s="96" t="str">
        <f>VLOOKUP(I439,Presupuesto!$B$11:$C$566,2,0)</f>
        <v>UTILES DE ESCRITORIO, OFICINA Y ENSE¥ANZA</v>
      </c>
      <c r="K439" s="327" t="s">
        <v>53</v>
      </c>
      <c r="L439" s="96" t="s">
        <v>703</v>
      </c>
    </row>
    <row r="440" spans="3:12" ht="15.75" thickBot="1" x14ac:dyDescent="0.3">
      <c r="C440" s="107" t="s">
        <v>1310</v>
      </c>
      <c r="D440" s="578"/>
      <c r="E440" s="213">
        <v>0</v>
      </c>
      <c r="F440" s="117">
        <v>25</v>
      </c>
      <c r="G440" s="95">
        <f t="shared" si="37"/>
        <v>0</v>
      </c>
      <c r="H440" s="326" t="s">
        <v>687</v>
      </c>
      <c r="I440" s="96" t="s">
        <v>435</v>
      </c>
      <c r="J440" s="96" t="str">
        <f>VLOOKUP(I440,Presupuesto!$B$11:$C$566,2,0)</f>
        <v>UTILES DE ESCRITORIO, OFICINA Y ENSE¥ANZA</v>
      </c>
      <c r="K440" s="327" t="s">
        <v>53</v>
      </c>
      <c r="L440" s="96" t="s">
        <v>703</v>
      </c>
    </row>
    <row r="441" spans="3:12" ht="15.75" thickBot="1" x14ac:dyDescent="0.3">
      <c r="C441" s="217" t="s">
        <v>1257</v>
      </c>
      <c r="D441" s="218">
        <v>9</v>
      </c>
      <c r="E441" s="328">
        <v>2</v>
      </c>
      <c r="F441" s="102">
        <f>HLOOKUP(C441,$AH$2:$BU$3,2,0)</f>
        <v>2000</v>
      </c>
      <c r="G441" s="103">
        <f>D441*E441*F441</f>
        <v>36000</v>
      </c>
      <c r="H441" s="326" t="s">
        <v>687</v>
      </c>
      <c r="I441" s="329" t="s">
        <v>321</v>
      </c>
      <c r="J441" s="104" t="str">
        <f>VLOOKUP(I441,Presupuesto!$B$11:$C$566,2,0)</f>
        <v>VIATICOS NACIONALES</v>
      </c>
      <c r="K441" s="327" t="s">
        <v>53</v>
      </c>
      <c r="L441" s="330" t="s">
        <v>703</v>
      </c>
    </row>
    <row r="442" spans="3:12" ht="15.75" thickBot="1" x14ac:dyDescent="0.3"/>
    <row r="443" spans="3:12" ht="15.75" thickBot="1" x14ac:dyDescent="0.3">
      <c r="C443" s="29" t="s">
        <v>1292</v>
      </c>
      <c r="D443" s="30">
        <f>SUM(G450:G459)</f>
        <v>25415</v>
      </c>
      <c r="E443" s="92"/>
      <c r="F443" s="92"/>
      <c r="G443" s="92"/>
      <c r="H443" s="75"/>
      <c r="I443" s="75"/>
      <c r="J443" s="75"/>
      <c r="K443" s="110"/>
    </row>
    <row r="444" spans="3:12" x14ac:dyDescent="0.25">
      <c r="C444" s="69"/>
      <c r="D444" s="31"/>
      <c r="E444" s="92"/>
      <c r="F444" s="92"/>
      <c r="G444" s="92"/>
      <c r="H444" s="75"/>
      <c r="I444" s="75"/>
      <c r="J444" s="75"/>
      <c r="K444" s="110"/>
    </row>
    <row r="445" spans="3:12" x14ac:dyDescent="0.25">
      <c r="C445" s="69" t="s">
        <v>1333</v>
      </c>
      <c r="D445" s="31"/>
      <c r="E445" s="92"/>
      <c r="F445" s="92"/>
      <c r="G445" s="92"/>
      <c r="H445" s="75"/>
      <c r="I445" s="75"/>
      <c r="J445" s="75"/>
      <c r="K445" s="110"/>
    </row>
    <row r="446" spans="3:12" ht="15.75" x14ac:dyDescent="0.25">
      <c r="C446" s="201" t="s">
        <v>1293</v>
      </c>
      <c r="D446" s="386">
        <v>3.6</v>
      </c>
      <c r="E446" s="92"/>
      <c r="F446" s="92"/>
      <c r="G446" s="92"/>
      <c r="H446" s="75"/>
      <c r="I446" s="75"/>
      <c r="J446" s="75"/>
      <c r="K446" s="110"/>
    </row>
    <row r="447" spans="3:12" ht="18.75" x14ac:dyDescent="0.25">
      <c r="C447" s="424" t="str">
        <f>IFERROR(VLOOKUP(D446,'Desarrollo e Innov. Curricular'!$E:$F,2,FALSE),IFERROR(VLOOKUP(D446,'Investigación Científica'!$E:$F,2,FALSE),IFERROR(VLOOKUP(D446,'Vinculación Univ. Sociedad'!$E:$F,2,FALSE),IFERROR(VLOOKUP(D446,'Docencia y Profesorado Universi'!$E:$F,2,FALSE),IFERROR(VLOOKUP(D446,'Estudiantes y Graduados'!$E:$F,2,FALSE),IFERROR(VLOOKUP(D446,'Gestion Administrativa'!$E:$F,2,FALSE),IFERROR(VLOOKUP(D446,'Gestión Académica'!$E:$F,2,FALSE),IFERROR(VLOOKUP(D446,'Aseguramiento de la Calidad'!$E:$F,2,FALSE),IFERROR(VLOOKUP(D446,'Gestión del Conocimiento'!$E:$F,2,FALSE),IFERROR(VLOOKUP(D446,'Gobernabilidad y Procesos...'!$E:$F,2,FALSE),IFERROR(VLOOKUP(D446,'Gestión del Talento Humano'!$E:$F,2,FALSE),IFERROR(VLOOKUP(D446,'Internacionalización de la E.S.'!$E:$F,2,FALSE),IFERROR(VLOOKUP(D446,Posgrado!$E:$F,2,FALSE),IFERROR(VLOOKUP(D446,'Cultura de Innovación Insti...'!$E:$F,2,FALSE),VLOOKUP(D446,'Lo Esencial de la Reforma Univ.'!$E:$F,2,0)))))))))))))))</f>
        <v>6 eventos de la Catedra sobre Desarrollo Humano Sostenible</v>
      </c>
      <c r="D447" s="31"/>
      <c r="E447" s="92"/>
      <c r="F447" s="92"/>
      <c r="G447" s="92"/>
      <c r="H447" s="75"/>
      <c r="I447" s="75"/>
      <c r="J447" s="75"/>
      <c r="K447" s="110"/>
    </row>
    <row r="448" spans="3:12" ht="15.75" thickBot="1" x14ac:dyDescent="0.3">
      <c r="C448" s="69"/>
      <c r="D448" s="31"/>
      <c r="E448" s="92"/>
      <c r="F448" s="92"/>
      <c r="G448" s="92"/>
      <c r="H448" s="75"/>
      <c r="I448" s="75"/>
      <c r="J448" s="75"/>
      <c r="K448" s="110"/>
    </row>
    <row r="449" spans="3:12" ht="30.75" thickBot="1" x14ac:dyDescent="0.3">
      <c r="C449" s="123" t="s">
        <v>1294</v>
      </c>
      <c r="D449" s="126" t="s">
        <v>1295</v>
      </c>
      <c r="E449" s="125" t="s">
        <v>90</v>
      </c>
      <c r="F449" s="125" t="s">
        <v>1296</v>
      </c>
      <c r="G449" s="124" t="s">
        <v>1297</v>
      </c>
      <c r="H449" s="130" t="s">
        <v>1298</v>
      </c>
      <c r="I449" s="125" t="s">
        <v>1299</v>
      </c>
      <c r="J449" s="125" t="s">
        <v>695</v>
      </c>
      <c r="K449" s="125" t="s">
        <v>1300</v>
      </c>
      <c r="L449" s="125" t="s">
        <v>1301</v>
      </c>
    </row>
    <row r="450" spans="3:12" ht="15.75" thickBot="1" x14ac:dyDescent="0.3">
      <c r="C450" s="323" t="s">
        <v>1302</v>
      </c>
      <c r="D450" s="577">
        <v>120</v>
      </c>
      <c r="E450" s="324">
        <v>0</v>
      </c>
      <c r="F450" s="113">
        <v>30000</v>
      </c>
      <c r="G450" s="325">
        <f t="shared" ref="G450:G458" si="38">E450*F450</f>
        <v>0</v>
      </c>
      <c r="H450" s="326" t="s">
        <v>687</v>
      </c>
      <c r="I450" s="114" t="s">
        <v>278</v>
      </c>
      <c r="J450" s="114" t="str">
        <f>VLOOKUP(I450,Presupuesto!$B$11:$C$566,2,0)</f>
        <v>SERVICIOS DE CAPACITACION.</v>
      </c>
      <c r="K450" s="327" t="s">
        <v>53</v>
      </c>
      <c r="L450" s="114" t="s">
        <v>702</v>
      </c>
    </row>
    <row r="451" spans="3:12" ht="15.75" thickBot="1" x14ac:dyDescent="0.3">
      <c r="C451" s="97" t="s">
        <v>1303</v>
      </c>
      <c r="D451" s="578"/>
      <c r="E451" s="198">
        <v>120</v>
      </c>
      <c r="F451" s="98">
        <v>50</v>
      </c>
      <c r="G451" s="95">
        <f t="shared" si="38"/>
        <v>6000</v>
      </c>
      <c r="H451" s="326" t="s">
        <v>687</v>
      </c>
      <c r="I451" s="96" t="s">
        <v>291</v>
      </c>
      <c r="J451" s="96" t="str">
        <f>VLOOKUP(I451,Presupuesto!$B$11:$C$566,2,0)</f>
        <v>SERVICIOS DE IMPRENTA PUBLIC.Y REPRODUCCION</v>
      </c>
      <c r="K451" s="327" t="s">
        <v>53</v>
      </c>
      <c r="L451" s="96" t="s">
        <v>703</v>
      </c>
    </row>
    <row r="452" spans="3:12" ht="15.75" thickBot="1" x14ac:dyDescent="0.3">
      <c r="C452" s="97" t="s">
        <v>1304</v>
      </c>
      <c r="D452" s="578"/>
      <c r="E452" s="198">
        <v>120</v>
      </c>
      <c r="F452" s="98">
        <v>150</v>
      </c>
      <c r="G452" s="95">
        <f t="shared" si="38"/>
        <v>18000</v>
      </c>
      <c r="H452" s="326" t="s">
        <v>687</v>
      </c>
      <c r="I452" s="96" t="s">
        <v>345</v>
      </c>
      <c r="J452" s="96" t="str">
        <f>VLOOKUP(I452,Presupuesto!$B$11:$C$566,2,0)</f>
        <v>ALIMENTOS B EBIDAS PARA PERSONAS</v>
      </c>
      <c r="K452" s="327" t="s">
        <v>53</v>
      </c>
      <c r="L452" s="96" t="s">
        <v>706</v>
      </c>
    </row>
    <row r="453" spans="3:12" ht="15.75" thickBot="1" x14ac:dyDescent="0.3">
      <c r="C453" s="97" t="s">
        <v>1305</v>
      </c>
      <c r="D453" s="578"/>
      <c r="E453" s="148">
        <v>0</v>
      </c>
      <c r="F453" s="116">
        <v>28000</v>
      </c>
      <c r="G453" s="95">
        <f t="shared" si="38"/>
        <v>0</v>
      </c>
      <c r="H453" s="326" t="s">
        <v>687</v>
      </c>
      <c r="I453" s="317" t="s">
        <v>316</v>
      </c>
      <c r="J453" s="96" t="str">
        <f>VLOOKUP(I453,Presupuesto!$B$11:$C$566,2,0)</f>
        <v>PASAJES AL EXTERIOR</v>
      </c>
      <c r="K453" s="327" t="s">
        <v>53</v>
      </c>
      <c r="L453" s="96" t="s">
        <v>703</v>
      </c>
    </row>
    <row r="454" spans="3:12" ht="15.75" thickBot="1" x14ac:dyDescent="0.3">
      <c r="C454" s="97" t="s">
        <v>1306</v>
      </c>
      <c r="D454" s="578"/>
      <c r="E454" s="148">
        <v>0</v>
      </c>
      <c r="F454" s="116">
        <v>250</v>
      </c>
      <c r="G454" s="95">
        <f t="shared" si="38"/>
        <v>0</v>
      </c>
      <c r="H454" s="326" t="s">
        <v>687</v>
      </c>
      <c r="I454" s="96" t="s">
        <v>368</v>
      </c>
      <c r="J454" s="96" t="str">
        <f>VLOOKUP(I454,Presupuesto!$B$11:$C$566,2,0)</f>
        <v>PRODUCTOS PAPEL Y CARTON</v>
      </c>
      <c r="K454" s="327" t="s">
        <v>53</v>
      </c>
      <c r="L454" s="96" t="s">
        <v>703</v>
      </c>
    </row>
    <row r="455" spans="3:12" ht="15.75" thickBot="1" x14ac:dyDescent="0.3">
      <c r="C455" s="97" t="s">
        <v>1307</v>
      </c>
      <c r="D455" s="578"/>
      <c r="E455" s="198">
        <v>3</v>
      </c>
      <c r="F455" s="98">
        <v>85</v>
      </c>
      <c r="G455" s="95">
        <f t="shared" si="38"/>
        <v>255</v>
      </c>
      <c r="H455" s="326" t="s">
        <v>687</v>
      </c>
      <c r="I455" s="96" t="s">
        <v>368</v>
      </c>
      <c r="J455" s="96" t="str">
        <f>VLOOKUP(I455,Presupuesto!$B$11:$C$566,2,0)</f>
        <v>PRODUCTOS PAPEL Y CARTON</v>
      </c>
      <c r="K455" s="327" t="s">
        <v>53</v>
      </c>
      <c r="L455" s="96" t="s">
        <v>703</v>
      </c>
    </row>
    <row r="456" spans="3:12" ht="15.75" thickBot="1" x14ac:dyDescent="0.3">
      <c r="C456" s="97" t="s">
        <v>1308</v>
      </c>
      <c r="D456" s="578"/>
      <c r="E456" s="198">
        <f>D450/12</f>
        <v>10</v>
      </c>
      <c r="F456" s="98">
        <v>36</v>
      </c>
      <c r="G456" s="95">
        <f t="shared" si="38"/>
        <v>360</v>
      </c>
      <c r="H456" s="326" t="s">
        <v>687</v>
      </c>
      <c r="I456" s="96" t="s">
        <v>435</v>
      </c>
      <c r="J456" s="96" t="str">
        <f>VLOOKUP(I456,Presupuesto!$B$11:$C$566,2,0)</f>
        <v>UTILES DE ESCRITORIO, OFICINA Y ENSE¥ANZA</v>
      </c>
      <c r="K456" s="327" t="s">
        <v>53</v>
      </c>
      <c r="L456" s="96" t="s">
        <v>703</v>
      </c>
    </row>
    <row r="457" spans="3:12" ht="15.75" thickBot="1" x14ac:dyDescent="0.3">
      <c r="C457" s="97" t="s">
        <v>1309</v>
      </c>
      <c r="D457" s="578"/>
      <c r="E457" s="198">
        <f>D450/12</f>
        <v>10</v>
      </c>
      <c r="F457" s="98">
        <v>80</v>
      </c>
      <c r="G457" s="95">
        <f t="shared" si="38"/>
        <v>800</v>
      </c>
      <c r="H457" s="326" t="s">
        <v>687</v>
      </c>
      <c r="I457" s="96" t="s">
        <v>435</v>
      </c>
      <c r="J457" s="96" t="str">
        <f>VLOOKUP(I457,Presupuesto!$B$11:$C$566,2,0)</f>
        <v>UTILES DE ESCRITORIO, OFICINA Y ENSE¥ANZA</v>
      </c>
      <c r="K457" s="327" t="s">
        <v>53</v>
      </c>
      <c r="L457" s="96" t="s">
        <v>703</v>
      </c>
    </row>
    <row r="458" spans="3:12" ht="15.75" thickBot="1" x14ac:dyDescent="0.3">
      <c r="C458" s="107" t="s">
        <v>1310</v>
      </c>
      <c r="D458" s="578"/>
      <c r="E458" s="213">
        <v>0</v>
      </c>
      <c r="F458" s="117">
        <v>25</v>
      </c>
      <c r="G458" s="95">
        <f t="shared" si="38"/>
        <v>0</v>
      </c>
      <c r="H458" s="326" t="s">
        <v>687</v>
      </c>
      <c r="I458" s="96" t="s">
        <v>435</v>
      </c>
      <c r="J458" s="96" t="str">
        <f>VLOOKUP(I458,Presupuesto!$B$11:$C$566,2,0)</f>
        <v>UTILES DE ESCRITORIO, OFICINA Y ENSE¥ANZA</v>
      </c>
      <c r="K458" s="327" t="s">
        <v>53</v>
      </c>
      <c r="L458" s="96" t="s">
        <v>703</v>
      </c>
    </row>
    <row r="459" spans="3:12" ht="15.75" thickBot="1" x14ac:dyDescent="0.3">
      <c r="C459" s="217" t="s">
        <v>1257</v>
      </c>
      <c r="D459" s="218">
        <v>0</v>
      </c>
      <c r="E459" s="328">
        <v>0</v>
      </c>
      <c r="F459" s="102">
        <f>HLOOKUP(C459,$AH$2:$BU$3,2,0)</f>
        <v>2000</v>
      </c>
      <c r="G459" s="103">
        <f>D459*E459*F459</f>
        <v>0</v>
      </c>
      <c r="H459" s="326" t="s">
        <v>687</v>
      </c>
      <c r="I459" s="329" t="s">
        <v>321</v>
      </c>
      <c r="J459" s="104" t="str">
        <f>VLOOKUP(I459,Presupuesto!$B$11:$C$566,2,0)</f>
        <v>VIATICOS NACIONALES</v>
      </c>
      <c r="K459" s="327" t="s">
        <v>53</v>
      </c>
      <c r="L459" s="330" t="s">
        <v>703</v>
      </c>
    </row>
    <row r="460" spans="3:12" ht="15.75" thickBot="1" x14ac:dyDescent="0.3"/>
    <row r="461" spans="3:12" ht="15.75" thickBot="1" x14ac:dyDescent="0.3">
      <c r="C461" s="29" t="s">
        <v>1292</v>
      </c>
      <c r="D461" s="30">
        <f>SUM(G468:G477)</f>
        <v>78400</v>
      </c>
      <c r="E461" s="92"/>
      <c r="F461" s="92"/>
      <c r="G461" s="92"/>
      <c r="H461" s="75"/>
      <c r="I461" s="75"/>
      <c r="J461" s="75"/>
      <c r="K461" s="110"/>
    </row>
    <row r="462" spans="3:12" x14ac:dyDescent="0.25">
      <c r="C462" s="69"/>
      <c r="D462" s="31"/>
      <c r="E462" s="92"/>
      <c r="F462" s="92"/>
      <c r="G462" s="92"/>
      <c r="H462" s="75"/>
      <c r="I462" s="75"/>
      <c r="J462" s="75"/>
      <c r="K462" s="110"/>
    </row>
    <row r="463" spans="3:12" x14ac:dyDescent="0.25">
      <c r="C463" s="69" t="s">
        <v>1334</v>
      </c>
      <c r="D463" s="31"/>
      <c r="E463" s="92"/>
      <c r="F463" s="92"/>
      <c r="G463" s="92"/>
      <c r="H463" s="75"/>
      <c r="I463" s="75"/>
      <c r="J463" s="75"/>
      <c r="K463" s="110"/>
    </row>
    <row r="464" spans="3:12" ht="15.75" x14ac:dyDescent="0.25">
      <c r="C464" s="201" t="s">
        <v>1293</v>
      </c>
      <c r="D464" s="386">
        <v>3.7</v>
      </c>
      <c r="E464" s="92"/>
      <c r="F464" s="92"/>
      <c r="G464" s="92"/>
      <c r="H464" s="75"/>
      <c r="I464" s="75"/>
      <c r="J464" s="75"/>
      <c r="K464" s="110"/>
    </row>
    <row r="465" spans="3:12" ht="18.75" x14ac:dyDescent="0.25">
      <c r="C465" s="424" t="str">
        <f>IFERROR(VLOOKUP(D464,'Desarrollo e Innov. Curricular'!$E:$F,2,FALSE),IFERROR(VLOOKUP(D464,'Investigación Científica'!$E:$F,2,FALSE),IFERROR(VLOOKUP(D464,'Vinculación Univ. Sociedad'!$E:$F,2,FALSE),IFERROR(VLOOKUP(D464,'Docencia y Profesorado Universi'!$E:$F,2,FALSE),IFERROR(VLOOKUP(D464,'Estudiantes y Graduados'!$E:$F,2,FALSE),IFERROR(VLOOKUP(D464,'Gestion Administrativa'!$E:$F,2,FALSE),IFERROR(VLOOKUP(D464,'Gestión Académica'!$E:$F,2,FALSE),IFERROR(VLOOKUP(D464,'Aseguramiento de la Calidad'!$E:$F,2,FALSE),IFERROR(VLOOKUP(D464,'Gestión del Conocimiento'!$E:$F,2,FALSE),IFERROR(VLOOKUP(D464,'Gobernabilidad y Procesos...'!$E:$F,2,FALSE),IFERROR(VLOOKUP(D464,'Gestión del Talento Humano'!$E:$F,2,FALSE),IFERROR(VLOOKUP(D464,'Internacionalización de la E.S.'!$E:$F,2,FALSE),IFERROR(VLOOKUP(D464,Posgrado!$E:$F,2,FALSE),IFERROR(VLOOKUP(D464,'Cultura de Innovación Insti...'!$E:$F,2,FALSE),VLOOKUP(D464,'Lo Esencial de la Reforma Univ.'!$E:$F,2,0)))))))))))))))</f>
        <v>1-Realización de 1 gira a Universidad de Costa Rica en alianza estratégica, para el acompañamiento a la instalación del Observatorio de las Profesiones en la UNAH. 2-Realización de 2 talleres con gestores institucionales para la conformación del Observatorio de las Profesiones. 3- Seguimiento al proceso de estructuración e implementación del Observatorio.</v>
      </c>
      <c r="D465" s="31"/>
      <c r="E465" s="92"/>
      <c r="F465" s="92"/>
      <c r="G465" s="92"/>
      <c r="H465" s="75"/>
      <c r="I465" s="75"/>
      <c r="J465" s="75"/>
      <c r="K465" s="110"/>
    </row>
    <row r="466" spans="3:12" ht="15.75" thickBot="1" x14ac:dyDescent="0.3">
      <c r="C466" s="69"/>
      <c r="D466" s="31"/>
      <c r="E466" s="92"/>
      <c r="F466" s="92"/>
      <c r="G466" s="92"/>
      <c r="H466" s="75"/>
      <c r="I466" s="75"/>
      <c r="J466" s="75"/>
      <c r="K466" s="110"/>
    </row>
    <row r="467" spans="3:12" ht="30.75" thickBot="1" x14ac:dyDescent="0.3">
      <c r="C467" s="123" t="s">
        <v>1294</v>
      </c>
      <c r="D467" s="126" t="s">
        <v>1295</v>
      </c>
      <c r="E467" s="125" t="s">
        <v>90</v>
      </c>
      <c r="F467" s="125" t="s">
        <v>1296</v>
      </c>
      <c r="G467" s="124" t="s">
        <v>1297</v>
      </c>
      <c r="H467" s="130" t="s">
        <v>1298</v>
      </c>
      <c r="I467" s="125" t="s">
        <v>1299</v>
      </c>
      <c r="J467" s="125" t="s">
        <v>695</v>
      </c>
      <c r="K467" s="125" t="s">
        <v>1300</v>
      </c>
      <c r="L467" s="125" t="s">
        <v>1301</v>
      </c>
    </row>
    <row r="468" spans="3:12" ht="15.75" thickBot="1" x14ac:dyDescent="0.3">
      <c r="C468" s="323" t="s">
        <v>1302</v>
      </c>
      <c r="D468" s="577">
        <v>0</v>
      </c>
      <c r="E468" s="324">
        <v>0</v>
      </c>
      <c r="F468" s="113">
        <v>30000</v>
      </c>
      <c r="G468" s="325">
        <f t="shared" ref="G468:G476" si="39">E468*F468</f>
        <v>0</v>
      </c>
      <c r="H468" s="326" t="s">
        <v>687</v>
      </c>
      <c r="I468" s="114" t="s">
        <v>278</v>
      </c>
      <c r="J468" s="114" t="str">
        <f>VLOOKUP(I468,Presupuesto!$B$11:$C$566,2,0)</f>
        <v>SERVICIOS DE CAPACITACION.</v>
      </c>
      <c r="K468" s="327" t="s">
        <v>51</v>
      </c>
      <c r="L468" s="114" t="s">
        <v>702</v>
      </c>
    </row>
    <row r="469" spans="3:12" ht="15.75" thickBot="1" x14ac:dyDescent="0.3">
      <c r="C469" s="97" t="s">
        <v>1303</v>
      </c>
      <c r="D469" s="578"/>
      <c r="E469" s="198">
        <v>0</v>
      </c>
      <c r="F469" s="98">
        <v>50</v>
      </c>
      <c r="G469" s="95">
        <f t="shared" si="39"/>
        <v>0</v>
      </c>
      <c r="H469" s="326" t="s">
        <v>687</v>
      </c>
      <c r="I469" s="96" t="s">
        <v>291</v>
      </c>
      <c r="J469" s="96" t="str">
        <f>VLOOKUP(I469,Presupuesto!$B$11:$C$566,2,0)</f>
        <v>SERVICIOS DE IMPRENTA PUBLIC.Y REPRODUCCION</v>
      </c>
      <c r="K469" s="327" t="s">
        <v>51</v>
      </c>
      <c r="L469" s="96" t="s">
        <v>703</v>
      </c>
    </row>
    <row r="470" spans="3:12" ht="15.75" thickBot="1" x14ac:dyDescent="0.3">
      <c r="C470" s="97" t="s">
        <v>1304</v>
      </c>
      <c r="D470" s="578"/>
      <c r="E470" s="198">
        <v>0</v>
      </c>
      <c r="F470" s="98">
        <v>150</v>
      </c>
      <c r="G470" s="95">
        <f t="shared" si="39"/>
        <v>0</v>
      </c>
      <c r="H470" s="326" t="s">
        <v>687</v>
      </c>
      <c r="I470" s="96" t="s">
        <v>345</v>
      </c>
      <c r="J470" s="96" t="str">
        <f>VLOOKUP(I470,Presupuesto!$B$11:$C$566,2,0)</f>
        <v>ALIMENTOS B EBIDAS PARA PERSONAS</v>
      </c>
      <c r="K470" s="327" t="s">
        <v>51</v>
      </c>
      <c r="L470" s="96" t="s">
        <v>706</v>
      </c>
    </row>
    <row r="471" spans="3:12" ht="15.75" thickBot="1" x14ac:dyDescent="0.3">
      <c r="C471" s="97" t="s">
        <v>1305</v>
      </c>
      <c r="D471" s="578"/>
      <c r="E471" s="148">
        <v>1</v>
      </c>
      <c r="F471" s="116">
        <v>28000</v>
      </c>
      <c r="G471" s="95">
        <f t="shared" si="39"/>
        <v>28000</v>
      </c>
      <c r="H471" s="326" t="s">
        <v>687</v>
      </c>
      <c r="I471" s="317" t="s">
        <v>316</v>
      </c>
      <c r="J471" s="96" t="str">
        <f>VLOOKUP(I471,Presupuesto!$B$11:$C$566,2,0)</f>
        <v>PASAJES AL EXTERIOR</v>
      </c>
      <c r="K471" s="327" t="s">
        <v>51</v>
      </c>
      <c r="L471" s="96" t="s">
        <v>703</v>
      </c>
    </row>
    <row r="472" spans="3:12" ht="15.75" thickBot="1" x14ac:dyDescent="0.3">
      <c r="C472" s="97" t="s">
        <v>1306</v>
      </c>
      <c r="D472" s="578"/>
      <c r="E472" s="148">
        <v>0</v>
      </c>
      <c r="F472" s="116">
        <v>250</v>
      </c>
      <c r="G472" s="95">
        <f t="shared" si="39"/>
        <v>0</v>
      </c>
      <c r="H472" s="326" t="s">
        <v>687</v>
      </c>
      <c r="I472" s="96" t="s">
        <v>368</v>
      </c>
      <c r="J472" s="96" t="str">
        <f>VLOOKUP(I472,Presupuesto!$B$11:$C$566,2,0)</f>
        <v>PRODUCTOS PAPEL Y CARTON</v>
      </c>
      <c r="K472" s="327" t="s">
        <v>51</v>
      </c>
      <c r="L472" s="96" t="s">
        <v>703</v>
      </c>
    </row>
    <row r="473" spans="3:12" ht="15.75" thickBot="1" x14ac:dyDescent="0.3">
      <c r="C473" s="97" t="s">
        <v>1307</v>
      </c>
      <c r="D473" s="578"/>
      <c r="E473" s="198">
        <v>0</v>
      </c>
      <c r="F473" s="98">
        <v>85</v>
      </c>
      <c r="G473" s="95">
        <f t="shared" si="39"/>
        <v>0</v>
      </c>
      <c r="H473" s="326" t="s">
        <v>687</v>
      </c>
      <c r="I473" s="96" t="s">
        <v>368</v>
      </c>
      <c r="J473" s="96" t="str">
        <f>VLOOKUP(I473,Presupuesto!$B$11:$C$566,2,0)</f>
        <v>PRODUCTOS PAPEL Y CARTON</v>
      </c>
      <c r="K473" s="327" t="s">
        <v>51</v>
      </c>
      <c r="L473" s="96" t="s">
        <v>703</v>
      </c>
    </row>
    <row r="474" spans="3:12" ht="15.75" thickBot="1" x14ac:dyDescent="0.3">
      <c r="C474" s="97" t="s">
        <v>1308</v>
      </c>
      <c r="D474" s="578"/>
      <c r="E474" s="198">
        <f>D468/12</f>
        <v>0</v>
      </c>
      <c r="F474" s="98">
        <v>36</v>
      </c>
      <c r="G474" s="95">
        <f t="shared" si="39"/>
        <v>0</v>
      </c>
      <c r="H474" s="326" t="s">
        <v>687</v>
      </c>
      <c r="I474" s="96" t="s">
        <v>435</v>
      </c>
      <c r="J474" s="96" t="str">
        <f>VLOOKUP(I474,Presupuesto!$B$11:$C$566,2,0)</f>
        <v>UTILES DE ESCRITORIO, OFICINA Y ENSE¥ANZA</v>
      </c>
      <c r="K474" s="327" t="s">
        <v>51</v>
      </c>
      <c r="L474" s="96" t="s">
        <v>703</v>
      </c>
    </row>
    <row r="475" spans="3:12" ht="15.75" thickBot="1" x14ac:dyDescent="0.3">
      <c r="C475" s="97" t="s">
        <v>1309</v>
      </c>
      <c r="D475" s="578"/>
      <c r="E475" s="198">
        <f>D468/12</f>
        <v>0</v>
      </c>
      <c r="F475" s="98">
        <v>80</v>
      </c>
      <c r="G475" s="95">
        <f t="shared" si="39"/>
        <v>0</v>
      </c>
      <c r="H475" s="326" t="s">
        <v>687</v>
      </c>
      <c r="I475" s="96" t="s">
        <v>435</v>
      </c>
      <c r="J475" s="96" t="str">
        <f>VLOOKUP(I475,Presupuesto!$B$11:$C$566,2,0)</f>
        <v>UTILES DE ESCRITORIO, OFICINA Y ENSE¥ANZA</v>
      </c>
      <c r="K475" s="327" t="s">
        <v>51</v>
      </c>
      <c r="L475" s="96" t="s">
        <v>703</v>
      </c>
    </row>
    <row r="476" spans="3:12" ht="15.75" thickBot="1" x14ac:dyDescent="0.3">
      <c r="C476" s="107" t="s">
        <v>1320</v>
      </c>
      <c r="D476" s="578"/>
      <c r="E476" s="213">
        <v>0</v>
      </c>
      <c r="F476" s="117">
        <v>7200</v>
      </c>
      <c r="G476" s="95">
        <f t="shared" si="39"/>
        <v>0</v>
      </c>
      <c r="H476" s="326" t="s">
        <v>687</v>
      </c>
      <c r="I476" s="96" t="s">
        <v>435</v>
      </c>
      <c r="J476" s="96" t="str">
        <f>VLOOKUP(I476,Presupuesto!$B$11:$C$566,2,0)</f>
        <v>UTILES DE ESCRITORIO, OFICINA Y ENSE¥ANZA</v>
      </c>
      <c r="K476" s="327" t="s">
        <v>51</v>
      </c>
      <c r="L476" s="96" t="s">
        <v>703</v>
      </c>
    </row>
    <row r="477" spans="3:12" ht="15.75" thickBot="1" x14ac:dyDescent="0.3">
      <c r="C477" s="217" t="s">
        <v>1269</v>
      </c>
      <c r="D477" s="218">
        <v>1</v>
      </c>
      <c r="E477" s="328">
        <v>7</v>
      </c>
      <c r="F477" s="102">
        <v>7200</v>
      </c>
      <c r="G477" s="103">
        <f>D477*E477*F477</f>
        <v>50400</v>
      </c>
      <c r="H477" s="326" t="s">
        <v>687</v>
      </c>
      <c r="I477" s="329" t="s">
        <v>324</v>
      </c>
      <c r="J477" s="104" t="str">
        <f>VLOOKUP(I477,Presupuesto!$B$11:$C$566,2,0)</f>
        <v>VIATICOS AL EXTERIOR</v>
      </c>
      <c r="K477" s="327" t="s">
        <v>51</v>
      </c>
      <c r="L477" s="330" t="s">
        <v>703</v>
      </c>
    </row>
    <row r="478" spans="3:12" ht="15.75" thickBot="1" x14ac:dyDescent="0.3"/>
    <row r="479" spans="3:12" ht="15.75" thickBot="1" x14ac:dyDescent="0.3">
      <c r="C479" s="29" t="s">
        <v>1292</v>
      </c>
      <c r="D479" s="30">
        <f>SUM(G486:G495)</f>
        <v>17113.333333333332</v>
      </c>
      <c r="E479" s="92"/>
      <c r="F479" s="92"/>
      <c r="G479" s="92"/>
      <c r="H479" s="75"/>
      <c r="I479" s="75"/>
      <c r="J479" s="75"/>
      <c r="K479" s="110"/>
    </row>
    <row r="480" spans="3:12" x14ac:dyDescent="0.25">
      <c r="C480" s="69"/>
      <c r="D480" s="31"/>
      <c r="E480" s="92"/>
      <c r="F480" s="92"/>
      <c r="G480" s="92"/>
      <c r="H480" s="75"/>
      <c r="I480" s="75"/>
      <c r="J480" s="75"/>
      <c r="K480" s="110"/>
    </row>
    <row r="481" spans="3:12" x14ac:dyDescent="0.25">
      <c r="C481" s="69" t="s">
        <v>1335</v>
      </c>
      <c r="D481" s="31"/>
      <c r="E481" s="92"/>
      <c r="F481" s="92"/>
      <c r="G481" s="92"/>
      <c r="H481" s="75"/>
      <c r="I481" s="75"/>
      <c r="J481" s="75"/>
      <c r="K481" s="110"/>
    </row>
    <row r="482" spans="3:12" ht="15.75" x14ac:dyDescent="0.25">
      <c r="C482" s="201" t="s">
        <v>1293</v>
      </c>
      <c r="D482" s="386">
        <v>3.7</v>
      </c>
      <c r="E482" s="92"/>
      <c r="F482" s="92"/>
      <c r="G482" s="92"/>
      <c r="H482" s="75"/>
      <c r="I482" s="75"/>
      <c r="J482" s="75"/>
      <c r="K482" s="110"/>
    </row>
    <row r="483" spans="3:12" ht="18.75" x14ac:dyDescent="0.25">
      <c r="C483" s="424" t="str">
        <f>IFERROR(VLOOKUP(D482,'Desarrollo e Innov. Curricular'!$E:$F,2,FALSE),IFERROR(VLOOKUP(D482,'Investigación Científica'!$E:$F,2,FALSE),IFERROR(VLOOKUP(D482,'Vinculación Univ. Sociedad'!$E:$F,2,FALSE),IFERROR(VLOOKUP(D482,'Docencia y Profesorado Universi'!$E:$F,2,FALSE),IFERROR(VLOOKUP(D482,'Estudiantes y Graduados'!$E:$F,2,FALSE),IFERROR(VLOOKUP(D482,'Gestion Administrativa'!$E:$F,2,FALSE),IFERROR(VLOOKUP(D482,'Gestión Académica'!$E:$F,2,FALSE),IFERROR(VLOOKUP(D482,'Aseguramiento de la Calidad'!$E:$F,2,FALSE),IFERROR(VLOOKUP(D482,'Gestión del Conocimiento'!$E:$F,2,FALSE),IFERROR(VLOOKUP(D482,'Gobernabilidad y Procesos...'!$E:$F,2,FALSE),IFERROR(VLOOKUP(D482,'Gestión del Talento Humano'!$E:$F,2,FALSE),IFERROR(VLOOKUP(D482,'Internacionalización de la E.S.'!$E:$F,2,FALSE),IFERROR(VLOOKUP(D482,Posgrado!$E:$F,2,FALSE),IFERROR(VLOOKUP(D482,'Cultura de Innovación Insti...'!$E:$F,2,FALSE),VLOOKUP(D482,'Lo Esencial de la Reforma Univ.'!$E:$F,2,0)))))))))))))))</f>
        <v>1-Realización de 1 gira a Universidad de Costa Rica en alianza estratégica, para el acompañamiento a la instalación del Observatorio de las Profesiones en la UNAH. 2-Realización de 2 talleres con gestores institucionales para la conformación del Observatorio de las Profesiones. 3- Seguimiento al proceso de estructuración e implementación del Observatorio.</v>
      </c>
      <c r="D483" s="31"/>
      <c r="E483" s="92"/>
      <c r="F483" s="92"/>
      <c r="G483" s="92"/>
      <c r="H483" s="75"/>
      <c r="I483" s="75"/>
      <c r="J483" s="75"/>
      <c r="K483" s="110"/>
    </row>
    <row r="484" spans="3:12" ht="15.75" thickBot="1" x14ac:dyDescent="0.3">
      <c r="C484" s="69"/>
      <c r="D484" s="31"/>
      <c r="E484" s="92"/>
      <c r="F484" s="92"/>
      <c r="G484" s="92"/>
      <c r="H484" s="75"/>
      <c r="I484" s="75"/>
      <c r="J484" s="75"/>
      <c r="K484" s="110"/>
    </row>
    <row r="485" spans="3:12" ht="30.75" thickBot="1" x14ac:dyDescent="0.3">
      <c r="C485" s="123" t="s">
        <v>1294</v>
      </c>
      <c r="D485" s="126" t="s">
        <v>1295</v>
      </c>
      <c r="E485" s="125" t="s">
        <v>90</v>
      </c>
      <c r="F485" s="125" t="s">
        <v>1296</v>
      </c>
      <c r="G485" s="124" t="s">
        <v>1297</v>
      </c>
      <c r="H485" s="130" t="s">
        <v>1298</v>
      </c>
      <c r="I485" s="125" t="s">
        <v>1299</v>
      </c>
      <c r="J485" s="125" t="s">
        <v>695</v>
      </c>
      <c r="K485" s="125" t="s">
        <v>1300</v>
      </c>
      <c r="L485" s="125" t="s">
        <v>1301</v>
      </c>
    </row>
    <row r="486" spans="3:12" ht="15.75" thickBot="1" x14ac:dyDescent="0.3">
      <c r="C486" s="323" t="s">
        <v>1302</v>
      </c>
      <c r="D486" s="577">
        <v>80</v>
      </c>
      <c r="E486" s="324">
        <v>0</v>
      </c>
      <c r="F486" s="113">
        <v>30000</v>
      </c>
      <c r="G486" s="325">
        <f t="shared" ref="G486:G494" si="40">E486*F486</f>
        <v>0</v>
      </c>
      <c r="H486" s="326" t="s">
        <v>687</v>
      </c>
      <c r="I486" s="114" t="s">
        <v>278</v>
      </c>
      <c r="J486" s="114" t="str">
        <f>VLOOKUP(I486,Presupuesto!$B$11:$C$566,2,0)</f>
        <v>SERVICIOS DE CAPACITACION.</v>
      </c>
      <c r="K486" s="327" t="s">
        <v>53</v>
      </c>
      <c r="L486" s="114" t="s">
        <v>702</v>
      </c>
    </row>
    <row r="487" spans="3:12" ht="15.75" thickBot="1" x14ac:dyDescent="0.3">
      <c r="C487" s="97" t="s">
        <v>1303</v>
      </c>
      <c r="D487" s="578"/>
      <c r="E487" s="198">
        <v>80</v>
      </c>
      <c r="F487" s="98">
        <v>50</v>
      </c>
      <c r="G487" s="95">
        <f t="shared" si="40"/>
        <v>4000</v>
      </c>
      <c r="H487" s="326" t="s">
        <v>687</v>
      </c>
      <c r="I487" s="96" t="s">
        <v>291</v>
      </c>
      <c r="J487" s="96" t="str">
        <f>VLOOKUP(I487,Presupuesto!$B$11:$C$566,2,0)</f>
        <v>SERVICIOS DE IMPRENTA PUBLIC.Y REPRODUCCION</v>
      </c>
      <c r="K487" s="327" t="s">
        <v>53</v>
      </c>
      <c r="L487" s="96" t="s">
        <v>703</v>
      </c>
    </row>
    <row r="488" spans="3:12" ht="15.75" thickBot="1" x14ac:dyDescent="0.3">
      <c r="C488" s="97" t="s">
        <v>1304</v>
      </c>
      <c r="D488" s="578"/>
      <c r="E488" s="198">
        <v>80</v>
      </c>
      <c r="F488" s="98">
        <v>150</v>
      </c>
      <c r="G488" s="95">
        <f t="shared" si="40"/>
        <v>12000</v>
      </c>
      <c r="H488" s="326" t="s">
        <v>687</v>
      </c>
      <c r="I488" s="96" t="s">
        <v>345</v>
      </c>
      <c r="J488" s="96" t="str">
        <f>VLOOKUP(I488,Presupuesto!$B$11:$C$566,2,0)</f>
        <v>ALIMENTOS B EBIDAS PARA PERSONAS</v>
      </c>
      <c r="K488" s="327" t="s">
        <v>53</v>
      </c>
      <c r="L488" s="96" t="s">
        <v>706</v>
      </c>
    </row>
    <row r="489" spans="3:12" ht="15.75" thickBot="1" x14ac:dyDescent="0.3">
      <c r="C489" s="97" t="s">
        <v>1305</v>
      </c>
      <c r="D489" s="578"/>
      <c r="E489" s="148">
        <v>0</v>
      </c>
      <c r="F489" s="116">
        <v>28000</v>
      </c>
      <c r="G489" s="95">
        <f t="shared" si="40"/>
        <v>0</v>
      </c>
      <c r="H489" s="326" t="s">
        <v>687</v>
      </c>
      <c r="I489" s="317" t="s">
        <v>316</v>
      </c>
      <c r="J489" s="96" t="str">
        <f>VLOOKUP(I489,Presupuesto!$B$11:$C$566,2,0)</f>
        <v>PASAJES AL EXTERIOR</v>
      </c>
      <c r="K489" s="327" t="s">
        <v>53</v>
      </c>
      <c r="L489" s="96" t="s">
        <v>703</v>
      </c>
    </row>
    <row r="490" spans="3:12" ht="15.75" thickBot="1" x14ac:dyDescent="0.3">
      <c r="C490" s="97" t="s">
        <v>1306</v>
      </c>
      <c r="D490" s="578"/>
      <c r="E490" s="148">
        <v>0</v>
      </c>
      <c r="F490" s="116">
        <v>250</v>
      </c>
      <c r="G490" s="95">
        <f t="shared" si="40"/>
        <v>0</v>
      </c>
      <c r="H490" s="326" t="s">
        <v>687</v>
      </c>
      <c r="I490" s="96" t="s">
        <v>368</v>
      </c>
      <c r="J490" s="96" t="str">
        <f>VLOOKUP(I490,Presupuesto!$B$11:$C$566,2,0)</f>
        <v>PRODUCTOS PAPEL Y CARTON</v>
      </c>
      <c r="K490" s="327" t="s">
        <v>53</v>
      </c>
      <c r="L490" s="96" t="s">
        <v>703</v>
      </c>
    </row>
    <row r="491" spans="3:12" ht="15.75" thickBot="1" x14ac:dyDescent="0.3">
      <c r="C491" s="97" t="s">
        <v>1307</v>
      </c>
      <c r="D491" s="578"/>
      <c r="E491" s="198">
        <v>4</v>
      </c>
      <c r="F491" s="98">
        <v>85</v>
      </c>
      <c r="G491" s="95">
        <f t="shared" si="40"/>
        <v>340</v>
      </c>
      <c r="H491" s="326" t="s">
        <v>687</v>
      </c>
      <c r="I491" s="96" t="s">
        <v>368</v>
      </c>
      <c r="J491" s="96" t="str">
        <f>VLOOKUP(I491,Presupuesto!$B$11:$C$566,2,0)</f>
        <v>PRODUCTOS PAPEL Y CARTON</v>
      </c>
      <c r="K491" s="327" t="s">
        <v>53</v>
      </c>
      <c r="L491" s="96" t="s">
        <v>703</v>
      </c>
    </row>
    <row r="492" spans="3:12" ht="15.75" thickBot="1" x14ac:dyDescent="0.3">
      <c r="C492" s="97" t="s">
        <v>1308</v>
      </c>
      <c r="D492" s="578"/>
      <c r="E492" s="198">
        <f>D486/12</f>
        <v>6.666666666666667</v>
      </c>
      <c r="F492" s="98">
        <v>36</v>
      </c>
      <c r="G492" s="95">
        <f t="shared" si="40"/>
        <v>240</v>
      </c>
      <c r="H492" s="326" t="s">
        <v>687</v>
      </c>
      <c r="I492" s="96" t="s">
        <v>435</v>
      </c>
      <c r="J492" s="96" t="str">
        <f>VLOOKUP(I492,Presupuesto!$B$11:$C$566,2,0)</f>
        <v>UTILES DE ESCRITORIO, OFICINA Y ENSE¥ANZA</v>
      </c>
      <c r="K492" s="327" t="s">
        <v>53</v>
      </c>
      <c r="L492" s="96" t="s">
        <v>703</v>
      </c>
    </row>
    <row r="493" spans="3:12" ht="15.75" thickBot="1" x14ac:dyDescent="0.3">
      <c r="C493" s="97" t="s">
        <v>1309</v>
      </c>
      <c r="D493" s="578"/>
      <c r="E493" s="198">
        <f>D486/12</f>
        <v>6.666666666666667</v>
      </c>
      <c r="F493" s="98">
        <v>80</v>
      </c>
      <c r="G493" s="95">
        <f t="shared" si="40"/>
        <v>533.33333333333337</v>
      </c>
      <c r="H493" s="326" t="s">
        <v>687</v>
      </c>
      <c r="I493" s="96" t="s">
        <v>435</v>
      </c>
      <c r="J493" s="96" t="str">
        <f>VLOOKUP(I493,Presupuesto!$B$11:$C$566,2,0)</f>
        <v>UTILES DE ESCRITORIO, OFICINA Y ENSE¥ANZA</v>
      </c>
      <c r="K493" s="327" t="s">
        <v>53</v>
      </c>
      <c r="L493" s="96" t="s">
        <v>703</v>
      </c>
    </row>
    <row r="494" spans="3:12" ht="15.75" thickBot="1" x14ac:dyDescent="0.3">
      <c r="C494" s="107" t="s">
        <v>1310</v>
      </c>
      <c r="D494" s="578"/>
      <c r="E494" s="213">
        <v>0</v>
      </c>
      <c r="F494" s="117">
        <v>25</v>
      </c>
      <c r="G494" s="95">
        <f t="shared" si="40"/>
        <v>0</v>
      </c>
      <c r="H494" s="326" t="s">
        <v>687</v>
      </c>
      <c r="I494" s="96" t="s">
        <v>435</v>
      </c>
      <c r="J494" s="96" t="str">
        <f>VLOOKUP(I494,Presupuesto!$B$11:$C$566,2,0)</f>
        <v>UTILES DE ESCRITORIO, OFICINA Y ENSE¥ANZA</v>
      </c>
      <c r="K494" s="327" t="s">
        <v>53</v>
      </c>
      <c r="L494" s="96" t="s">
        <v>703</v>
      </c>
    </row>
    <row r="495" spans="3:12" ht="15.75" thickBot="1" x14ac:dyDescent="0.3">
      <c r="C495" s="217" t="s">
        <v>1257</v>
      </c>
      <c r="D495" s="218">
        <v>0</v>
      </c>
      <c r="E495" s="328">
        <v>0</v>
      </c>
      <c r="F495" s="102">
        <f>HLOOKUP(C495,$AH$2:$BU$3,2,0)</f>
        <v>2000</v>
      </c>
      <c r="G495" s="103">
        <f>D495*E495*F495</f>
        <v>0</v>
      </c>
      <c r="H495" s="326" t="s">
        <v>687</v>
      </c>
      <c r="I495" s="329" t="s">
        <v>321</v>
      </c>
      <c r="J495" s="104" t="str">
        <f>VLOOKUP(I495,Presupuesto!$B$11:$C$566,2,0)</f>
        <v>VIATICOS NACIONALES</v>
      </c>
      <c r="K495" s="327" t="s">
        <v>53</v>
      </c>
      <c r="L495" s="330" t="s">
        <v>703</v>
      </c>
    </row>
    <row r="496" spans="3:12" ht="15.75" thickBot="1" x14ac:dyDescent="0.3"/>
    <row r="497" spans="3:12" ht="15.75" thickBot="1" x14ac:dyDescent="0.3">
      <c r="C497" s="29" t="s">
        <v>1292</v>
      </c>
      <c r="D497" s="30">
        <f>SUM(G504:G513)</f>
        <v>19380</v>
      </c>
      <c r="E497" s="92"/>
      <c r="F497" s="92"/>
      <c r="G497" s="92"/>
      <c r="H497" s="75"/>
      <c r="I497" s="75"/>
      <c r="J497" s="75"/>
      <c r="K497" s="110"/>
    </row>
    <row r="498" spans="3:12" x14ac:dyDescent="0.25">
      <c r="C498" s="69"/>
      <c r="D498" s="31"/>
      <c r="E498" s="92"/>
      <c r="F498" s="92"/>
      <c r="G498" s="92"/>
      <c r="H498" s="75"/>
      <c r="I498" s="75"/>
      <c r="J498" s="75"/>
      <c r="K498" s="110"/>
    </row>
    <row r="499" spans="3:12" x14ac:dyDescent="0.25">
      <c r="C499" s="69" t="s">
        <v>1336</v>
      </c>
      <c r="D499" s="31"/>
      <c r="E499" s="92"/>
      <c r="F499" s="92"/>
      <c r="G499" s="92"/>
      <c r="H499" s="75"/>
      <c r="I499" s="75"/>
      <c r="J499" s="75"/>
      <c r="K499" s="110"/>
    </row>
    <row r="500" spans="3:12" ht="15.75" x14ac:dyDescent="0.25">
      <c r="C500" s="201" t="s">
        <v>1293</v>
      </c>
      <c r="D500" s="386">
        <v>4.0999999999999996</v>
      </c>
      <c r="E500" s="92"/>
      <c r="F500" s="92"/>
      <c r="G500" s="92"/>
      <c r="H500" s="75"/>
      <c r="I500" s="75"/>
      <c r="J500" s="75"/>
      <c r="K500" s="110"/>
    </row>
    <row r="501" spans="3:12" ht="18.75" x14ac:dyDescent="0.25">
      <c r="C501" s="424" t="str">
        <f>IFERROR(VLOOKUP(D500,'Desarrollo e Innov. Curricular'!$E:$F,2,FALSE),IFERROR(VLOOKUP(D500,'Investigación Científica'!$E:$F,2,FALSE),IFERROR(VLOOKUP(D500,'Vinculación Univ. Sociedad'!$E:$F,2,FALSE),IFERROR(VLOOKUP(D500,'Docencia y Profesorado Universi'!$E:$F,2,FALSE),IFERROR(VLOOKUP(D500,'Estudiantes y Graduados'!$E:$F,2,FALSE),IFERROR(VLOOKUP(D500,'Gestion Administrativa'!$E:$F,2,FALSE),IFERROR(VLOOKUP(D500,'Gestión Académica'!$E:$F,2,FALSE),IFERROR(VLOOKUP(D500,'Aseguramiento de la Calidad'!$E:$F,2,FALSE),IFERROR(VLOOKUP(D500,'Gestión del Conocimiento'!$E:$F,2,FALSE),IFERROR(VLOOKUP(D500,'Gobernabilidad y Procesos...'!$E:$F,2,FALSE),IFERROR(VLOOKUP(D500,'Gestión del Talento Humano'!$E:$F,2,FALSE),IFERROR(VLOOKUP(D500,'Internacionalización de la E.S.'!$E:$F,2,FALSE),IFERROR(VLOOKUP(D500,Posgrado!$E:$F,2,FALSE),IFERROR(VLOOKUP(D500,'Cultura de Innovación Insti...'!$E:$F,2,FALSE),VLOOKUP(D500,'Lo Esencial de la Reforma Univ.'!$E:$F,2,0)))))))))))))))</f>
        <v>3 Talleres de socialización y capacitación en Project Management y el SIVRA.</v>
      </c>
      <c r="D501" s="31"/>
      <c r="E501" s="92"/>
      <c r="F501" s="92"/>
      <c r="G501" s="92"/>
      <c r="H501" s="75"/>
      <c r="I501" s="75"/>
      <c r="J501" s="75"/>
      <c r="K501" s="110"/>
    </row>
    <row r="502" spans="3:12" ht="15.75" thickBot="1" x14ac:dyDescent="0.3">
      <c r="C502" s="69"/>
      <c r="D502" s="31"/>
      <c r="E502" s="92"/>
      <c r="F502" s="92"/>
      <c r="G502" s="92"/>
      <c r="H502" s="75"/>
      <c r="I502" s="75"/>
      <c r="J502" s="75"/>
      <c r="K502" s="110"/>
    </row>
    <row r="503" spans="3:12" ht="30.75" thickBot="1" x14ac:dyDescent="0.3">
      <c r="C503" s="123" t="s">
        <v>1294</v>
      </c>
      <c r="D503" s="126" t="s">
        <v>1295</v>
      </c>
      <c r="E503" s="125" t="s">
        <v>90</v>
      </c>
      <c r="F503" s="125" t="s">
        <v>1296</v>
      </c>
      <c r="G503" s="124" t="s">
        <v>1297</v>
      </c>
      <c r="H503" s="130" t="s">
        <v>1298</v>
      </c>
      <c r="I503" s="125" t="s">
        <v>1299</v>
      </c>
      <c r="J503" s="125" t="s">
        <v>695</v>
      </c>
      <c r="K503" s="125" t="s">
        <v>1300</v>
      </c>
      <c r="L503" s="125" t="s">
        <v>1301</v>
      </c>
    </row>
    <row r="504" spans="3:12" ht="15.75" thickBot="1" x14ac:dyDescent="0.3">
      <c r="C504" s="323" t="s">
        <v>1302</v>
      </c>
      <c r="D504" s="577">
        <v>90</v>
      </c>
      <c r="E504" s="324">
        <v>0</v>
      </c>
      <c r="F504" s="113">
        <v>30000</v>
      </c>
      <c r="G504" s="325">
        <f t="shared" ref="G504:G512" si="41">E504*F504</f>
        <v>0</v>
      </c>
      <c r="H504" s="326" t="s">
        <v>687</v>
      </c>
      <c r="I504" s="114" t="s">
        <v>278</v>
      </c>
      <c r="J504" s="114" t="str">
        <f>VLOOKUP(I504,Presupuesto!$B$11:$C$566,2,0)</f>
        <v>SERVICIOS DE CAPACITACION.</v>
      </c>
      <c r="K504" s="327" t="s">
        <v>55</v>
      </c>
      <c r="L504" s="114" t="s">
        <v>702</v>
      </c>
    </row>
    <row r="505" spans="3:12" ht="15.75" thickBot="1" x14ac:dyDescent="0.3">
      <c r="C505" s="97" t="s">
        <v>1303</v>
      </c>
      <c r="D505" s="578"/>
      <c r="E505" s="198">
        <v>90</v>
      </c>
      <c r="F505" s="98">
        <v>50</v>
      </c>
      <c r="G505" s="95">
        <f t="shared" si="41"/>
        <v>4500</v>
      </c>
      <c r="H505" s="326" t="s">
        <v>687</v>
      </c>
      <c r="I505" s="96" t="s">
        <v>291</v>
      </c>
      <c r="J505" s="96" t="str">
        <f>VLOOKUP(I505,Presupuesto!$B$11:$C$566,2,0)</f>
        <v>SERVICIOS DE IMPRENTA PUBLIC.Y REPRODUCCION</v>
      </c>
      <c r="K505" s="327" t="s">
        <v>55</v>
      </c>
      <c r="L505" s="96" t="s">
        <v>703</v>
      </c>
    </row>
    <row r="506" spans="3:12" ht="15.75" thickBot="1" x14ac:dyDescent="0.3">
      <c r="C506" s="97" t="s">
        <v>1304</v>
      </c>
      <c r="D506" s="578"/>
      <c r="E506" s="198">
        <v>90</v>
      </c>
      <c r="F506" s="98">
        <v>150</v>
      </c>
      <c r="G506" s="95">
        <f t="shared" si="41"/>
        <v>13500</v>
      </c>
      <c r="H506" s="326" t="s">
        <v>687</v>
      </c>
      <c r="I506" s="96" t="s">
        <v>345</v>
      </c>
      <c r="J506" s="96" t="str">
        <f>VLOOKUP(I506,Presupuesto!$B$11:$C$566,2,0)</f>
        <v>ALIMENTOS B EBIDAS PARA PERSONAS</v>
      </c>
      <c r="K506" s="327" t="s">
        <v>55</v>
      </c>
      <c r="L506" s="96" t="s">
        <v>706</v>
      </c>
    </row>
    <row r="507" spans="3:12" ht="15.75" thickBot="1" x14ac:dyDescent="0.3">
      <c r="C507" s="97" t="s">
        <v>1305</v>
      </c>
      <c r="D507" s="578"/>
      <c r="E507" s="148">
        <v>0</v>
      </c>
      <c r="F507" s="116">
        <v>28000</v>
      </c>
      <c r="G507" s="95">
        <f t="shared" si="41"/>
        <v>0</v>
      </c>
      <c r="H507" s="326" t="s">
        <v>687</v>
      </c>
      <c r="I507" s="317" t="s">
        <v>316</v>
      </c>
      <c r="J507" s="96" t="str">
        <f>VLOOKUP(I507,Presupuesto!$B$11:$C$566,2,0)</f>
        <v>PASAJES AL EXTERIOR</v>
      </c>
      <c r="K507" s="327" t="s">
        <v>55</v>
      </c>
      <c r="L507" s="96" t="s">
        <v>703</v>
      </c>
    </row>
    <row r="508" spans="3:12" ht="15.75" thickBot="1" x14ac:dyDescent="0.3">
      <c r="C508" s="97" t="s">
        <v>1306</v>
      </c>
      <c r="D508" s="578"/>
      <c r="E508" s="148">
        <v>0</v>
      </c>
      <c r="F508" s="116">
        <v>250</v>
      </c>
      <c r="G508" s="95">
        <f t="shared" si="41"/>
        <v>0</v>
      </c>
      <c r="H508" s="326" t="s">
        <v>687</v>
      </c>
      <c r="I508" s="96" t="s">
        <v>368</v>
      </c>
      <c r="J508" s="96" t="str">
        <f>VLOOKUP(I508,Presupuesto!$B$11:$C$566,2,0)</f>
        <v>PRODUCTOS PAPEL Y CARTON</v>
      </c>
      <c r="K508" s="327" t="s">
        <v>55</v>
      </c>
      <c r="L508" s="96" t="s">
        <v>703</v>
      </c>
    </row>
    <row r="509" spans="3:12" ht="15.75" thickBot="1" x14ac:dyDescent="0.3">
      <c r="C509" s="97" t="s">
        <v>1307</v>
      </c>
      <c r="D509" s="578"/>
      <c r="E509" s="198">
        <v>6</v>
      </c>
      <c r="F509" s="98">
        <v>85</v>
      </c>
      <c r="G509" s="95">
        <f t="shared" si="41"/>
        <v>510</v>
      </c>
      <c r="H509" s="326" t="s">
        <v>687</v>
      </c>
      <c r="I509" s="96" t="s">
        <v>368</v>
      </c>
      <c r="J509" s="96" t="str">
        <f>VLOOKUP(I509,Presupuesto!$B$11:$C$566,2,0)</f>
        <v>PRODUCTOS PAPEL Y CARTON</v>
      </c>
      <c r="K509" s="327" t="s">
        <v>55</v>
      </c>
      <c r="L509" s="96" t="s">
        <v>703</v>
      </c>
    </row>
    <row r="510" spans="3:12" ht="15.75" thickBot="1" x14ac:dyDescent="0.3">
      <c r="C510" s="97" t="s">
        <v>1308</v>
      </c>
      <c r="D510" s="578"/>
      <c r="E510" s="198">
        <f>D504/12</f>
        <v>7.5</v>
      </c>
      <c r="F510" s="98">
        <v>36</v>
      </c>
      <c r="G510" s="95">
        <f t="shared" si="41"/>
        <v>270</v>
      </c>
      <c r="H510" s="326" t="s">
        <v>687</v>
      </c>
      <c r="I510" s="96" t="s">
        <v>435</v>
      </c>
      <c r="J510" s="96" t="str">
        <f>VLOOKUP(I510,Presupuesto!$B$11:$C$566,2,0)</f>
        <v>UTILES DE ESCRITORIO, OFICINA Y ENSE¥ANZA</v>
      </c>
      <c r="K510" s="327" t="s">
        <v>55</v>
      </c>
      <c r="L510" s="96" t="s">
        <v>703</v>
      </c>
    </row>
    <row r="511" spans="3:12" ht="15.75" thickBot="1" x14ac:dyDescent="0.3">
      <c r="C511" s="97" t="s">
        <v>1309</v>
      </c>
      <c r="D511" s="578"/>
      <c r="E511" s="198">
        <f>D504/12</f>
        <v>7.5</v>
      </c>
      <c r="F511" s="98">
        <v>80</v>
      </c>
      <c r="G511" s="95">
        <f t="shared" si="41"/>
        <v>600</v>
      </c>
      <c r="H511" s="326" t="s">
        <v>687</v>
      </c>
      <c r="I511" s="96" t="s">
        <v>435</v>
      </c>
      <c r="J511" s="96" t="str">
        <f>VLOOKUP(I511,Presupuesto!$B$11:$C$566,2,0)</f>
        <v>UTILES DE ESCRITORIO, OFICINA Y ENSE¥ANZA</v>
      </c>
      <c r="K511" s="327" t="s">
        <v>55</v>
      </c>
      <c r="L511" s="96" t="s">
        <v>703</v>
      </c>
    </row>
    <row r="512" spans="3:12" ht="15.75" thickBot="1" x14ac:dyDescent="0.3">
      <c r="C512" s="107" t="s">
        <v>1310</v>
      </c>
      <c r="D512" s="578"/>
      <c r="E512" s="213">
        <v>0</v>
      </c>
      <c r="F512" s="117">
        <v>25</v>
      </c>
      <c r="G512" s="95">
        <f t="shared" si="41"/>
        <v>0</v>
      </c>
      <c r="H512" s="326" t="s">
        <v>687</v>
      </c>
      <c r="I512" s="96" t="s">
        <v>435</v>
      </c>
      <c r="J512" s="96" t="str">
        <f>VLOOKUP(I512,Presupuesto!$B$11:$C$566,2,0)</f>
        <v>UTILES DE ESCRITORIO, OFICINA Y ENSE¥ANZA</v>
      </c>
      <c r="K512" s="327" t="s">
        <v>55</v>
      </c>
      <c r="L512" s="96" t="s">
        <v>703</v>
      </c>
    </row>
    <row r="513" spans="2:12" ht="15.75" thickBot="1" x14ac:dyDescent="0.3">
      <c r="C513" s="217" t="s">
        <v>1257</v>
      </c>
      <c r="D513" s="218">
        <v>0</v>
      </c>
      <c r="E513" s="328">
        <v>0</v>
      </c>
      <c r="F513" s="102">
        <f>HLOOKUP(C513,$AH$2:$BU$3,2,0)</f>
        <v>2000</v>
      </c>
      <c r="G513" s="103">
        <f>D513*E513*F513</f>
        <v>0</v>
      </c>
      <c r="H513" s="326" t="s">
        <v>687</v>
      </c>
      <c r="I513" s="329" t="s">
        <v>321</v>
      </c>
      <c r="J513" s="104" t="str">
        <f>VLOOKUP(I513,Presupuesto!$B$11:$C$566,2,0)</f>
        <v>VIATICOS NACIONALES</v>
      </c>
      <c r="K513" s="327" t="s">
        <v>55</v>
      </c>
      <c r="L513" s="330" t="s">
        <v>703</v>
      </c>
    </row>
    <row r="514" spans="2:12" ht="15.75" thickBot="1" x14ac:dyDescent="0.3"/>
    <row r="515" spans="2:12" ht="15.75" thickBot="1" x14ac:dyDescent="0.3">
      <c r="B515" s="109"/>
      <c r="C515" s="29" t="s">
        <v>1292</v>
      </c>
      <c r="D515" s="30">
        <f>SUM(G522:G531)</f>
        <v>65995</v>
      </c>
      <c r="E515" s="92"/>
      <c r="F515" s="92"/>
      <c r="G515" s="92"/>
      <c r="H515" s="75"/>
      <c r="I515" s="75"/>
      <c r="J515" s="75"/>
      <c r="K515" s="110"/>
    </row>
    <row r="516" spans="2:12" x14ac:dyDescent="0.25">
      <c r="C516" s="69"/>
      <c r="D516" s="31"/>
      <c r="E516" s="92"/>
      <c r="F516" s="92"/>
      <c r="G516" s="92"/>
      <c r="H516" s="75"/>
      <c r="I516" s="75"/>
      <c r="J516" s="75"/>
      <c r="K516" s="110"/>
    </row>
    <row r="517" spans="2:12" x14ac:dyDescent="0.25">
      <c r="C517" s="69" t="s">
        <v>1337</v>
      </c>
      <c r="D517" s="31"/>
      <c r="E517" s="92"/>
      <c r="F517" s="92"/>
      <c r="G517" s="92"/>
      <c r="H517" s="75"/>
      <c r="I517" s="75"/>
      <c r="J517" s="75"/>
      <c r="K517" s="110"/>
    </row>
    <row r="518" spans="2:12" ht="15.75" x14ac:dyDescent="0.25">
      <c r="C518" s="201" t="s">
        <v>1293</v>
      </c>
      <c r="D518" s="386">
        <v>4.3</v>
      </c>
      <c r="E518" s="92"/>
      <c r="F518" s="92"/>
      <c r="G518" s="92"/>
      <c r="H518" s="75"/>
      <c r="I518" s="75"/>
      <c r="J518" s="75"/>
      <c r="K518" s="110"/>
    </row>
    <row r="519" spans="2:12" ht="18.75" x14ac:dyDescent="0.25">
      <c r="C519" s="424" t="str">
        <f>IFERROR(VLOOKUP(D518,'Desarrollo e Innov. Curricular'!$E:$F,2,FALSE),IFERROR(VLOOKUP(D518,'Investigación Científica'!$E:$F,2,FALSE),IFERROR(VLOOKUP(D518,'Vinculación Univ. Sociedad'!$E:$F,2,FALSE),IFERROR(VLOOKUP(D518,'Docencia y Profesorado Universi'!$E:$F,2,FALSE),IFERROR(VLOOKUP(D518,'Estudiantes y Graduados'!$E:$F,2,FALSE),IFERROR(VLOOKUP(D518,'Gestion Administrativa'!$E:$F,2,FALSE),IFERROR(VLOOKUP(D518,'Gestión Académica'!$E:$F,2,FALSE),IFERROR(VLOOKUP(D518,'Aseguramiento de la Calidad'!$E:$F,2,FALSE),IFERROR(VLOOKUP(D518,'Gestión del Conocimiento'!$E:$F,2,FALSE),IFERROR(VLOOKUP(D518,'Gobernabilidad y Procesos...'!$E:$F,2,FALSE),IFERROR(VLOOKUP(D518,'Gestión del Talento Humano'!$E:$F,2,FALSE),IFERROR(VLOOKUP(D518,'Internacionalización de la E.S.'!$E:$F,2,FALSE),IFERROR(VLOOKUP(D518,Posgrado!$E:$F,2,FALSE),IFERROR(VLOOKUP(D518,'Cultura de Innovación Insti...'!$E:$F,2,FALSE),VLOOKUP(D518,'Lo Esencial de la Reforma Univ.'!$E:$F,2,0)))))))))))))))</f>
        <v>1-Definición y aprobación de la Política de Certificación Docente de la UNAH.
2- Aprobación y acompañamiento al diseño e implementación del Programa de Formación del Tutor a Distancia de la UNAH. 3- Realización de 1 gira de intercambio para la firma de alianza estratégica con Universidad extranjera para la implementación de especialidad y/o posgrado en Educación a Distancia en la UNAH en convenio con universidad extranjera. 4- Realización de II Promoción Diplomado en Gestión del Conocimiento para el fortalecimiento de las capacidades de autoridades y liderazgo universitario, impartido por 5 profesores visitantes internacionales. 5- Diseño y virtualización del Diplomado en Gestión Universitaria.</v>
      </c>
      <c r="D519" s="31"/>
      <c r="E519" s="92"/>
      <c r="F519" s="92"/>
      <c r="G519" s="92"/>
      <c r="H519" s="75"/>
      <c r="I519" s="75"/>
      <c r="J519" s="75"/>
      <c r="K519" s="110"/>
    </row>
    <row r="520" spans="2:12" ht="15.75" thickBot="1" x14ac:dyDescent="0.3">
      <c r="C520" s="69"/>
      <c r="D520" s="31"/>
      <c r="E520" s="92"/>
      <c r="F520" s="92"/>
      <c r="G520" s="92"/>
      <c r="H520" s="75"/>
      <c r="I520" s="75"/>
      <c r="J520" s="75"/>
      <c r="K520" s="110"/>
    </row>
    <row r="521" spans="2:12" ht="30.75" thickBot="1" x14ac:dyDescent="0.3">
      <c r="C521" s="123" t="s">
        <v>1294</v>
      </c>
      <c r="D521" s="126" t="s">
        <v>1295</v>
      </c>
      <c r="E521" s="125" t="s">
        <v>90</v>
      </c>
      <c r="F521" s="125" t="s">
        <v>1296</v>
      </c>
      <c r="G521" s="124" t="s">
        <v>1297</v>
      </c>
      <c r="H521" s="130" t="s">
        <v>1298</v>
      </c>
      <c r="I521" s="125" t="s">
        <v>1299</v>
      </c>
      <c r="J521" s="125" t="s">
        <v>695</v>
      </c>
      <c r="K521" s="125" t="s">
        <v>1300</v>
      </c>
      <c r="L521" s="125" t="s">
        <v>1301</v>
      </c>
    </row>
    <row r="522" spans="2:12" ht="15.75" thickBot="1" x14ac:dyDescent="0.3">
      <c r="C522" s="323" t="s">
        <v>1302</v>
      </c>
      <c r="D522" s="577">
        <v>0</v>
      </c>
      <c r="E522" s="324">
        <v>0</v>
      </c>
      <c r="F522" s="113">
        <v>30000</v>
      </c>
      <c r="G522" s="325">
        <f t="shared" ref="G522:G530" si="42">E522*F522</f>
        <v>0</v>
      </c>
      <c r="H522" s="326" t="s">
        <v>687</v>
      </c>
      <c r="I522" s="114" t="s">
        <v>278</v>
      </c>
      <c r="J522" s="114" t="str">
        <f>VLOOKUP(I522,Presupuesto!$B$11:$C$566,2,0)</f>
        <v>SERVICIOS DE CAPACITACION.</v>
      </c>
      <c r="K522" s="327" t="s">
        <v>55</v>
      </c>
      <c r="L522" s="114" t="s">
        <v>702</v>
      </c>
    </row>
    <row r="523" spans="2:12" ht="15.75" thickBot="1" x14ac:dyDescent="0.3">
      <c r="C523" s="97" t="s">
        <v>1303</v>
      </c>
      <c r="D523" s="578"/>
      <c r="E523" s="198">
        <v>0</v>
      </c>
      <c r="F523" s="98">
        <v>50</v>
      </c>
      <c r="G523" s="95">
        <f t="shared" si="42"/>
        <v>0</v>
      </c>
      <c r="H523" s="326" t="s">
        <v>687</v>
      </c>
      <c r="I523" s="96" t="s">
        <v>291</v>
      </c>
      <c r="J523" s="96" t="str">
        <f>VLOOKUP(I523,Presupuesto!$B$11:$C$566,2,0)</f>
        <v>SERVICIOS DE IMPRENTA PUBLIC.Y REPRODUCCION</v>
      </c>
      <c r="K523" s="327" t="s">
        <v>55</v>
      </c>
      <c r="L523" s="96" t="s">
        <v>703</v>
      </c>
    </row>
    <row r="524" spans="2:12" ht="15.75" thickBot="1" x14ac:dyDescent="0.3">
      <c r="C524" s="97" t="s">
        <v>1304</v>
      </c>
      <c r="D524" s="578"/>
      <c r="E524" s="198">
        <v>0</v>
      </c>
      <c r="F524" s="98">
        <v>150</v>
      </c>
      <c r="G524" s="95">
        <f t="shared" si="42"/>
        <v>0</v>
      </c>
      <c r="H524" s="326" t="s">
        <v>687</v>
      </c>
      <c r="I524" s="96" t="s">
        <v>345</v>
      </c>
      <c r="J524" s="96" t="str">
        <f>VLOOKUP(I524,Presupuesto!$B$11:$C$566,2,0)</f>
        <v>ALIMENTOS B EBIDAS PARA PERSONAS</v>
      </c>
      <c r="K524" s="327" t="s">
        <v>55</v>
      </c>
      <c r="L524" s="96" t="s">
        <v>706</v>
      </c>
    </row>
    <row r="525" spans="2:12" ht="15.75" thickBot="1" x14ac:dyDescent="0.3">
      <c r="C525" s="97" t="s">
        <v>1305</v>
      </c>
      <c r="D525" s="578"/>
      <c r="E525" s="148">
        <v>1</v>
      </c>
      <c r="F525" s="116">
        <v>28000</v>
      </c>
      <c r="G525" s="95">
        <f t="shared" si="42"/>
        <v>28000</v>
      </c>
      <c r="H525" s="326" t="s">
        <v>687</v>
      </c>
      <c r="I525" s="317" t="s">
        <v>316</v>
      </c>
      <c r="J525" s="96" t="str">
        <f>VLOOKUP(I525,Presupuesto!$B$11:$C$566,2,0)</f>
        <v>PASAJES AL EXTERIOR</v>
      </c>
      <c r="K525" s="327" t="s">
        <v>55</v>
      </c>
      <c r="L525" s="96" t="s">
        <v>703</v>
      </c>
    </row>
    <row r="526" spans="2:12" ht="15.75" thickBot="1" x14ac:dyDescent="0.3">
      <c r="C526" s="97" t="s">
        <v>1306</v>
      </c>
      <c r="D526" s="578"/>
      <c r="E526" s="148">
        <v>0</v>
      </c>
      <c r="F526" s="116">
        <v>250</v>
      </c>
      <c r="G526" s="95">
        <f t="shared" si="42"/>
        <v>0</v>
      </c>
      <c r="H526" s="326" t="s">
        <v>687</v>
      </c>
      <c r="I526" s="96" t="s">
        <v>368</v>
      </c>
      <c r="J526" s="96" t="str">
        <f>VLOOKUP(I526,Presupuesto!$B$11:$C$566,2,0)</f>
        <v>PRODUCTOS PAPEL Y CARTON</v>
      </c>
      <c r="K526" s="327" t="s">
        <v>55</v>
      </c>
      <c r="L526" s="96" t="s">
        <v>703</v>
      </c>
    </row>
    <row r="527" spans="2:12" ht="15.75" thickBot="1" x14ac:dyDescent="0.3">
      <c r="C527" s="97" t="s">
        <v>1307</v>
      </c>
      <c r="D527" s="578"/>
      <c r="E527" s="198">
        <v>6</v>
      </c>
      <c r="F527" s="98">
        <v>85</v>
      </c>
      <c r="G527" s="95">
        <f t="shared" si="42"/>
        <v>510</v>
      </c>
      <c r="H527" s="326" t="s">
        <v>687</v>
      </c>
      <c r="I527" s="96" t="s">
        <v>368</v>
      </c>
      <c r="J527" s="96" t="str">
        <f>VLOOKUP(I527,Presupuesto!$B$11:$C$566,2,0)</f>
        <v>PRODUCTOS PAPEL Y CARTON</v>
      </c>
      <c r="K527" s="327" t="s">
        <v>55</v>
      </c>
      <c r="L527" s="96" t="s">
        <v>703</v>
      </c>
    </row>
    <row r="528" spans="2:12" ht="15.75" thickBot="1" x14ac:dyDescent="0.3">
      <c r="C528" s="97" t="s">
        <v>1308</v>
      </c>
      <c r="D528" s="578"/>
      <c r="E528" s="198">
        <f>D522/12</f>
        <v>0</v>
      </c>
      <c r="F528" s="98">
        <v>36</v>
      </c>
      <c r="G528" s="95">
        <f t="shared" si="42"/>
        <v>0</v>
      </c>
      <c r="H528" s="326" t="s">
        <v>687</v>
      </c>
      <c r="I528" s="96" t="s">
        <v>435</v>
      </c>
      <c r="J528" s="96" t="str">
        <f>VLOOKUP(I528,Presupuesto!$B$11:$C$566,2,0)</f>
        <v>UTILES DE ESCRITORIO, OFICINA Y ENSE¥ANZA</v>
      </c>
      <c r="K528" s="327" t="s">
        <v>55</v>
      </c>
      <c r="L528" s="96" t="s">
        <v>703</v>
      </c>
    </row>
    <row r="529" spans="3:12" ht="15.75" thickBot="1" x14ac:dyDescent="0.3">
      <c r="C529" s="97" t="s">
        <v>1309</v>
      </c>
      <c r="D529" s="578"/>
      <c r="E529" s="198">
        <f>D522/12</f>
        <v>0</v>
      </c>
      <c r="F529" s="98">
        <v>80</v>
      </c>
      <c r="G529" s="95">
        <f t="shared" si="42"/>
        <v>0</v>
      </c>
      <c r="H529" s="326" t="s">
        <v>687</v>
      </c>
      <c r="I529" s="96" t="s">
        <v>435</v>
      </c>
      <c r="J529" s="96" t="str">
        <f>VLOOKUP(I529,Presupuesto!$B$11:$C$566,2,0)</f>
        <v>UTILES DE ESCRITORIO, OFICINA Y ENSE¥ANZA</v>
      </c>
      <c r="K529" s="327" t="s">
        <v>55</v>
      </c>
      <c r="L529" s="96" t="s">
        <v>703</v>
      </c>
    </row>
    <row r="530" spans="3:12" ht="15.75" thickBot="1" x14ac:dyDescent="0.3">
      <c r="C530" s="107" t="s">
        <v>1310</v>
      </c>
      <c r="D530" s="578"/>
      <c r="E530" s="213">
        <v>0</v>
      </c>
      <c r="F530" s="117">
        <v>25</v>
      </c>
      <c r="G530" s="95">
        <f t="shared" si="42"/>
        <v>0</v>
      </c>
      <c r="H530" s="326" t="s">
        <v>687</v>
      </c>
      <c r="I530" s="96" t="s">
        <v>435</v>
      </c>
      <c r="J530" s="96" t="str">
        <f>VLOOKUP(I530,Presupuesto!$B$11:$C$566,2,0)</f>
        <v>UTILES DE ESCRITORIO, OFICINA Y ENSE¥ANZA</v>
      </c>
      <c r="K530" s="327" t="s">
        <v>55</v>
      </c>
      <c r="L530" s="96" t="s">
        <v>703</v>
      </c>
    </row>
    <row r="531" spans="3:12" ht="15.75" thickBot="1" x14ac:dyDescent="0.3">
      <c r="C531" s="217" t="s">
        <v>1269</v>
      </c>
      <c r="D531" s="218">
        <v>1</v>
      </c>
      <c r="E531" s="328">
        <v>7</v>
      </c>
      <c r="F531" s="102">
        <f>HLOOKUP(C531,$AH$2:$BU$3,2,0)</f>
        <v>5355</v>
      </c>
      <c r="G531" s="103">
        <f>D531*E531*F531</f>
        <v>37485</v>
      </c>
      <c r="H531" s="326" t="s">
        <v>687</v>
      </c>
      <c r="I531" s="329" t="s">
        <v>321</v>
      </c>
      <c r="J531" s="104" t="str">
        <f>VLOOKUP(I531,Presupuesto!$B$11:$C$566,2,0)</f>
        <v>VIATICOS NACIONALES</v>
      </c>
      <c r="K531" s="327" t="s">
        <v>55</v>
      </c>
      <c r="L531" s="330" t="s">
        <v>703</v>
      </c>
    </row>
    <row r="532" spans="3:12" ht="15.75" thickBot="1" x14ac:dyDescent="0.3"/>
    <row r="533" spans="3:12" ht="15.75" thickBot="1" x14ac:dyDescent="0.3">
      <c r="C533" s="29" t="s">
        <v>1292</v>
      </c>
      <c r="D533" s="30">
        <f>SUM(G540:G549)</f>
        <v>599150</v>
      </c>
      <c r="E533" s="92"/>
      <c r="F533" s="92"/>
      <c r="G533" s="92"/>
      <c r="H533" s="75"/>
      <c r="I533" s="75"/>
      <c r="J533" s="75"/>
      <c r="K533" s="110"/>
    </row>
    <row r="534" spans="3:12" x14ac:dyDescent="0.25">
      <c r="C534" s="69"/>
      <c r="D534" s="31"/>
      <c r="E534" s="92"/>
      <c r="F534" s="92"/>
      <c r="G534" s="92"/>
      <c r="H534" s="75"/>
      <c r="I534" s="75"/>
      <c r="J534" s="75"/>
      <c r="K534" s="110"/>
    </row>
    <row r="535" spans="3:12" x14ac:dyDescent="0.25">
      <c r="C535" s="69" t="s">
        <v>1338</v>
      </c>
      <c r="D535" s="31"/>
      <c r="E535" s="92"/>
      <c r="F535" s="92"/>
      <c r="G535" s="92"/>
      <c r="H535" s="75"/>
      <c r="I535" s="75"/>
      <c r="J535" s="75"/>
      <c r="K535" s="110"/>
    </row>
    <row r="536" spans="3:12" ht="15.75" x14ac:dyDescent="0.25">
      <c r="C536" s="201" t="s">
        <v>1293</v>
      </c>
      <c r="D536" s="386">
        <v>4.3</v>
      </c>
      <c r="E536" s="92"/>
      <c r="F536" s="92"/>
      <c r="G536" s="92"/>
      <c r="H536" s="75"/>
      <c r="I536" s="75"/>
      <c r="J536" s="75"/>
      <c r="K536" s="110"/>
    </row>
    <row r="537" spans="3:12" ht="18.75" x14ac:dyDescent="0.25">
      <c r="C537" s="424" t="str">
        <f>IFERROR(VLOOKUP(D536,'Desarrollo e Innov. Curricular'!$E:$F,2,FALSE),IFERROR(VLOOKUP(D536,'Investigación Científica'!$E:$F,2,FALSE),IFERROR(VLOOKUP(D536,'Vinculación Univ. Sociedad'!$E:$F,2,FALSE),IFERROR(VLOOKUP(D536,'Docencia y Profesorado Universi'!$E:$F,2,FALSE),IFERROR(VLOOKUP(D536,'Estudiantes y Graduados'!$E:$F,2,FALSE),IFERROR(VLOOKUP(D536,'Gestion Administrativa'!$E:$F,2,FALSE),IFERROR(VLOOKUP(D536,'Gestión Académica'!$E:$F,2,FALSE),IFERROR(VLOOKUP(D536,'Aseguramiento de la Calidad'!$E:$F,2,FALSE),IFERROR(VLOOKUP(D536,'Gestión del Conocimiento'!$E:$F,2,FALSE),IFERROR(VLOOKUP(D536,'Gobernabilidad y Procesos...'!$E:$F,2,FALSE),IFERROR(VLOOKUP(D536,'Gestión del Talento Humano'!$E:$F,2,FALSE),IFERROR(VLOOKUP(D536,'Internacionalización de la E.S.'!$E:$F,2,FALSE),IFERROR(VLOOKUP(D536,Posgrado!$E:$F,2,FALSE),IFERROR(VLOOKUP(D536,'Cultura de Innovación Insti...'!$E:$F,2,FALSE),VLOOKUP(D536,'Lo Esencial de la Reforma Univ.'!$E:$F,2,0)))))))))))))))</f>
        <v>1-Definición y aprobación de la Política de Certificación Docente de la UNAH.
2- Aprobación y acompañamiento al diseño e implementación del Programa de Formación del Tutor a Distancia de la UNAH. 3- Realización de 1 gira de intercambio para la firma de alianza estratégica con Universidad extranjera para la implementación de especialidad y/o posgrado en Educación a Distancia en la UNAH en convenio con universidad extranjera. 4- Realización de II Promoción Diplomado en Gestión del Conocimiento para el fortalecimiento de las capacidades de autoridades y liderazgo universitario, impartido por 5 profesores visitantes internacionales. 5- Diseño y virtualización del Diplomado en Gestión Universitaria.</v>
      </c>
      <c r="D537" s="31"/>
      <c r="E537" s="92"/>
      <c r="F537" s="92"/>
      <c r="G537" s="92"/>
      <c r="H537" s="75"/>
      <c r="I537" s="75"/>
      <c r="J537" s="75"/>
      <c r="K537" s="110"/>
    </row>
    <row r="538" spans="3:12" ht="15.75" thickBot="1" x14ac:dyDescent="0.3">
      <c r="C538" s="69"/>
      <c r="D538" s="31"/>
      <c r="E538" s="92"/>
      <c r="F538" s="92"/>
      <c r="G538" s="92"/>
      <c r="H538" s="75"/>
      <c r="I538" s="75"/>
      <c r="J538" s="75"/>
      <c r="K538" s="110"/>
    </row>
    <row r="539" spans="3:12" ht="30.75" thickBot="1" x14ac:dyDescent="0.3">
      <c r="C539" s="123" t="s">
        <v>1294</v>
      </c>
      <c r="D539" s="126" t="s">
        <v>1295</v>
      </c>
      <c r="E539" s="125" t="s">
        <v>90</v>
      </c>
      <c r="F539" s="125" t="s">
        <v>1296</v>
      </c>
      <c r="G539" s="124" t="s">
        <v>1297</v>
      </c>
      <c r="H539" s="130" t="s">
        <v>1298</v>
      </c>
      <c r="I539" s="125" t="s">
        <v>1299</v>
      </c>
      <c r="J539" s="125" t="s">
        <v>695</v>
      </c>
      <c r="K539" s="125" t="s">
        <v>1300</v>
      </c>
      <c r="L539" s="125" t="s">
        <v>1301</v>
      </c>
    </row>
    <row r="540" spans="3:12" ht="15.75" thickBot="1" x14ac:dyDescent="0.3">
      <c r="C540" s="323" t="s">
        <v>1302</v>
      </c>
      <c r="D540" s="577">
        <v>150</v>
      </c>
      <c r="E540" s="324">
        <v>5</v>
      </c>
      <c r="F540" s="113">
        <v>30000</v>
      </c>
      <c r="G540" s="325">
        <f t="shared" ref="G540:G548" si="43">E540*F540</f>
        <v>150000</v>
      </c>
      <c r="H540" s="326" t="s">
        <v>687</v>
      </c>
      <c r="I540" s="114" t="s">
        <v>278</v>
      </c>
      <c r="J540" s="114" t="str">
        <f>VLOOKUP(I540,Presupuesto!$B$11:$C$566,2,0)</f>
        <v>SERVICIOS DE CAPACITACION.</v>
      </c>
      <c r="K540" s="327" t="s">
        <v>55</v>
      </c>
      <c r="L540" s="114" t="s">
        <v>702</v>
      </c>
    </row>
    <row r="541" spans="3:12" ht="15.75" thickBot="1" x14ac:dyDescent="0.3">
      <c r="C541" s="97" t="s">
        <v>1303</v>
      </c>
      <c r="D541" s="578"/>
      <c r="E541" s="198">
        <v>900</v>
      </c>
      <c r="F541" s="98">
        <v>50</v>
      </c>
      <c r="G541" s="95">
        <f t="shared" si="43"/>
        <v>45000</v>
      </c>
      <c r="H541" s="326" t="s">
        <v>687</v>
      </c>
      <c r="I541" s="96" t="s">
        <v>291</v>
      </c>
      <c r="J541" s="96" t="str">
        <f>VLOOKUP(I541,Presupuesto!$B$11:$C$566,2,0)</f>
        <v>SERVICIOS DE IMPRENTA PUBLIC.Y REPRODUCCION</v>
      </c>
      <c r="K541" s="327" t="s">
        <v>55</v>
      </c>
      <c r="L541" s="96" t="s">
        <v>703</v>
      </c>
    </row>
    <row r="542" spans="3:12" ht="15.75" thickBot="1" x14ac:dyDescent="0.3">
      <c r="C542" s="97" t="s">
        <v>1304</v>
      </c>
      <c r="D542" s="578"/>
      <c r="E542" s="198">
        <v>900</v>
      </c>
      <c r="F542" s="98">
        <v>150</v>
      </c>
      <c r="G542" s="95">
        <f t="shared" si="43"/>
        <v>135000</v>
      </c>
      <c r="H542" s="326" t="s">
        <v>687</v>
      </c>
      <c r="I542" s="96" t="s">
        <v>345</v>
      </c>
      <c r="J542" s="96" t="str">
        <f>VLOOKUP(I542,Presupuesto!$B$11:$C$566,2,0)</f>
        <v>ALIMENTOS B EBIDAS PARA PERSONAS</v>
      </c>
      <c r="K542" s="327" t="s">
        <v>55</v>
      </c>
      <c r="L542" s="96" t="s">
        <v>706</v>
      </c>
    </row>
    <row r="543" spans="3:12" ht="15.75" thickBot="1" x14ac:dyDescent="0.3">
      <c r="C543" s="97" t="s">
        <v>1305</v>
      </c>
      <c r="D543" s="578"/>
      <c r="E543" s="148">
        <v>5</v>
      </c>
      <c r="F543" s="116">
        <v>28000</v>
      </c>
      <c r="G543" s="95">
        <f t="shared" si="43"/>
        <v>140000</v>
      </c>
      <c r="H543" s="326" t="s">
        <v>687</v>
      </c>
      <c r="I543" s="317" t="s">
        <v>316</v>
      </c>
      <c r="J543" s="96" t="str">
        <f>VLOOKUP(I543,Presupuesto!$B$11:$C$566,2,0)</f>
        <v>PASAJES AL EXTERIOR</v>
      </c>
      <c r="K543" s="327" t="s">
        <v>55</v>
      </c>
      <c r="L543" s="96" t="s">
        <v>703</v>
      </c>
    </row>
    <row r="544" spans="3:12" ht="15.75" thickBot="1" x14ac:dyDescent="0.3">
      <c r="C544" s="97" t="s">
        <v>1306</v>
      </c>
      <c r="D544" s="578"/>
      <c r="E544" s="148">
        <v>0</v>
      </c>
      <c r="F544" s="116">
        <v>250</v>
      </c>
      <c r="G544" s="95">
        <f t="shared" si="43"/>
        <v>0</v>
      </c>
      <c r="H544" s="326" t="s">
        <v>687</v>
      </c>
      <c r="I544" s="96" t="s">
        <v>368</v>
      </c>
      <c r="J544" s="96" t="str">
        <f>VLOOKUP(I544,Presupuesto!$B$11:$C$566,2,0)</f>
        <v>PRODUCTOS PAPEL Y CARTON</v>
      </c>
      <c r="K544" s="327" t="s">
        <v>55</v>
      </c>
      <c r="L544" s="96" t="s">
        <v>703</v>
      </c>
    </row>
    <row r="545" spans="3:12" ht="15.75" thickBot="1" x14ac:dyDescent="0.3">
      <c r="C545" s="97" t="s">
        <v>1307</v>
      </c>
      <c r="D545" s="578"/>
      <c r="E545" s="198">
        <v>20</v>
      </c>
      <c r="F545" s="98">
        <v>85</v>
      </c>
      <c r="G545" s="95">
        <f t="shared" si="43"/>
        <v>1700</v>
      </c>
      <c r="H545" s="326" t="s">
        <v>687</v>
      </c>
      <c r="I545" s="96" t="s">
        <v>368</v>
      </c>
      <c r="J545" s="96" t="str">
        <f>VLOOKUP(I545,Presupuesto!$B$11:$C$566,2,0)</f>
        <v>PRODUCTOS PAPEL Y CARTON</v>
      </c>
      <c r="K545" s="327" t="s">
        <v>55</v>
      </c>
      <c r="L545" s="96" t="s">
        <v>703</v>
      </c>
    </row>
    <row r="546" spans="3:12" ht="15.75" thickBot="1" x14ac:dyDescent="0.3">
      <c r="C546" s="97" t="s">
        <v>1308</v>
      </c>
      <c r="D546" s="578"/>
      <c r="E546" s="198">
        <f>D540/12</f>
        <v>12.5</v>
      </c>
      <c r="F546" s="98">
        <v>36</v>
      </c>
      <c r="G546" s="95">
        <f t="shared" si="43"/>
        <v>450</v>
      </c>
      <c r="H546" s="326" t="s">
        <v>687</v>
      </c>
      <c r="I546" s="96" t="s">
        <v>435</v>
      </c>
      <c r="J546" s="96" t="str">
        <f>VLOOKUP(I546,Presupuesto!$B$11:$C$566,2,0)</f>
        <v>UTILES DE ESCRITORIO, OFICINA Y ENSE¥ANZA</v>
      </c>
      <c r="K546" s="327" t="s">
        <v>55</v>
      </c>
      <c r="L546" s="96" t="s">
        <v>703</v>
      </c>
    </row>
    <row r="547" spans="3:12" ht="15.75" thickBot="1" x14ac:dyDescent="0.3">
      <c r="C547" s="97" t="s">
        <v>1309</v>
      </c>
      <c r="D547" s="578"/>
      <c r="E547" s="198">
        <f>D540/12</f>
        <v>12.5</v>
      </c>
      <c r="F547" s="98">
        <v>80</v>
      </c>
      <c r="G547" s="95">
        <f t="shared" si="43"/>
        <v>1000</v>
      </c>
      <c r="H547" s="326" t="s">
        <v>687</v>
      </c>
      <c r="I547" s="96" t="s">
        <v>435</v>
      </c>
      <c r="J547" s="96" t="str">
        <f>VLOOKUP(I547,Presupuesto!$B$11:$C$566,2,0)</f>
        <v>UTILES DE ESCRITORIO, OFICINA Y ENSE¥ANZA</v>
      </c>
      <c r="K547" s="327" t="s">
        <v>55</v>
      </c>
      <c r="L547" s="96" t="s">
        <v>703</v>
      </c>
    </row>
    <row r="548" spans="3:12" ht="15.75" thickBot="1" x14ac:dyDescent="0.3">
      <c r="C548" s="107" t="s">
        <v>1339</v>
      </c>
      <c r="D548" s="578"/>
      <c r="E548" s="213">
        <v>105</v>
      </c>
      <c r="F548" s="117">
        <v>1200</v>
      </c>
      <c r="G548" s="95">
        <f t="shared" si="43"/>
        <v>126000</v>
      </c>
      <c r="H548" s="326" t="s">
        <v>687</v>
      </c>
      <c r="I548" s="96" t="s">
        <v>307</v>
      </c>
      <c r="J548" s="96" t="str">
        <f>VLOOKUP(I548,Presupuesto!$B$11:$C$566,2,0)</f>
        <v>OTROS SERVICIOS COMERCIALES Y FINANCIEROS</v>
      </c>
      <c r="K548" s="327" t="s">
        <v>55</v>
      </c>
      <c r="L548" s="96" t="s">
        <v>703</v>
      </c>
    </row>
    <row r="549" spans="3:12" ht="15.75" thickBot="1" x14ac:dyDescent="0.3">
      <c r="C549" s="217" t="s">
        <v>1269</v>
      </c>
      <c r="D549" s="218">
        <v>0</v>
      </c>
      <c r="E549" s="328">
        <v>0</v>
      </c>
      <c r="F549" s="102">
        <f>HLOOKUP(C549,$AH$2:$BU$3,2,0)</f>
        <v>5355</v>
      </c>
      <c r="G549" s="103">
        <f>D549*E549*F549</f>
        <v>0</v>
      </c>
      <c r="H549" s="326" t="s">
        <v>687</v>
      </c>
      <c r="I549" s="329" t="s">
        <v>321</v>
      </c>
      <c r="J549" s="104" t="str">
        <f>VLOOKUP(I549,Presupuesto!$B$11:$C$566,2,0)</f>
        <v>VIATICOS NACIONALES</v>
      </c>
      <c r="K549" s="327" t="s">
        <v>55</v>
      </c>
      <c r="L549" s="330" t="s">
        <v>703</v>
      </c>
    </row>
    <row r="550" spans="3:12" ht="15.75" thickBot="1" x14ac:dyDescent="0.3"/>
    <row r="551" spans="3:12" ht="15.75" thickBot="1" x14ac:dyDescent="0.3">
      <c r="C551" s="29" t="s">
        <v>1292</v>
      </c>
      <c r="D551" s="30">
        <f>SUM(G558:G567)</f>
        <v>32300</v>
      </c>
      <c r="E551" s="92"/>
      <c r="F551" s="92"/>
      <c r="G551" s="92"/>
      <c r="H551" s="75"/>
      <c r="I551" s="75"/>
      <c r="J551" s="75"/>
      <c r="K551" s="110"/>
    </row>
    <row r="552" spans="3:12" x14ac:dyDescent="0.25">
      <c r="C552" s="69"/>
      <c r="D552" s="31"/>
      <c r="E552" s="92"/>
      <c r="F552" s="92"/>
      <c r="G552" s="92"/>
      <c r="H552" s="75"/>
      <c r="I552" s="75"/>
      <c r="J552" s="75"/>
      <c r="K552" s="110"/>
    </row>
    <row r="553" spans="3:12" x14ac:dyDescent="0.25">
      <c r="C553" s="69" t="s">
        <v>1340</v>
      </c>
      <c r="D553" s="31"/>
      <c r="E553" s="92"/>
      <c r="F553" s="92"/>
      <c r="G553" s="92"/>
      <c r="H553" s="75"/>
      <c r="I553" s="75"/>
      <c r="J553" s="75"/>
      <c r="K553" s="110"/>
    </row>
    <row r="554" spans="3:12" ht="15.75" x14ac:dyDescent="0.25">
      <c r="C554" s="201" t="s">
        <v>1293</v>
      </c>
      <c r="D554" s="386">
        <v>4.4000000000000004</v>
      </c>
      <c r="E554" s="92"/>
      <c r="F554" s="92"/>
      <c r="G554" s="92"/>
      <c r="H554" s="75"/>
      <c r="I554" s="75"/>
      <c r="J554" s="75"/>
      <c r="K554" s="110"/>
    </row>
    <row r="555" spans="3:12" ht="18.75" x14ac:dyDescent="0.25">
      <c r="C555" s="424" t="str">
        <f>IFERROR(VLOOKUP(D554,'Desarrollo e Innov. Curricular'!$E:$F,2,FALSE),IFERROR(VLOOKUP(D554,'Investigación Científica'!$E:$F,2,FALSE),IFERROR(VLOOKUP(D554,'Vinculación Univ. Sociedad'!$E:$F,2,FALSE),IFERROR(VLOOKUP(D554,'Docencia y Profesorado Universi'!$E:$F,2,FALSE),IFERROR(VLOOKUP(D554,'Estudiantes y Graduados'!$E:$F,2,FALSE),IFERROR(VLOOKUP(D554,'Gestion Administrativa'!$E:$F,2,FALSE),IFERROR(VLOOKUP(D554,'Gestión Académica'!$E:$F,2,FALSE),IFERROR(VLOOKUP(D554,'Aseguramiento de la Calidad'!$E:$F,2,FALSE),IFERROR(VLOOKUP(D554,'Gestión del Conocimiento'!$E:$F,2,FALSE),IFERROR(VLOOKUP(D554,'Gobernabilidad y Procesos...'!$E:$F,2,FALSE),IFERROR(VLOOKUP(D554,'Gestión del Talento Humano'!$E:$F,2,FALSE),IFERROR(VLOOKUP(D554,'Internacionalización de la E.S.'!$E:$F,2,FALSE),IFERROR(VLOOKUP(D554,Posgrado!$E:$F,2,FALSE),IFERROR(VLOOKUP(D554,'Cultura de Innovación Insti...'!$E:$F,2,FALSE),VLOOKUP(D554,'Lo Esencial de la Reforma Univ.'!$E:$F,2,0)))))))))))))))</f>
        <v>1-Participación en diseño y formulación del Sistema de Valoración del Desempeño del Docente y Gestor Universitario. 2- Realización de 2 jornadas de validación y socialización del Sistema de Valoración del Desempeño del Docente y Gestor Universitario. 3- Seguimiento al proceso de implementación del Sistema. 4- Realización de 3 talleres para la elaboración de la Política Integral de Incentivos del Docente y Gestor Universitario de la UNAH.</v>
      </c>
      <c r="D555" s="31"/>
      <c r="E555" s="92"/>
      <c r="F555" s="92"/>
      <c r="G555" s="92"/>
      <c r="H555" s="75"/>
      <c r="I555" s="75"/>
      <c r="J555" s="75"/>
      <c r="K555" s="110"/>
    </row>
    <row r="556" spans="3:12" ht="15.75" thickBot="1" x14ac:dyDescent="0.3">
      <c r="C556" s="69"/>
      <c r="D556" s="31"/>
      <c r="E556" s="92"/>
      <c r="F556" s="92"/>
      <c r="G556" s="92"/>
      <c r="H556" s="75"/>
      <c r="I556" s="75"/>
      <c r="J556" s="75"/>
      <c r="K556" s="110"/>
    </row>
    <row r="557" spans="3:12" ht="30.75" thickBot="1" x14ac:dyDescent="0.3">
      <c r="C557" s="123" t="s">
        <v>1294</v>
      </c>
      <c r="D557" s="126" t="s">
        <v>1295</v>
      </c>
      <c r="E557" s="125" t="s">
        <v>90</v>
      </c>
      <c r="F557" s="125" t="s">
        <v>1296</v>
      </c>
      <c r="G557" s="124" t="s">
        <v>1297</v>
      </c>
      <c r="H557" s="130" t="s">
        <v>1298</v>
      </c>
      <c r="I557" s="125" t="s">
        <v>1299</v>
      </c>
      <c r="J557" s="125" t="s">
        <v>695</v>
      </c>
      <c r="K557" s="125" t="s">
        <v>1300</v>
      </c>
      <c r="L557" s="125" t="s">
        <v>1301</v>
      </c>
    </row>
    <row r="558" spans="3:12" ht="15.75" thickBot="1" x14ac:dyDescent="0.3">
      <c r="C558" s="323" t="s">
        <v>1302</v>
      </c>
      <c r="D558" s="577">
        <v>150</v>
      </c>
      <c r="E558" s="324">
        <v>0</v>
      </c>
      <c r="F558" s="113">
        <v>30000</v>
      </c>
      <c r="G558" s="325">
        <f t="shared" ref="G558:G566" si="44">E558*F558</f>
        <v>0</v>
      </c>
      <c r="H558" s="326" t="s">
        <v>687</v>
      </c>
      <c r="I558" s="114" t="s">
        <v>278</v>
      </c>
      <c r="J558" s="114" t="str">
        <f>VLOOKUP(I558,Presupuesto!$B$11:$C$566,2,0)</f>
        <v>SERVICIOS DE CAPACITACION.</v>
      </c>
      <c r="K558" s="327" t="s">
        <v>55</v>
      </c>
      <c r="L558" s="114" t="s">
        <v>702</v>
      </c>
    </row>
    <row r="559" spans="3:12" ht="15.75" thickBot="1" x14ac:dyDescent="0.3">
      <c r="C559" s="97" t="s">
        <v>1303</v>
      </c>
      <c r="D559" s="578"/>
      <c r="E559" s="198">
        <v>150</v>
      </c>
      <c r="F559" s="98">
        <v>50</v>
      </c>
      <c r="G559" s="95">
        <f t="shared" si="44"/>
        <v>7500</v>
      </c>
      <c r="H559" s="326" t="s">
        <v>687</v>
      </c>
      <c r="I559" s="96" t="s">
        <v>291</v>
      </c>
      <c r="J559" s="96" t="str">
        <f>VLOOKUP(I559,Presupuesto!$B$11:$C$566,2,0)</f>
        <v>SERVICIOS DE IMPRENTA PUBLIC.Y REPRODUCCION</v>
      </c>
      <c r="K559" s="327" t="s">
        <v>55</v>
      </c>
      <c r="L559" s="96" t="s">
        <v>703</v>
      </c>
    </row>
    <row r="560" spans="3:12" ht="15.75" thickBot="1" x14ac:dyDescent="0.3">
      <c r="C560" s="97" t="s">
        <v>1304</v>
      </c>
      <c r="D560" s="578"/>
      <c r="E560" s="198">
        <v>150</v>
      </c>
      <c r="F560" s="98">
        <v>150</v>
      </c>
      <c r="G560" s="95">
        <f t="shared" si="44"/>
        <v>22500</v>
      </c>
      <c r="H560" s="326" t="s">
        <v>687</v>
      </c>
      <c r="I560" s="96" t="s">
        <v>345</v>
      </c>
      <c r="J560" s="96" t="str">
        <f>VLOOKUP(I560,Presupuesto!$B$11:$C$566,2,0)</f>
        <v>ALIMENTOS B EBIDAS PARA PERSONAS</v>
      </c>
      <c r="K560" s="327" t="s">
        <v>55</v>
      </c>
      <c r="L560" s="96" t="s">
        <v>706</v>
      </c>
    </row>
    <row r="561" spans="3:12" ht="15.75" thickBot="1" x14ac:dyDescent="0.3">
      <c r="C561" s="97" t="s">
        <v>1305</v>
      </c>
      <c r="D561" s="578"/>
      <c r="E561" s="148">
        <v>0</v>
      </c>
      <c r="F561" s="116">
        <v>28000</v>
      </c>
      <c r="G561" s="95">
        <f t="shared" si="44"/>
        <v>0</v>
      </c>
      <c r="H561" s="326" t="s">
        <v>687</v>
      </c>
      <c r="I561" s="317" t="s">
        <v>316</v>
      </c>
      <c r="J561" s="96" t="str">
        <f>VLOOKUP(I561,Presupuesto!$B$11:$C$566,2,0)</f>
        <v>PASAJES AL EXTERIOR</v>
      </c>
      <c r="K561" s="327" t="s">
        <v>55</v>
      </c>
      <c r="L561" s="96" t="s">
        <v>703</v>
      </c>
    </row>
    <row r="562" spans="3:12" ht="15.75" thickBot="1" x14ac:dyDescent="0.3">
      <c r="C562" s="97" t="s">
        <v>1306</v>
      </c>
      <c r="D562" s="578"/>
      <c r="E562" s="148">
        <v>0</v>
      </c>
      <c r="F562" s="116">
        <v>250</v>
      </c>
      <c r="G562" s="95">
        <f t="shared" si="44"/>
        <v>0</v>
      </c>
      <c r="H562" s="326" t="s">
        <v>687</v>
      </c>
      <c r="I562" s="96" t="s">
        <v>368</v>
      </c>
      <c r="J562" s="96" t="str">
        <f>VLOOKUP(I562,Presupuesto!$B$11:$C$566,2,0)</f>
        <v>PRODUCTOS PAPEL Y CARTON</v>
      </c>
      <c r="K562" s="327" t="s">
        <v>55</v>
      </c>
      <c r="L562" s="96" t="s">
        <v>703</v>
      </c>
    </row>
    <row r="563" spans="3:12" ht="15.75" thickBot="1" x14ac:dyDescent="0.3">
      <c r="C563" s="97" t="s">
        <v>1307</v>
      </c>
      <c r="D563" s="578"/>
      <c r="E563" s="198">
        <v>10</v>
      </c>
      <c r="F563" s="98">
        <v>85</v>
      </c>
      <c r="G563" s="95">
        <f t="shared" si="44"/>
        <v>850</v>
      </c>
      <c r="H563" s="326" t="s">
        <v>687</v>
      </c>
      <c r="I563" s="96" t="s">
        <v>368</v>
      </c>
      <c r="J563" s="96" t="str">
        <f>VLOOKUP(I563,Presupuesto!$B$11:$C$566,2,0)</f>
        <v>PRODUCTOS PAPEL Y CARTON</v>
      </c>
      <c r="K563" s="327" t="s">
        <v>55</v>
      </c>
      <c r="L563" s="96" t="s">
        <v>703</v>
      </c>
    </row>
    <row r="564" spans="3:12" ht="15.75" thickBot="1" x14ac:dyDescent="0.3">
      <c r="C564" s="97" t="s">
        <v>1308</v>
      </c>
      <c r="D564" s="578"/>
      <c r="E564" s="198">
        <f>D558/12</f>
        <v>12.5</v>
      </c>
      <c r="F564" s="98">
        <v>36</v>
      </c>
      <c r="G564" s="95">
        <f t="shared" si="44"/>
        <v>450</v>
      </c>
      <c r="H564" s="326" t="s">
        <v>687</v>
      </c>
      <c r="I564" s="96" t="s">
        <v>435</v>
      </c>
      <c r="J564" s="96" t="str">
        <f>VLOOKUP(I564,Presupuesto!$B$11:$C$566,2,0)</f>
        <v>UTILES DE ESCRITORIO, OFICINA Y ENSE¥ANZA</v>
      </c>
      <c r="K564" s="327" t="s">
        <v>55</v>
      </c>
      <c r="L564" s="96" t="s">
        <v>703</v>
      </c>
    </row>
    <row r="565" spans="3:12" ht="15.75" thickBot="1" x14ac:dyDescent="0.3">
      <c r="C565" s="97" t="s">
        <v>1309</v>
      </c>
      <c r="D565" s="578"/>
      <c r="E565" s="198">
        <f>D558/12</f>
        <v>12.5</v>
      </c>
      <c r="F565" s="98">
        <v>80</v>
      </c>
      <c r="G565" s="95">
        <f t="shared" si="44"/>
        <v>1000</v>
      </c>
      <c r="H565" s="326" t="s">
        <v>687</v>
      </c>
      <c r="I565" s="96" t="s">
        <v>435</v>
      </c>
      <c r="J565" s="96" t="str">
        <f>VLOOKUP(I565,Presupuesto!$B$11:$C$566,2,0)</f>
        <v>UTILES DE ESCRITORIO, OFICINA Y ENSE¥ANZA</v>
      </c>
      <c r="K565" s="327" t="s">
        <v>55</v>
      </c>
      <c r="L565" s="96" t="s">
        <v>703</v>
      </c>
    </row>
    <row r="566" spans="3:12" ht="15.75" thickBot="1" x14ac:dyDescent="0.3">
      <c r="C566" s="107" t="s">
        <v>1310</v>
      </c>
      <c r="D566" s="578"/>
      <c r="E566" s="213">
        <v>0</v>
      </c>
      <c r="F566" s="117">
        <v>25</v>
      </c>
      <c r="G566" s="95">
        <f t="shared" si="44"/>
        <v>0</v>
      </c>
      <c r="H566" s="326" t="s">
        <v>687</v>
      </c>
      <c r="I566" s="96" t="s">
        <v>435</v>
      </c>
      <c r="J566" s="96" t="str">
        <f>VLOOKUP(I566,Presupuesto!$B$11:$C$566,2,0)</f>
        <v>UTILES DE ESCRITORIO, OFICINA Y ENSE¥ANZA</v>
      </c>
      <c r="K566" s="327" t="s">
        <v>55</v>
      </c>
      <c r="L566" s="96" t="s">
        <v>703</v>
      </c>
    </row>
    <row r="567" spans="3:12" ht="15.75" thickBot="1" x14ac:dyDescent="0.3">
      <c r="C567" s="217" t="s">
        <v>1269</v>
      </c>
      <c r="D567" s="218">
        <v>0</v>
      </c>
      <c r="E567" s="328">
        <v>7</v>
      </c>
      <c r="F567" s="102">
        <f>HLOOKUP(C567,$AH$2:$BU$3,2,0)</f>
        <v>5355</v>
      </c>
      <c r="G567" s="103">
        <f>D567*E567*F567</f>
        <v>0</v>
      </c>
      <c r="H567" s="326" t="s">
        <v>687</v>
      </c>
      <c r="I567" s="329" t="s">
        <v>321</v>
      </c>
      <c r="J567" s="104" t="str">
        <f>VLOOKUP(I567,Presupuesto!$B$11:$C$566,2,0)</f>
        <v>VIATICOS NACIONALES</v>
      </c>
      <c r="K567" s="327" t="s">
        <v>55</v>
      </c>
      <c r="L567" s="330" t="s">
        <v>703</v>
      </c>
    </row>
    <row r="568" spans="3:12" ht="15.75" thickBot="1" x14ac:dyDescent="0.3"/>
    <row r="569" spans="3:12" ht="15.75" thickBot="1" x14ac:dyDescent="0.3">
      <c r="C569" s="29" t="s">
        <v>1292</v>
      </c>
      <c r="D569" s="30">
        <f>SUM(G576:G585)</f>
        <v>42783.333333333336</v>
      </c>
      <c r="E569" s="92"/>
      <c r="F569" s="92"/>
      <c r="G569" s="92"/>
      <c r="H569" s="75"/>
      <c r="I569" s="75"/>
      <c r="J569" s="75"/>
      <c r="K569" s="110"/>
    </row>
    <row r="570" spans="3:12" x14ac:dyDescent="0.25">
      <c r="C570" s="69"/>
      <c r="D570" s="31"/>
      <c r="E570" s="92"/>
      <c r="F570" s="92"/>
      <c r="G570" s="92"/>
      <c r="H570" s="75"/>
      <c r="I570" s="75"/>
      <c r="J570" s="75"/>
      <c r="K570" s="110"/>
    </row>
    <row r="571" spans="3:12" x14ac:dyDescent="0.25">
      <c r="C571" s="69" t="s">
        <v>1341</v>
      </c>
      <c r="D571" s="31"/>
      <c r="E571" s="92"/>
      <c r="F571" s="92"/>
      <c r="G571" s="92"/>
      <c r="H571" s="75"/>
      <c r="I571" s="75"/>
      <c r="J571" s="75"/>
      <c r="K571" s="110"/>
    </row>
    <row r="572" spans="3:12" ht="15.75" x14ac:dyDescent="0.25">
      <c r="C572" s="201" t="s">
        <v>1293</v>
      </c>
      <c r="D572" s="386">
        <v>5.0999999999999996</v>
      </c>
      <c r="E572" s="92"/>
      <c r="F572" s="92"/>
      <c r="G572" s="92"/>
      <c r="H572" s="75"/>
      <c r="I572" s="75"/>
      <c r="J572" s="75"/>
      <c r="K572" s="110"/>
    </row>
    <row r="573" spans="3:12" ht="18.75" x14ac:dyDescent="0.25">
      <c r="C573" s="424" t="str">
        <f>IFERROR(VLOOKUP(D572,'Desarrollo e Innov. Curricular'!$E:$F,2,FALSE),IFERROR(VLOOKUP(D572,'Investigación Científica'!$E:$F,2,FALSE),IFERROR(VLOOKUP(D572,'Vinculación Univ. Sociedad'!$E:$F,2,FALSE),IFERROR(VLOOKUP(D572,'Docencia y Profesorado Universi'!$E:$F,2,FALSE),IFERROR(VLOOKUP(D572,'Estudiantes y Graduados'!$E:$F,2,FALSE),IFERROR(VLOOKUP(D572,'Gestion Administrativa'!$E:$F,2,FALSE),IFERROR(VLOOKUP(D572,'Gestión Académica'!$E:$F,2,FALSE),IFERROR(VLOOKUP(D572,'Aseguramiento de la Calidad'!$E:$F,2,FALSE),IFERROR(VLOOKUP(D572,'Gestión del Conocimiento'!$E:$F,2,FALSE),IFERROR(VLOOKUP(D572,'Gobernabilidad y Procesos...'!$E:$F,2,FALSE),IFERROR(VLOOKUP(D572,'Gestión del Talento Humano'!$E:$F,2,FALSE),IFERROR(VLOOKUP(D572,'Internacionalización de la E.S.'!$E:$F,2,FALSE),IFERROR(VLOOKUP(D572,Posgrado!$E:$F,2,FALSE),IFERROR(VLOOKUP(D572,'Cultura de Innovación Insti...'!$E:$F,2,FALSE),VLOOKUP(D572,'Lo Esencial de la Reforma Univ.'!$E:$F,2,0)))))))))))))))</f>
        <v>1- 4 Talleres de socialización de la Política de Equidad. - Publicación de la Política de Equidad. 2- 1 Consultoría para sistematización de la aplicación de la Política de Equidad.</v>
      </c>
      <c r="D573" s="31"/>
      <c r="E573" s="92"/>
      <c r="F573" s="92"/>
      <c r="G573" s="92"/>
      <c r="H573" s="75"/>
      <c r="I573" s="75"/>
      <c r="J573" s="75"/>
      <c r="K573" s="110"/>
    </row>
    <row r="574" spans="3:12" ht="15.75" thickBot="1" x14ac:dyDescent="0.3">
      <c r="C574" s="69"/>
      <c r="D574" s="31"/>
      <c r="E574" s="92"/>
      <c r="F574" s="92"/>
      <c r="G574" s="92"/>
      <c r="H574" s="75"/>
      <c r="I574" s="75"/>
      <c r="J574" s="75"/>
      <c r="K574" s="110"/>
    </row>
    <row r="575" spans="3:12" ht="30.75" thickBot="1" x14ac:dyDescent="0.3">
      <c r="C575" s="123" t="s">
        <v>1294</v>
      </c>
      <c r="D575" s="126" t="s">
        <v>1295</v>
      </c>
      <c r="E575" s="125" t="s">
        <v>90</v>
      </c>
      <c r="F575" s="125" t="s">
        <v>1296</v>
      </c>
      <c r="G575" s="124" t="s">
        <v>1297</v>
      </c>
      <c r="H575" s="130" t="s">
        <v>1298</v>
      </c>
      <c r="I575" s="125" t="s">
        <v>1299</v>
      </c>
      <c r="J575" s="125" t="s">
        <v>695</v>
      </c>
      <c r="K575" s="125" t="s">
        <v>1300</v>
      </c>
      <c r="L575" s="125" t="s">
        <v>1301</v>
      </c>
    </row>
    <row r="576" spans="3:12" ht="15.75" thickBot="1" x14ac:dyDescent="0.3">
      <c r="C576" s="323" t="s">
        <v>1302</v>
      </c>
      <c r="D576" s="577">
        <v>200</v>
      </c>
      <c r="E576" s="324">
        <v>0</v>
      </c>
      <c r="F576" s="113">
        <v>30000</v>
      </c>
      <c r="G576" s="325">
        <f t="shared" ref="G576:G584" si="45">E576*F576</f>
        <v>0</v>
      </c>
      <c r="H576" s="326" t="s">
        <v>687</v>
      </c>
      <c r="I576" s="114" t="s">
        <v>278</v>
      </c>
      <c r="J576" s="114" t="str">
        <f>VLOOKUP(I576,Presupuesto!$B$11:$C$566,2,0)</f>
        <v>SERVICIOS DE CAPACITACION.</v>
      </c>
      <c r="K576" s="327" t="s">
        <v>57</v>
      </c>
      <c r="L576" s="114" t="s">
        <v>702</v>
      </c>
    </row>
    <row r="577" spans="3:12" ht="15.75" thickBot="1" x14ac:dyDescent="0.3">
      <c r="C577" s="97" t="s">
        <v>1303</v>
      </c>
      <c r="D577" s="578"/>
      <c r="E577" s="198">
        <v>200</v>
      </c>
      <c r="F577" s="98">
        <v>50</v>
      </c>
      <c r="G577" s="95">
        <f t="shared" si="45"/>
        <v>10000</v>
      </c>
      <c r="H577" s="326" t="s">
        <v>687</v>
      </c>
      <c r="I577" s="96" t="s">
        <v>291</v>
      </c>
      <c r="J577" s="96" t="str">
        <f>VLOOKUP(I577,Presupuesto!$B$11:$C$566,2,0)</f>
        <v>SERVICIOS DE IMPRENTA PUBLIC.Y REPRODUCCION</v>
      </c>
      <c r="K577" s="327" t="s">
        <v>57</v>
      </c>
      <c r="L577" s="96" t="s">
        <v>703</v>
      </c>
    </row>
    <row r="578" spans="3:12" ht="15.75" thickBot="1" x14ac:dyDescent="0.3">
      <c r="C578" s="97" t="s">
        <v>1304</v>
      </c>
      <c r="D578" s="578"/>
      <c r="E578" s="198">
        <v>200</v>
      </c>
      <c r="F578" s="98">
        <v>150</v>
      </c>
      <c r="G578" s="95">
        <f t="shared" si="45"/>
        <v>30000</v>
      </c>
      <c r="H578" s="326" t="s">
        <v>687</v>
      </c>
      <c r="I578" s="96" t="s">
        <v>345</v>
      </c>
      <c r="J578" s="96" t="str">
        <f>VLOOKUP(I578,Presupuesto!$B$11:$C$566,2,0)</f>
        <v>ALIMENTOS B EBIDAS PARA PERSONAS</v>
      </c>
      <c r="K578" s="327" t="s">
        <v>57</v>
      </c>
      <c r="L578" s="96" t="s">
        <v>706</v>
      </c>
    </row>
    <row r="579" spans="3:12" ht="15.75" thickBot="1" x14ac:dyDescent="0.3">
      <c r="C579" s="97" t="s">
        <v>1305</v>
      </c>
      <c r="D579" s="578"/>
      <c r="E579" s="148">
        <v>0</v>
      </c>
      <c r="F579" s="116">
        <v>28000</v>
      </c>
      <c r="G579" s="95">
        <f t="shared" si="45"/>
        <v>0</v>
      </c>
      <c r="H579" s="326" t="s">
        <v>687</v>
      </c>
      <c r="I579" s="317" t="s">
        <v>316</v>
      </c>
      <c r="J579" s="96" t="str">
        <f>VLOOKUP(I579,Presupuesto!$B$11:$C$566,2,0)</f>
        <v>PASAJES AL EXTERIOR</v>
      </c>
      <c r="K579" s="327" t="s">
        <v>57</v>
      </c>
      <c r="L579" s="96" t="s">
        <v>703</v>
      </c>
    </row>
    <row r="580" spans="3:12" ht="15.75" thickBot="1" x14ac:dyDescent="0.3">
      <c r="C580" s="97" t="s">
        <v>1306</v>
      </c>
      <c r="D580" s="578"/>
      <c r="E580" s="148">
        <v>0</v>
      </c>
      <c r="F580" s="116">
        <v>250</v>
      </c>
      <c r="G580" s="95">
        <f t="shared" si="45"/>
        <v>0</v>
      </c>
      <c r="H580" s="326" t="s">
        <v>687</v>
      </c>
      <c r="I580" s="96" t="s">
        <v>368</v>
      </c>
      <c r="J580" s="96" t="str">
        <f>VLOOKUP(I580,Presupuesto!$B$11:$C$566,2,0)</f>
        <v>PRODUCTOS PAPEL Y CARTON</v>
      </c>
      <c r="K580" s="327" t="s">
        <v>57</v>
      </c>
      <c r="L580" s="96" t="s">
        <v>703</v>
      </c>
    </row>
    <row r="581" spans="3:12" ht="15.75" thickBot="1" x14ac:dyDescent="0.3">
      <c r="C581" s="97" t="s">
        <v>1307</v>
      </c>
      <c r="D581" s="578"/>
      <c r="E581" s="198">
        <v>10</v>
      </c>
      <c r="F581" s="98">
        <v>85</v>
      </c>
      <c r="G581" s="95">
        <f t="shared" si="45"/>
        <v>850</v>
      </c>
      <c r="H581" s="326" t="s">
        <v>687</v>
      </c>
      <c r="I581" s="96" t="s">
        <v>368</v>
      </c>
      <c r="J581" s="96" t="str">
        <f>VLOOKUP(I581,Presupuesto!$B$11:$C$566,2,0)</f>
        <v>PRODUCTOS PAPEL Y CARTON</v>
      </c>
      <c r="K581" s="327" t="s">
        <v>57</v>
      </c>
      <c r="L581" s="96" t="s">
        <v>703</v>
      </c>
    </row>
    <row r="582" spans="3:12" ht="15.75" thickBot="1" x14ac:dyDescent="0.3">
      <c r="C582" s="97" t="s">
        <v>1308</v>
      </c>
      <c r="D582" s="578"/>
      <c r="E582" s="198">
        <f>D576/12</f>
        <v>16.666666666666668</v>
      </c>
      <c r="F582" s="98">
        <v>36</v>
      </c>
      <c r="G582" s="95">
        <f t="shared" si="45"/>
        <v>600</v>
      </c>
      <c r="H582" s="326" t="s">
        <v>687</v>
      </c>
      <c r="I582" s="96" t="s">
        <v>435</v>
      </c>
      <c r="J582" s="96" t="str">
        <f>VLOOKUP(I582,Presupuesto!$B$11:$C$566,2,0)</f>
        <v>UTILES DE ESCRITORIO, OFICINA Y ENSE¥ANZA</v>
      </c>
      <c r="K582" s="327" t="s">
        <v>57</v>
      </c>
      <c r="L582" s="96" t="s">
        <v>703</v>
      </c>
    </row>
    <row r="583" spans="3:12" ht="15.75" thickBot="1" x14ac:dyDescent="0.3">
      <c r="C583" s="97" t="s">
        <v>1309</v>
      </c>
      <c r="D583" s="578"/>
      <c r="E583" s="198">
        <f>D576/12</f>
        <v>16.666666666666668</v>
      </c>
      <c r="F583" s="98">
        <v>80</v>
      </c>
      <c r="G583" s="95">
        <f t="shared" si="45"/>
        <v>1333.3333333333335</v>
      </c>
      <c r="H583" s="326" t="s">
        <v>687</v>
      </c>
      <c r="I583" s="96" t="s">
        <v>435</v>
      </c>
      <c r="J583" s="96" t="str">
        <f>VLOOKUP(I583,Presupuesto!$B$11:$C$566,2,0)</f>
        <v>UTILES DE ESCRITORIO, OFICINA Y ENSE¥ANZA</v>
      </c>
      <c r="K583" s="327" t="s">
        <v>57</v>
      </c>
      <c r="L583" s="96" t="s">
        <v>703</v>
      </c>
    </row>
    <row r="584" spans="3:12" ht="15.75" thickBot="1" x14ac:dyDescent="0.3">
      <c r="C584" s="107" t="s">
        <v>1310</v>
      </c>
      <c r="D584" s="578"/>
      <c r="E584" s="213">
        <v>0</v>
      </c>
      <c r="F584" s="117">
        <v>25</v>
      </c>
      <c r="G584" s="95">
        <f t="shared" si="45"/>
        <v>0</v>
      </c>
      <c r="H584" s="326" t="s">
        <v>687</v>
      </c>
      <c r="I584" s="96" t="s">
        <v>435</v>
      </c>
      <c r="J584" s="96" t="str">
        <f>VLOOKUP(I584,Presupuesto!$B$11:$C$566,2,0)</f>
        <v>UTILES DE ESCRITORIO, OFICINA Y ENSE¥ANZA</v>
      </c>
      <c r="K584" s="327" t="s">
        <v>57</v>
      </c>
      <c r="L584" s="96" t="s">
        <v>703</v>
      </c>
    </row>
    <row r="585" spans="3:12" ht="15.75" thickBot="1" x14ac:dyDescent="0.3">
      <c r="C585" s="217" t="s">
        <v>1269</v>
      </c>
      <c r="D585" s="218">
        <v>0</v>
      </c>
      <c r="E585" s="328">
        <v>7</v>
      </c>
      <c r="F585" s="102">
        <f>HLOOKUP(C585,$AH$2:$BU$3,2,0)</f>
        <v>5355</v>
      </c>
      <c r="G585" s="103">
        <f>D585*E585*F585</f>
        <v>0</v>
      </c>
      <c r="H585" s="326" t="s">
        <v>687</v>
      </c>
      <c r="I585" s="329" t="s">
        <v>321</v>
      </c>
      <c r="J585" s="104" t="str">
        <f>VLOOKUP(I585,Presupuesto!$B$11:$C$566,2,0)</f>
        <v>VIATICOS NACIONALES</v>
      </c>
      <c r="K585" s="327" t="s">
        <v>57</v>
      </c>
      <c r="L585" s="330" t="s">
        <v>703</v>
      </c>
    </row>
    <row r="586" spans="3:12" ht="15.75" thickBot="1" x14ac:dyDescent="0.3"/>
    <row r="587" spans="3:12" ht="15.75" thickBot="1" x14ac:dyDescent="0.3">
      <c r="C587" s="29" t="s">
        <v>1292</v>
      </c>
      <c r="D587" s="30">
        <f>SUM(G594:G603)</f>
        <v>9750</v>
      </c>
      <c r="E587" s="92"/>
      <c r="F587" s="92"/>
      <c r="G587" s="92"/>
      <c r="H587" s="75"/>
      <c r="I587" s="75"/>
      <c r="J587" s="75"/>
      <c r="K587" s="110"/>
    </row>
    <row r="588" spans="3:12" x14ac:dyDescent="0.25">
      <c r="C588" s="69"/>
      <c r="D588" s="31"/>
      <c r="E588" s="92"/>
      <c r="F588" s="92"/>
      <c r="G588" s="92"/>
      <c r="H588" s="75"/>
      <c r="I588" s="75"/>
      <c r="J588" s="75"/>
      <c r="K588" s="110"/>
    </row>
    <row r="589" spans="3:12" x14ac:dyDescent="0.25">
      <c r="C589" s="69" t="s">
        <v>1342</v>
      </c>
      <c r="D589" s="31"/>
      <c r="E589" s="92"/>
      <c r="F589" s="92"/>
      <c r="G589" s="92"/>
      <c r="H589" s="75"/>
      <c r="I589" s="75"/>
      <c r="J589" s="75"/>
      <c r="K589" s="110"/>
    </row>
    <row r="590" spans="3:12" ht="15.75" x14ac:dyDescent="0.25">
      <c r="C590" s="201" t="s">
        <v>1293</v>
      </c>
      <c r="D590" s="386">
        <v>5.2</v>
      </c>
      <c r="E590" s="92"/>
      <c r="F590" s="92"/>
      <c r="G590" s="92"/>
      <c r="H590" s="75"/>
      <c r="I590" s="75"/>
      <c r="J590" s="75"/>
      <c r="K590" s="110"/>
    </row>
    <row r="591" spans="3:12" ht="18.75" x14ac:dyDescent="0.25">
      <c r="C591" s="424" t="str">
        <f>IFERROR(VLOOKUP(D590,'Desarrollo e Innov. Curricular'!$E:$F,2,FALSE),IFERROR(VLOOKUP(D590,'Investigación Científica'!$E:$F,2,FALSE),IFERROR(VLOOKUP(D590,'Vinculación Univ. Sociedad'!$E:$F,2,FALSE),IFERROR(VLOOKUP(D590,'Docencia y Profesorado Universi'!$E:$F,2,FALSE),IFERROR(VLOOKUP(D590,'Estudiantes y Graduados'!$E:$F,2,FALSE),IFERROR(VLOOKUP(D590,'Gestion Administrativa'!$E:$F,2,FALSE),IFERROR(VLOOKUP(D590,'Gestión Académica'!$E:$F,2,FALSE),IFERROR(VLOOKUP(D590,'Aseguramiento de la Calidad'!$E:$F,2,FALSE),IFERROR(VLOOKUP(D590,'Gestión del Conocimiento'!$E:$F,2,FALSE),IFERROR(VLOOKUP(D590,'Gobernabilidad y Procesos...'!$E:$F,2,FALSE),IFERROR(VLOOKUP(D590,'Gestión del Talento Humano'!$E:$F,2,FALSE),IFERROR(VLOOKUP(D590,'Internacionalización de la E.S.'!$E:$F,2,FALSE),IFERROR(VLOOKUP(D590,Posgrado!$E:$F,2,FALSE),IFERROR(VLOOKUP(D590,'Cultura de Innovación Insti...'!$E:$F,2,FALSE),VLOOKUP(D590,'Lo Esencial de la Reforma Univ.'!$E:$F,2,0)))))))))))))))</f>
        <v>1- Contrato de grupo de investigación. - Publicación de informe. 2- 2 Talleres para toma de decisiones con base en el informe. 3- 2 Presentaciones a nivel internacional del informe.</v>
      </c>
      <c r="D591" s="31"/>
      <c r="E591" s="92"/>
      <c r="F591" s="92"/>
      <c r="G591" s="92"/>
      <c r="H591" s="75"/>
      <c r="I591" s="75"/>
      <c r="J591" s="75"/>
      <c r="K591" s="110"/>
    </row>
    <row r="592" spans="3:12" ht="15.75" thickBot="1" x14ac:dyDescent="0.3">
      <c r="C592" s="69"/>
      <c r="D592" s="31"/>
      <c r="E592" s="92"/>
      <c r="F592" s="92"/>
      <c r="G592" s="92"/>
      <c r="H592" s="75"/>
      <c r="I592" s="75"/>
      <c r="J592" s="75"/>
      <c r="K592" s="110"/>
    </row>
    <row r="593" spans="3:12" ht="30.75" thickBot="1" x14ac:dyDescent="0.3">
      <c r="C593" s="123" t="s">
        <v>1294</v>
      </c>
      <c r="D593" s="126" t="s">
        <v>1295</v>
      </c>
      <c r="E593" s="125" t="s">
        <v>90</v>
      </c>
      <c r="F593" s="125" t="s">
        <v>1296</v>
      </c>
      <c r="G593" s="124" t="s">
        <v>1297</v>
      </c>
      <c r="H593" s="130" t="s">
        <v>1298</v>
      </c>
      <c r="I593" s="125" t="s">
        <v>1299</v>
      </c>
      <c r="J593" s="125" t="s">
        <v>695</v>
      </c>
      <c r="K593" s="125" t="s">
        <v>1300</v>
      </c>
      <c r="L593" s="125" t="s">
        <v>1301</v>
      </c>
    </row>
    <row r="594" spans="3:12" ht="15.75" thickBot="1" x14ac:dyDescent="0.3">
      <c r="C594" s="323" t="s">
        <v>1302</v>
      </c>
      <c r="D594" s="577">
        <v>60</v>
      </c>
      <c r="E594" s="324">
        <v>0</v>
      </c>
      <c r="F594" s="113">
        <v>30000</v>
      </c>
      <c r="G594" s="325">
        <f t="shared" ref="G594:G602" si="46">E594*F594</f>
        <v>0</v>
      </c>
      <c r="H594" s="326" t="s">
        <v>687</v>
      </c>
      <c r="I594" s="114" t="s">
        <v>278</v>
      </c>
      <c r="J594" s="114" t="str">
        <f>VLOOKUP(I594,Presupuesto!$B$11:$C$566,2,0)</f>
        <v>SERVICIOS DE CAPACITACION.</v>
      </c>
      <c r="K594" s="327" t="s">
        <v>57</v>
      </c>
      <c r="L594" s="114" t="s">
        <v>702</v>
      </c>
    </row>
    <row r="595" spans="3:12" ht="15.75" thickBot="1" x14ac:dyDescent="0.3">
      <c r="C595" s="97" t="s">
        <v>1303</v>
      </c>
      <c r="D595" s="578"/>
      <c r="E595" s="198">
        <v>0</v>
      </c>
      <c r="F595" s="98">
        <v>50</v>
      </c>
      <c r="G595" s="95">
        <f t="shared" si="46"/>
        <v>0</v>
      </c>
      <c r="H595" s="326" t="s">
        <v>687</v>
      </c>
      <c r="I595" s="96" t="s">
        <v>291</v>
      </c>
      <c r="J595" s="96" t="str">
        <f>VLOOKUP(I595,Presupuesto!$B$11:$C$566,2,0)</f>
        <v>SERVICIOS DE IMPRENTA PUBLIC.Y REPRODUCCION</v>
      </c>
      <c r="K595" s="327" t="s">
        <v>57</v>
      </c>
      <c r="L595" s="96" t="s">
        <v>703</v>
      </c>
    </row>
    <row r="596" spans="3:12" ht="15.75" thickBot="1" x14ac:dyDescent="0.3">
      <c r="C596" s="97" t="s">
        <v>1304</v>
      </c>
      <c r="D596" s="578"/>
      <c r="E596" s="198">
        <v>60</v>
      </c>
      <c r="F596" s="98">
        <v>150</v>
      </c>
      <c r="G596" s="95">
        <f t="shared" si="46"/>
        <v>9000</v>
      </c>
      <c r="H596" s="326" t="s">
        <v>687</v>
      </c>
      <c r="I596" s="96" t="s">
        <v>345</v>
      </c>
      <c r="J596" s="96" t="str">
        <f>VLOOKUP(I596,Presupuesto!$B$11:$C$566,2,0)</f>
        <v>ALIMENTOS B EBIDAS PARA PERSONAS</v>
      </c>
      <c r="K596" s="327" t="s">
        <v>57</v>
      </c>
      <c r="L596" s="96" t="s">
        <v>706</v>
      </c>
    </row>
    <row r="597" spans="3:12" ht="15.75" thickBot="1" x14ac:dyDescent="0.3">
      <c r="C597" s="97" t="s">
        <v>1305</v>
      </c>
      <c r="D597" s="578"/>
      <c r="E597" s="148">
        <v>0</v>
      </c>
      <c r="F597" s="116">
        <v>28000</v>
      </c>
      <c r="G597" s="95">
        <f t="shared" si="46"/>
        <v>0</v>
      </c>
      <c r="H597" s="326" t="s">
        <v>687</v>
      </c>
      <c r="I597" s="317" t="s">
        <v>316</v>
      </c>
      <c r="J597" s="96" t="str">
        <f>VLOOKUP(I597,Presupuesto!$B$11:$C$566,2,0)</f>
        <v>PASAJES AL EXTERIOR</v>
      </c>
      <c r="K597" s="327" t="s">
        <v>57</v>
      </c>
      <c r="L597" s="96" t="s">
        <v>703</v>
      </c>
    </row>
    <row r="598" spans="3:12" ht="15.75" thickBot="1" x14ac:dyDescent="0.3">
      <c r="C598" s="97" t="s">
        <v>1306</v>
      </c>
      <c r="D598" s="578"/>
      <c r="E598" s="148">
        <v>0</v>
      </c>
      <c r="F598" s="116">
        <v>250</v>
      </c>
      <c r="G598" s="95">
        <f t="shared" si="46"/>
        <v>0</v>
      </c>
      <c r="H598" s="326" t="s">
        <v>687</v>
      </c>
      <c r="I598" s="96" t="s">
        <v>368</v>
      </c>
      <c r="J598" s="96" t="str">
        <f>VLOOKUP(I598,Presupuesto!$B$11:$C$566,2,0)</f>
        <v>PRODUCTOS PAPEL Y CARTON</v>
      </c>
      <c r="K598" s="327" t="s">
        <v>57</v>
      </c>
      <c r="L598" s="96" t="s">
        <v>703</v>
      </c>
    </row>
    <row r="599" spans="3:12" ht="15.75" thickBot="1" x14ac:dyDescent="0.3">
      <c r="C599" s="97" t="s">
        <v>1307</v>
      </c>
      <c r="D599" s="578"/>
      <c r="E599" s="198">
        <v>2</v>
      </c>
      <c r="F599" s="98">
        <v>85</v>
      </c>
      <c r="G599" s="95">
        <f t="shared" si="46"/>
        <v>170</v>
      </c>
      <c r="H599" s="326" t="s">
        <v>687</v>
      </c>
      <c r="I599" s="96" t="s">
        <v>368</v>
      </c>
      <c r="J599" s="96" t="str">
        <f>VLOOKUP(I599,Presupuesto!$B$11:$C$566,2,0)</f>
        <v>PRODUCTOS PAPEL Y CARTON</v>
      </c>
      <c r="K599" s="327" t="s">
        <v>57</v>
      </c>
      <c r="L599" s="96" t="s">
        <v>703</v>
      </c>
    </row>
    <row r="600" spans="3:12" ht="15.75" thickBot="1" x14ac:dyDescent="0.3">
      <c r="C600" s="97" t="s">
        <v>1308</v>
      </c>
      <c r="D600" s="578"/>
      <c r="E600" s="198">
        <f>D594/12</f>
        <v>5</v>
      </c>
      <c r="F600" s="98">
        <v>36</v>
      </c>
      <c r="G600" s="95">
        <f t="shared" si="46"/>
        <v>180</v>
      </c>
      <c r="H600" s="326" t="s">
        <v>687</v>
      </c>
      <c r="I600" s="96" t="s">
        <v>435</v>
      </c>
      <c r="J600" s="96" t="str">
        <f>VLOOKUP(I600,Presupuesto!$B$11:$C$566,2,0)</f>
        <v>UTILES DE ESCRITORIO, OFICINA Y ENSE¥ANZA</v>
      </c>
      <c r="K600" s="327" t="s">
        <v>57</v>
      </c>
      <c r="L600" s="96" t="s">
        <v>703</v>
      </c>
    </row>
    <row r="601" spans="3:12" ht="15.75" thickBot="1" x14ac:dyDescent="0.3">
      <c r="C601" s="97" t="s">
        <v>1309</v>
      </c>
      <c r="D601" s="578"/>
      <c r="E601" s="198">
        <f>D594/12</f>
        <v>5</v>
      </c>
      <c r="F601" s="98">
        <v>80</v>
      </c>
      <c r="G601" s="95">
        <f t="shared" si="46"/>
        <v>400</v>
      </c>
      <c r="H601" s="326" t="s">
        <v>687</v>
      </c>
      <c r="I601" s="96" t="s">
        <v>435</v>
      </c>
      <c r="J601" s="96" t="str">
        <f>VLOOKUP(I601,Presupuesto!$B$11:$C$566,2,0)</f>
        <v>UTILES DE ESCRITORIO, OFICINA Y ENSE¥ANZA</v>
      </c>
      <c r="K601" s="327" t="s">
        <v>57</v>
      </c>
      <c r="L601" s="96" t="s">
        <v>703</v>
      </c>
    </row>
    <row r="602" spans="3:12" ht="15.75" thickBot="1" x14ac:dyDescent="0.3">
      <c r="C602" s="107" t="s">
        <v>1310</v>
      </c>
      <c r="D602" s="578"/>
      <c r="E602" s="213">
        <v>0</v>
      </c>
      <c r="F602" s="117">
        <v>25</v>
      </c>
      <c r="G602" s="95">
        <f t="shared" si="46"/>
        <v>0</v>
      </c>
      <c r="H602" s="326" t="s">
        <v>687</v>
      </c>
      <c r="I602" s="96" t="s">
        <v>435</v>
      </c>
      <c r="J602" s="96" t="str">
        <f>VLOOKUP(I602,Presupuesto!$B$11:$C$566,2,0)</f>
        <v>UTILES DE ESCRITORIO, OFICINA Y ENSE¥ANZA</v>
      </c>
      <c r="K602" s="327" t="s">
        <v>57</v>
      </c>
      <c r="L602" s="96" t="s">
        <v>703</v>
      </c>
    </row>
    <row r="603" spans="3:12" ht="15.75" thickBot="1" x14ac:dyDescent="0.3">
      <c r="C603" s="217" t="s">
        <v>1269</v>
      </c>
      <c r="D603" s="218">
        <v>0</v>
      </c>
      <c r="E603" s="328">
        <v>7</v>
      </c>
      <c r="F603" s="102">
        <f>HLOOKUP(C603,$AH$2:$BU$3,2,0)</f>
        <v>5355</v>
      </c>
      <c r="G603" s="103">
        <f>D603*E603*F603</f>
        <v>0</v>
      </c>
      <c r="H603" s="326" t="s">
        <v>687</v>
      </c>
      <c r="I603" s="329" t="s">
        <v>321</v>
      </c>
      <c r="J603" s="104" t="str">
        <f>VLOOKUP(I603,Presupuesto!$B$11:$C$566,2,0)</f>
        <v>VIATICOS NACIONALES</v>
      </c>
      <c r="K603" s="327" t="s">
        <v>57</v>
      </c>
      <c r="L603" s="330" t="s">
        <v>703</v>
      </c>
    </row>
    <row r="604" spans="3:12" ht="15.75" thickBot="1" x14ac:dyDescent="0.3"/>
    <row r="605" spans="3:12" ht="15.75" thickBot="1" x14ac:dyDescent="0.3">
      <c r="C605" s="29" t="s">
        <v>1292</v>
      </c>
      <c r="D605" s="30">
        <f>SUM(G612:G621)</f>
        <v>147943.33333333334</v>
      </c>
      <c r="E605" s="92"/>
      <c r="F605" s="92"/>
      <c r="G605" s="92"/>
      <c r="H605" s="75"/>
      <c r="I605" s="75"/>
      <c r="J605" s="75"/>
      <c r="K605" s="110"/>
    </row>
    <row r="606" spans="3:12" x14ac:dyDescent="0.25">
      <c r="C606" s="69"/>
      <c r="D606" s="31"/>
      <c r="E606" s="92"/>
      <c r="F606" s="92"/>
      <c r="G606" s="92"/>
      <c r="H606" s="75"/>
      <c r="I606" s="75"/>
      <c r="J606" s="75"/>
      <c r="K606" s="110"/>
    </row>
    <row r="607" spans="3:12" x14ac:dyDescent="0.25">
      <c r="C607" s="69" t="s">
        <v>1343</v>
      </c>
      <c r="D607" s="31"/>
      <c r="E607" s="92"/>
      <c r="F607" s="92"/>
      <c r="G607" s="92"/>
      <c r="H607" s="75"/>
      <c r="I607" s="75"/>
      <c r="J607" s="75"/>
      <c r="K607" s="110"/>
    </row>
    <row r="608" spans="3:12" ht="15.75" x14ac:dyDescent="0.25">
      <c r="C608" s="201" t="s">
        <v>1293</v>
      </c>
      <c r="D608" s="386">
        <v>6.1</v>
      </c>
      <c r="E608" s="92"/>
      <c r="F608" s="92"/>
      <c r="G608" s="92"/>
      <c r="H608" s="75"/>
      <c r="I608" s="75"/>
      <c r="J608" s="75"/>
      <c r="K608" s="110"/>
    </row>
    <row r="609" spans="3:12" ht="18.75" x14ac:dyDescent="0.25">
      <c r="C609" s="424" t="str">
        <f>IFERROR(VLOOKUP(D608,'Desarrollo e Innov. Curricular'!$E:$F,2,FALSE),IFERROR(VLOOKUP(D608,'Investigación Científica'!$E:$F,2,FALSE),IFERROR(VLOOKUP(D608,'Vinculación Univ. Sociedad'!$E:$F,2,FALSE),IFERROR(VLOOKUP(D608,'Docencia y Profesorado Universi'!$E:$F,2,FALSE),IFERROR(VLOOKUP(D608,'Estudiantes y Graduados'!$E:$F,2,FALSE),IFERROR(VLOOKUP(D608,'Gestion Administrativa'!$E:$F,2,FALSE),IFERROR(VLOOKUP(D608,'Gestión Académica'!$E:$F,2,FALSE),IFERROR(VLOOKUP(D608,'Aseguramiento de la Calidad'!$E:$F,2,FALSE),IFERROR(VLOOKUP(D608,'Gestión del Conocimiento'!$E:$F,2,FALSE),IFERROR(VLOOKUP(D608,'Gobernabilidad y Procesos...'!$E:$F,2,FALSE),IFERROR(VLOOKUP(D608,'Gestión del Talento Humano'!$E:$F,2,FALSE),IFERROR(VLOOKUP(D608,'Internacionalización de la E.S.'!$E:$F,2,FALSE),IFERROR(VLOOKUP(D608,Posgrado!$E:$F,2,FALSE),IFERROR(VLOOKUP(D608,'Cultura de Innovación Insti...'!$E:$F,2,FALSE),VLOOKUP(D608,'Lo Esencial de la Reforma Univ.'!$E:$F,2,0)))))))))))))))</f>
        <v>3 Talleres de monitoría de las redes</v>
      </c>
      <c r="D609" s="31"/>
      <c r="E609" s="92"/>
      <c r="F609" s="92"/>
      <c r="G609" s="92"/>
      <c r="H609" s="75"/>
      <c r="I609" s="75"/>
      <c r="J609" s="75"/>
      <c r="K609" s="110"/>
    </row>
    <row r="610" spans="3:12" ht="15.75" thickBot="1" x14ac:dyDescent="0.3">
      <c r="C610" s="69"/>
      <c r="D610" s="31"/>
      <c r="E610" s="92"/>
      <c r="F610" s="92"/>
      <c r="G610" s="92"/>
      <c r="H610" s="75"/>
      <c r="I610" s="75"/>
      <c r="J610" s="75"/>
      <c r="K610" s="110"/>
    </row>
    <row r="611" spans="3:12" ht="30.75" thickBot="1" x14ac:dyDescent="0.3">
      <c r="C611" s="123" t="s">
        <v>1294</v>
      </c>
      <c r="D611" s="126" t="s">
        <v>1295</v>
      </c>
      <c r="E611" s="125" t="s">
        <v>90</v>
      </c>
      <c r="F611" s="125" t="s">
        <v>1296</v>
      </c>
      <c r="G611" s="124" t="s">
        <v>1297</v>
      </c>
      <c r="H611" s="130" t="s">
        <v>1298</v>
      </c>
      <c r="I611" s="125" t="s">
        <v>1299</v>
      </c>
      <c r="J611" s="125" t="s">
        <v>695</v>
      </c>
      <c r="K611" s="125" t="s">
        <v>1300</v>
      </c>
      <c r="L611" s="125" t="s">
        <v>1301</v>
      </c>
    </row>
    <row r="612" spans="3:12" ht="15.75" thickBot="1" x14ac:dyDescent="0.3">
      <c r="C612" s="323" t="s">
        <v>1302</v>
      </c>
      <c r="D612" s="577">
        <v>80</v>
      </c>
      <c r="E612" s="324">
        <v>0</v>
      </c>
      <c r="F612" s="113">
        <v>30000</v>
      </c>
      <c r="G612" s="325">
        <f t="shared" ref="G612:G620" si="47">E612*F612</f>
        <v>0</v>
      </c>
      <c r="H612" s="326" t="s">
        <v>687</v>
      </c>
      <c r="I612" s="114" t="s">
        <v>278</v>
      </c>
      <c r="J612" s="114" t="str">
        <f>VLOOKUP(I612,Presupuesto!$B$11:$C$566,2,0)</f>
        <v>SERVICIOS DE CAPACITACION.</v>
      </c>
      <c r="K612" s="327" t="s">
        <v>57</v>
      </c>
      <c r="L612" s="114" t="s">
        <v>702</v>
      </c>
    </row>
    <row r="613" spans="3:12" ht="15.75" thickBot="1" x14ac:dyDescent="0.3">
      <c r="C613" s="97" t="s">
        <v>1303</v>
      </c>
      <c r="D613" s="578"/>
      <c r="E613" s="198">
        <v>0</v>
      </c>
      <c r="F613" s="98">
        <v>50</v>
      </c>
      <c r="G613" s="95">
        <f t="shared" si="47"/>
        <v>0</v>
      </c>
      <c r="H613" s="326" t="s">
        <v>687</v>
      </c>
      <c r="I613" s="96" t="s">
        <v>291</v>
      </c>
      <c r="J613" s="96" t="str">
        <f>VLOOKUP(I613,Presupuesto!$B$11:$C$566,2,0)</f>
        <v>SERVICIOS DE IMPRENTA PUBLIC.Y REPRODUCCION</v>
      </c>
      <c r="K613" s="327" t="s">
        <v>57</v>
      </c>
      <c r="L613" s="96" t="s">
        <v>703</v>
      </c>
    </row>
    <row r="614" spans="3:12" ht="15.75" thickBot="1" x14ac:dyDescent="0.3">
      <c r="C614" s="97" t="s">
        <v>1304</v>
      </c>
      <c r="D614" s="578"/>
      <c r="E614" s="198">
        <v>80</v>
      </c>
      <c r="F614" s="98">
        <v>150</v>
      </c>
      <c r="G614" s="95">
        <f t="shared" si="47"/>
        <v>12000</v>
      </c>
      <c r="H614" s="326" t="s">
        <v>687</v>
      </c>
      <c r="I614" s="96" t="s">
        <v>345</v>
      </c>
      <c r="J614" s="96" t="str">
        <f>VLOOKUP(I614,Presupuesto!$B$11:$C$566,2,0)</f>
        <v>ALIMENTOS B EBIDAS PARA PERSONAS</v>
      </c>
      <c r="K614" s="327" t="s">
        <v>57</v>
      </c>
      <c r="L614" s="96" t="s">
        <v>706</v>
      </c>
    </row>
    <row r="615" spans="3:12" ht="15.75" thickBot="1" x14ac:dyDescent="0.3">
      <c r="C615" s="97" t="s">
        <v>1305</v>
      </c>
      <c r="D615" s="578"/>
      <c r="E615" s="148">
        <v>0</v>
      </c>
      <c r="F615" s="116">
        <v>28000</v>
      </c>
      <c r="G615" s="95">
        <f t="shared" si="47"/>
        <v>0</v>
      </c>
      <c r="H615" s="326" t="s">
        <v>687</v>
      </c>
      <c r="I615" s="317" t="s">
        <v>316</v>
      </c>
      <c r="J615" s="96" t="str">
        <f>VLOOKUP(I615,Presupuesto!$B$11:$C$566,2,0)</f>
        <v>PASAJES AL EXTERIOR</v>
      </c>
      <c r="K615" s="327" t="s">
        <v>57</v>
      </c>
      <c r="L615" s="96" t="s">
        <v>703</v>
      </c>
    </row>
    <row r="616" spans="3:12" ht="15.75" thickBot="1" x14ac:dyDescent="0.3">
      <c r="C616" s="97" t="s">
        <v>1306</v>
      </c>
      <c r="D616" s="578"/>
      <c r="E616" s="148">
        <v>0</v>
      </c>
      <c r="F616" s="116">
        <v>250</v>
      </c>
      <c r="G616" s="95">
        <f t="shared" si="47"/>
        <v>0</v>
      </c>
      <c r="H616" s="326" t="s">
        <v>687</v>
      </c>
      <c r="I616" s="96" t="s">
        <v>368</v>
      </c>
      <c r="J616" s="96" t="str">
        <f>VLOOKUP(I616,Presupuesto!$B$11:$C$566,2,0)</f>
        <v>PRODUCTOS PAPEL Y CARTON</v>
      </c>
      <c r="K616" s="327" t="s">
        <v>57</v>
      </c>
      <c r="L616" s="96" t="s">
        <v>703</v>
      </c>
    </row>
    <row r="617" spans="3:12" ht="15.75" thickBot="1" x14ac:dyDescent="0.3">
      <c r="C617" s="97" t="s">
        <v>1307</v>
      </c>
      <c r="D617" s="578"/>
      <c r="E617" s="198">
        <v>2</v>
      </c>
      <c r="F617" s="98">
        <v>85</v>
      </c>
      <c r="G617" s="95">
        <f t="shared" si="47"/>
        <v>170</v>
      </c>
      <c r="H617" s="326" t="s">
        <v>687</v>
      </c>
      <c r="I617" s="96" t="s">
        <v>368</v>
      </c>
      <c r="J617" s="96" t="str">
        <f>VLOOKUP(I617,Presupuesto!$B$11:$C$566,2,0)</f>
        <v>PRODUCTOS PAPEL Y CARTON</v>
      </c>
      <c r="K617" s="327" t="s">
        <v>57</v>
      </c>
      <c r="L617" s="96" t="s">
        <v>703</v>
      </c>
    </row>
    <row r="618" spans="3:12" ht="15.75" thickBot="1" x14ac:dyDescent="0.3">
      <c r="C618" s="97" t="s">
        <v>1308</v>
      </c>
      <c r="D618" s="578"/>
      <c r="E618" s="198">
        <f>D612/12</f>
        <v>6.666666666666667</v>
      </c>
      <c r="F618" s="98">
        <v>36</v>
      </c>
      <c r="G618" s="95">
        <f t="shared" si="47"/>
        <v>240</v>
      </c>
      <c r="H618" s="326" t="s">
        <v>687</v>
      </c>
      <c r="I618" s="96" t="s">
        <v>435</v>
      </c>
      <c r="J618" s="96" t="str">
        <f>VLOOKUP(I618,Presupuesto!$B$11:$C$566,2,0)</f>
        <v>UTILES DE ESCRITORIO, OFICINA Y ENSE¥ANZA</v>
      </c>
      <c r="K618" s="327" t="s">
        <v>57</v>
      </c>
      <c r="L618" s="96" t="s">
        <v>703</v>
      </c>
    </row>
    <row r="619" spans="3:12" ht="15.75" thickBot="1" x14ac:dyDescent="0.3">
      <c r="C619" s="97" t="s">
        <v>1309</v>
      </c>
      <c r="D619" s="578"/>
      <c r="E619" s="198">
        <f>D612/12</f>
        <v>6.666666666666667</v>
      </c>
      <c r="F619" s="98">
        <v>80</v>
      </c>
      <c r="G619" s="95">
        <f t="shared" si="47"/>
        <v>533.33333333333337</v>
      </c>
      <c r="H619" s="326" t="s">
        <v>687</v>
      </c>
      <c r="I619" s="96" t="s">
        <v>435</v>
      </c>
      <c r="J619" s="96" t="str">
        <f>VLOOKUP(I619,Presupuesto!$B$11:$C$566,2,0)</f>
        <v>UTILES DE ESCRITORIO, OFICINA Y ENSE¥ANZA</v>
      </c>
      <c r="K619" s="327" t="s">
        <v>57</v>
      </c>
      <c r="L619" s="96" t="s">
        <v>703</v>
      </c>
    </row>
    <row r="620" spans="3:12" ht="15.75" thickBot="1" x14ac:dyDescent="0.3">
      <c r="C620" s="107" t="s">
        <v>1310</v>
      </c>
      <c r="D620" s="578"/>
      <c r="E620" s="213">
        <v>0</v>
      </c>
      <c r="F620" s="117">
        <v>25</v>
      </c>
      <c r="G620" s="95">
        <f t="shared" si="47"/>
        <v>0</v>
      </c>
      <c r="H620" s="326" t="s">
        <v>687</v>
      </c>
      <c r="I620" s="96" t="s">
        <v>435</v>
      </c>
      <c r="J620" s="96" t="str">
        <f>VLOOKUP(I620,Presupuesto!$B$11:$C$566,2,0)</f>
        <v>UTILES DE ESCRITORIO, OFICINA Y ENSE¥ANZA</v>
      </c>
      <c r="K620" s="327" t="s">
        <v>57</v>
      </c>
      <c r="L620" s="96" t="s">
        <v>703</v>
      </c>
    </row>
    <row r="621" spans="3:12" ht="15.75" thickBot="1" x14ac:dyDescent="0.3">
      <c r="C621" s="217" t="s">
        <v>1253</v>
      </c>
      <c r="D621" s="218">
        <v>20</v>
      </c>
      <c r="E621" s="328">
        <v>3</v>
      </c>
      <c r="F621" s="102">
        <f>HLOOKUP(C621,$AH$2:$BU$3,2,0)</f>
        <v>2250</v>
      </c>
      <c r="G621" s="103">
        <f>D621*E621*F621</f>
        <v>135000</v>
      </c>
      <c r="H621" s="326" t="s">
        <v>687</v>
      </c>
      <c r="I621" s="329" t="s">
        <v>321</v>
      </c>
      <c r="J621" s="104" t="str">
        <f>VLOOKUP(I621,Presupuesto!$B$11:$C$566,2,0)</f>
        <v>VIATICOS NACIONALES</v>
      </c>
      <c r="K621" s="327" t="s">
        <v>57</v>
      </c>
      <c r="L621" s="330" t="s">
        <v>703</v>
      </c>
    </row>
    <row r="622" spans="3:12" ht="15.75" thickBot="1" x14ac:dyDescent="0.3"/>
    <row r="623" spans="3:12" ht="15.75" thickBot="1" x14ac:dyDescent="0.3">
      <c r="C623" s="29" t="s">
        <v>1292</v>
      </c>
      <c r="D623" s="30">
        <f>SUM(G630:G639)</f>
        <v>41250</v>
      </c>
      <c r="E623" s="92"/>
      <c r="F623" s="92"/>
      <c r="G623" s="92"/>
      <c r="H623" s="75"/>
      <c r="I623" s="75"/>
      <c r="J623" s="75"/>
      <c r="K623" s="110"/>
    </row>
    <row r="624" spans="3:12" x14ac:dyDescent="0.25">
      <c r="C624" s="69"/>
      <c r="D624" s="31"/>
      <c r="E624" s="92"/>
      <c r="F624" s="92"/>
      <c r="G624" s="92"/>
      <c r="H624" s="75"/>
      <c r="I624" s="75"/>
      <c r="J624" s="75"/>
      <c r="K624" s="110"/>
    </row>
    <row r="625" spans="3:12" x14ac:dyDescent="0.25">
      <c r="C625" s="69" t="s">
        <v>1344</v>
      </c>
      <c r="D625" s="31"/>
      <c r="E625" s="92"/>
      <c r="F625" s="92"/>
      <c r="G625" s="92"/>
      <c r="H625" s="75"/>
      <c r="I625" s="75"/>
      <c r="J625" s="75"/>
      <c r="K625" s="110"/>
    </row>
    <row r="626" spans="3:12" ht="15.75" x14ac:dyDescent="0.25">
      <c r="C626" s="201" t="s">
        <v>1293</v>
      </c>
      <c r="D626" s="386">
        <v>6.2</v>
      </c>
      <c r="E626" s="92"/>
      <c r="F626" s="92"/>
      <c r="G626" s="92"/>
      <c r="H626" s="75"/>
      <c r="I626" s="75"/>
      <c r="J626" s="75"/>
      <c r="K626" s="110"/>
    </row>
    <row r="627" spans="3:12" ht="18.75" x14ac:dyDescent="0.25">
      <c r="C627" s="424" t="str">
        <f>IFERROR(VLOOKUP(D626,'Desarrollo e Innov. Curricular'!$E:$F,2,FALSE),IFERROR(VLOOKUP(D626,'Investigación Científica'!$E:$F,2,FALSE),IFERROR(VLOOKUP(D626,'Vinculación Univ. Sociedad'!$E:$F,2,FALSE),IFERROR(VLOOKUP(D626,'Docencia y Profesorado Universi'!$E:$F,2,FALSE),IFERROR(VLOOKUP(D626,'Estudiantes y Graduados'!$E:$F,2,FALSE),IFERROR(VLOOKUP(D626,'Gestion Administrativa'!$E:$F,2,FALSE),IFERROR(VLOOKUP(D626,'Gestión Académica'!$E:$F,2,FALSE),IFERROR(VLOOKUP(D626,'Aseguramiento de la Calidad'!$E:$F,2,FALSE),IFERROR(VLOOKUP(D626,'Gestión del Conocimiento'!$E:$F,2,FALSE),IFERROR(VLOOKUP(D626,'Gobernabilidad y Procesos...'!$E:$F,2,FALSE),IFERROR(VLOOKUP(D626,'Gestión del Talento Humano'!$E:$F,2,FALSE),IFERROR(VLOOKUP(D626,'Internacionalización de la E.S.'!$E:$F,2,FALSE),IFERROR(VLOOKUP(D626,Posgrado!$E:$F,2,FALSE),IFERROR(VLOOKUP(D626,'Cultura de Innovación Insti...'!$E:$F,2,FALSE),VLOOKUP(D626,'Lo Esencial de la Reforma Univ.'!$E:$F,2,0)))))))))))))))</f>
        <v>1- 3 Talleres en CRU de apoyo, acompañamiento y seguimiento a equipos de trabajo de redes. 2- Ejecución de 4 convenios internacionales para traer y monitorear programas académicos en áreas de prioridad. 3- 2 Misiones internacionales de negociación de programas prioritarios. 4- Apoyo a participación en 3 eventos internacionales de intercambio (2 personas por CRU).</v>
      </c>
      <c r="D627" s="31"/>
      <c r="E627" s="92"/>
      <c r="F627" s="92"/>
      <c r="G627" s="92"/>
      <c r="H627" s="75"/>
      <c r="I627" s="75"/>
      <c r="J627" s="75"/>
      <c r="K627" s="110"/>
    </row>
    <row r="628" spans="3:12" ht="15.75" thickBot="1" x14ac:dyDescent="0.3">
      <c r="C628" s="69"/>
      <c r="D628" s="31"/>
      <c r="E628" s="92"/>
      <c r="F628" s="92"/>
      <c r="G628" s="92"/>
      <c r="H628" s="75"/>
      <c r="I628" s="75"/>
      <c r="J628" s="75"/>
      <c r="K628" s="110"/>
    </row>
    <row r="629" spans="3:12" ht="30.75" thickBot="1" x14ac:dyDescent="0.3">
      <c r="C629" s="123" t="s">
        <v>1294</v>
      </c>
      <c r="D629" s="126" t="s">
        <v>1295</v>
      </c>
      <c r="E629" s="125" t="s">
        <v>90</v>
      </c>
      <c r="F629" s="125" t="s">
        <v>1296</v>
      </c>
      <c r="G629" s="124" t="s">
        <v>1297</v>
      </c>
      <c r="H629" s="130" t="s">
        <v>1298</v>
      </c>
      <c r="I629" s="125" t="s">
        <v>1299</v>
      </c>
      <c r="J629" s="125" t="s">
        <v>695</v>
      </c>
      <c r="K629" s="125" t="s">
        <v>1300</v>
      </c>
      <c r="L629" s="125" t="s">
        <v>1301</v>
      </c>
    </row>
    <row r="630" spans="3:12" ht="15.75" thickBot="1" x14ac:dyDescent="0.3">
      <c r="C630" s="323" t="s">
        <v>1302</v>
      </c>
      <c r="D630" s="577">
        <v>60</v>
      </c>
      <c r="E630" s="324">
        <v>0</v>
      </c>
      <c r="F630" s="113">
        <v>30000</v>
      </c>
      <c r="G630" s="325">
        <f t="shared" ref="G630:G638" si="48">E630*F630</f>
        <v>0</v>
      </c>
      <c r="H630" s="326" t="s">
        <v>687</v>
      </c>
      <c r="I630" s="114" t="s">
        <v>278</v>
      </c>
      <c r="J630" s="114" t="str">
        <f>VLOOKUP(I630,Presupuesto!$B$11:$C$566,2,0)</f>
        <v>SERVICIOS DE CAPACITACION.</v>
      </c>
      <c r="K630" s="327" t="s">
        <v>59</v>
      </c>
      <c r="L630" s="114" t="s">
        <v>702</v>
      </c>
    </row>
    <row r="631" spans="3:12" ht="15.75" thickBot="1" x14ac:dyDescent="0.3">
      <c r="C631" s="97" t="s">
        <v>1303</v>
      </c>
      <c r="D631" s="578"/>
      <c r="E631" s="198"/>
      <c r="F631" s="98">
        <v>50</v>
      </c>
      <c r="G631" s="95">
        <f t="shared" si="48"/>
        <v>0</v>
      </c>
      <c r="H631" s="326" t="s">
        <v>687</v>
      </c>
      <c r="I631" s="96" t="s">
        <v>291</v>
      </c>
      <c r="J631" s="96" t="str">
        <f>VLOOKUP(I631,Presupuesto!$B$11:$C$566,2,0)</f>
        <v>SERVICIOS DE IMPRENTA PUBLIC.Y REPRODUCCION</v>
      </c>
      <c r="K631" s="327" t="s">
        <v>59</v>
      </c>
      <c r="L631" s="96" t="s">
        <v>703</v>
      </c>
    </row>
    <row r="632" spans="3:12" ht="15.75" thickBot="1" x14ac:dyDescent="0.3">
      <c r="C632" s="97" t="s">
        <v>1304</v>
      </c>
      <c r="D632" s="578"/>
      <c r="E632" s="198">
        <v>0</v>
      </c>
      <c r="F632" s="98">
        <v>150</v>
      </c>
      <c r="G632" s="95">
        <f t="shared" si="48"/>
        <v>0</v>
      </c>
      <c r="H632" s="326" t="s">
        <v>687</v>
      </c>
      <c r="I632" s="96" t="s">
        <v>345</v>
      </c>
      <c r="J632" s="96" t="str">
        <f>VLOOKUP(I632,Presupuesto!$B$11:$C$566,2,0)</f>
        <v>ALIMENTOS B EBIDAS PARA PERSONAS</v>
      </c>
      <c r="K632" s="327" t="s">
        <v>59</v>
      </c>
      <c r="L632" s="96" t="s">
        <v>706</v>
      </c>
    </row>
    <row r="633" spans="3:12" ht="15.75" thickBot="1" x14ac:dyDescent="0.3">
      <c r="C633" s="97" t="s">
        <v>1305</v>
      </c>
      <c r="D633" s="578"/>
      <c r="E633" s="148">
        <v>0</v>
      </c>
      <c r="F633" s="116">
        <v>28000</v>
      </c>
      <c r="G633" s="95">
        <f t="shared" si="48"/>
        <v>0</v>
      </c>
      <c r="H633" s="326" t="s">
        <v>687</v>
      </c>
      <c r="I633" s="317" t="s">
        <v>316</v>
      </c>
      <c r="J633" s="96" t="str">
        <f>VLOOKUP(I633,Presupuesto!$B$11:$C$566,2,0)</f>
        <v>PASAJES AL EXTERIOR</v>
      </c>
      <c r="K633" s="327" t="s">
        <v>59</v>
      </c>
      <c r="L633" s="96" t="s">
        <v>703</v>
      </c>
    </row>
    <row r="634" spans="3:12" ht="15.75" thickBot="1" x14ac:dyDescent="0.3">
      <c r="C634" s="97" t="s">
        <v>1306</v>
      </c>
      <c r="D634" s="578"/>
      <c r="E634" s="148">
        <v>0</v>
      </c>
      <c r="F634" s="116">
        <v>250</v>
      </c>
      <c r="G634" s="95">
        <f t="shared" si="48"/>
        <v>0</v>
      </c>
      <c r="H634" s="326" t="s">
        <v>687</v>
      </c>
      <c r="I634" s="96" t="s">
        <v>368</v>
      </c>
      <c r="J634" s="96" t="str">
        <f>VLOOKUP(I634,Presupuesto!$B$11:$C$566,2,0)</f>
        <v>PRODUCTOS PAPEL Y CARTON</v>
      </c>
      <c r="K634" s="327" t="s">
        <v>59</v>
      </c>
      <c r="L634" s="96" t="s">
        <v>703</v>
      </c>
    </row>
    <row r="635" spans="3:12" ht="15.75" thickBot="1" x14ac:dyDescent="0.3">
      <c r="C635" s="97" t="s">
        <v>1307</v>
      </c>
      <c r="D635" s="578"/>
      <c r="E635" s="198">
        <v>2</v>
      </c>
      <c r="F635" s="98">
        <v>85</v>
      </c>
      <c r="G635" s="95">
        <f t="shared" si="48"/>
        <v>170</v>
      </c>
      <c r="H635" s="326" t="s">
        <v>687</v>
      </c>
      <c r="I635" s="96" t="s">
        <v>368</v>
      </c>
      <c r="J635" s="96" t="str">
        <f>VLOOKUP(I635,Presupuesto!$B$11:$C$566,2,0)</f>
        <v>PRODUCTOS PAPEL Y CARTON</v>
      </c>
      <c r="K635" s="327" t="s">
        <v>59</v>
      </c>
      <c r="L635" s="96" t="s">
        <v>703</v>
      </c>
    </row>
    <row r="636" spans="3:12" ht="15.75" thickBot="1" x14ac:dyDescent="0.3">
      <c r="C636" s="97" t="s">
        <v>1308</v>
      </c>
      <c r="D636" s="578"/>
      <c r="E636" s="198">
        <f>D630/12</f>
        <v>5</v>
      </c>
      <c r="F636" s="98">
        <v>36</v>
      </c>
      <c r="G636" s="95">
        <f t="shared" si="48"/>
        <v>180</v>
      </c>
      <c r="H636" s="326" t="s">
        <v>687</v>
      </c>
      <c r="I636" s="96" t="s">
        <v>435</v>
      </c>
      <c r="J636" s="96" t="str">
        <f>VLOOKUP(I636,Presupuesto!$B$11:$C$566,2,0)</f>
        <v>UTILES DE ESCRITORIO, OFICINA Y ENSE¥ANZA</v>
      </c>
      <c r="K636" s="327" t="s">
        <v>59</v>
      </c>
      <c r="L636" s="96" t="s">
        <v>703</v>
      </c>
    </row>
    <row r="637" spans="3:12" ht="15.75" thickBot="1" x14ac:dyDescent="0.3">
      <c r="C637" s="97" t="s">
        <v>1309</v>
      </c>
      <c r="D637" s="578"/>
      <c r="E637" s="198">
        <f>D630/12</f>
        <v>5</v>
      </c>
      <c r="F637" s="98">
        <v>80</v>
      </c>
      <c r="G637" s="95">
        <f t="shared" si="48"/>
        <v>400</v>
      </c>
      <c r="H637" s="326" t="s">
        <v>687</v>
      </c>
      <c r="I637" s="96" t="s">
        <v>435</v>
      </c>
      <c r="J637" s="96" t="str">
        <f>VLOOKUP(I637,Presupuesto!$B$11:$C$566,2,0)</f>
        <v>UTILES DE ESCRITORIO, OFICINA Y ENSE¥ANZA</v>
      </c>
      <c r="K637" s="327" t="s">
        <v>59</v>
      </c>
      <c r="L637" s="96" t="s">
        <v>703</v>
      </c>
    </row>
    <row r="638" spans="3:12" ht="15.75" thickBot="1" x14ac:dyDescent="0.3">
      <c r="C638" s="107" t="s">
        <v>1310</v>
      </c>
      <c r="D638" s="578"/>
      <c r="E638" s="213">
        <v>0</v>
      </c>
      <c r="F638" s="117">
        <v>25</v>
      </c>
      <c r="G638" s="95">
        <f t="shared" si="48"/>
        <v>0</v>
      </c>
      <c r="H638" s="326" t="s">
        <v>687</v>
      </c>
      <c r="I638" s="96" t="s">
        <v>435</v>
      </c>
      <c r="J638" s="96" t="str">
        <f>VLOOKUP(I638,Presupuesto!$B$11:$C$566,2,0)</f>
        <v>UTILES DE ESCRITORIO, OFICINA Y ENSE¥ANZA</v>
      </c>
      <c r="K638" s="327" t="s">
        <v>59</v>
      </c>
      <c r="L638" s="96" t="s">
        <v>703</v>
      </c>
    </row>
    <row r="639" spans="3:12" ht="15.75" thickBot="1" x14ac:dyDescent="0.3">
      <c r="C639" s="217" t="s">
        <v>1253</v>
      </c>
      <c r="D639" s="218">
        <v>6</v>
      </c>
      <c r="E639" s="328">
        <v>3</v>
      </c>
      <c r="F639" s="102">
        <f>HLOOKUP(C639,$AH$2:$BU$3,2,0)</f>
        <v>2250</v>
      </c>
      <c r="G639" s="103">
        <f>D639*E639*F639</f>
        <v>40500</v>
      </c>
      <c r="H639" s="326" t="s">
        <v>687</v>
      </c>
      <c r="I639" s="329" t="s">
        <v>321</v>
      </c>
      <c r="J639" s="104" t="str">
        <f>VLOOKUP(I639,Presupuesto!$B$11:$C$566,2,0)</f>
        <v>VIATICOS NACIONALES</v>
      </c>
      <c r="K639" s="327" t="s">
        <v>59</v>
      </c>
      <c r="L639" s="330" t="s">
        <v>703</v>
      </c>
    </row>
    <row r="640" spans="3:12" ht="15.75" thickBot="1" x14ac:dyDescent="0.3"/>
    <row r="641" spans="3:12" ht="15.75" thickBot="1" x14ac:dyDescent="0.3">
      <c r="C641" s="29" t="s">
        <v>1292</v>
      </c>
      <c r="D641" s="30">
        <f>SUM(G648:G657)</f>
        <v>119170</v>
      </c>
      <c r="E641" s="92"/>
      <c r="F641" s="92"/>
      <c r="G641" s="92"/>
      <c r="H641" s="75"/>
      <c r="I641" s="75"/>
      <c r="J641" s="75"/>
      <c r="K641" s="110"/>
    </row>
    <row r="642" spans="3:12" x14ac:dyDescent="0.25">
      <c r="C642" s="69"/>
      <c r="D642" s="31"/>
      <c r="E642" s="92"/>
      <c r="F642" s="92"/>
      <c r="G642" s="92"/>
      <c r="H642" s="75"/>
      <c r="I642" s="75"/>
      <c r="J642" s="75"/>
      <c r="K642" s="110"/>
    </row>
    <row r="643" spans="3:12" x14ac:dyDescent="0.25">
      <c r="C643" s="69" t="s">
        <v>1345</v>
      </c>
      <c r="D643" s="31"/>
      <c r="E643" s="92"/>
      <c r="F643" s="92"/>
      <c r="G643" s="92"/>
      <c r="H643" s="75"/>
      <c r="I643" s="75"/>
      <c r="J643" s="75"/>
      <c r="K643" s="110"/>
    </row>
    <row r="644" spans="3:12" ht="15.75" x14ac:dyDescent="0.25">
      <c r="C644" s="201" t="s">
        <v>1293</v>
      </c>
      <c r="D644" s="386">
        <v>6.2</v>
      </c>
      <c r="E644" s="92"/>
      <c r="F644" s="92"/>
      <c r="G644" s="92"/>
      <c r="H644" s="75"/>
      <c r="I644" s="75"/>
      <c r="J644" s="75"/>
      <c r="K644" s="110"/>
    </row>
    <row r="645" spans="3:12" ht="18.75" x14ac:dyDescent="0.25">
      <c r="C645" s="424" t="str">
        <f>IFERROR(VLOOKUP(D644,'Desarrollo e Innov. Curricular'!$E:$F,2,FALSE),IFERROR(VLOOKUP(D644,'Investigación Científica'!$E:$F,2,FALSE),IFERROR(VLOOKUP(D644,'Vinculación Univ. Sociedad'!$E:$F,2,FALSE),IFERROR(VLOOKUP(D644,'Docencia y Profesorado Universi'!$E:$F,2,FALSE),IFERROR(VLOOKUP(D644,'Estudiantes y Graduados'!$E:$F,2,FALSE),IFERROR(VLOOKUP(D644,'Gestion Administrativa'!$E:$F,2,FALSE),IFERROR(VLOOKUP(D644,'Gestión Académica'!$E:$F,2,FALSE),IFERROR(VLOOKUP(D644,'Aseguramiento de la Calidad'!$E:$F,2,FALSE),IFERROR(VLOOKUP(D644,'Gestión del Conocimiento'!$E:$F,2,FALSE),IFERROR(VLOOKUP(D644,'Gobernabilidad y Procesos...'!$E:$F,2,FALSE),IFERROR(VLOOKUP(D644,'Gestión del Talento Humano'!$E:$F,2,FALSE),IFERROR(VLOOKUP(D644,'Internacionalización de la E.S.'!$E:$F,2,FALSE),IFERROR(VLOOKUP(D644,Posgrado!$E:$F,2,FALSE),IFERROR(VLOOKUP(D644,'Cultura de Innovación Insti...'!$E:$F,2,FALSE),VLOOKUP(D644,'Lo Esencial de la Reforma Univ.'!$E:$F,2,0)))))))))))))))</f>
        <v>1- 3 Talleres en CRU de apoyo, acompañamiento y seguimiento a equipos de trabajo de redes. 2- Ejecución de 4 convenios internacionales para traer y monitorear programas académicos en áreas de prioridad. 3- 2 Misiones internacionales de negociación de programas prioritarios. 4- Apoyo a participación en 3 eventos internacionales de intercambio (2 personas por CRU).</v>
      </c>
      <c r="D645" s="31"/>
      <c r="E645" s="92"/>
      <c r="F645" s="92"/>
      <c r="G645" s="92"/>
      <c r="H645" s="75"/>
      <c r="I645" s="75"/>
      <c r="J645" s="75"/>
      <c r="K645" s="110"/>
    </row>
    <row r="646" spans="3:12" ht="15.75" thickBot="1" x14ac:dyDescent="0.3">
      <c r="C646" s="69"/>
      <c r="D646" s="31"/>
      <c r="E646" s="92"/>
      <c r="F646" s="92"/>
      <c r="G646" s="92"/>
      <c r="H646" s="75"/>
      <c r="I646" s="75"/>
      <c r="J646" s="75"/>
      <c r="K646" s="110"/>
    </row>
    <row r="647" spans="3:12" ht="30.75" thickBot="1" x14ac:dyDescent="0.3">
      <c r="C647" s="123" t="s">
        <v>1294</v>
      </c>
      <c r="D647" s="126" t="s">
        <v>1295</v>
      </c>
      <c r="E647" s="125" t="s">
        <v>90</v>
      </c>
      <c r="F647" s="125" t="s">
        <v>1296</v>
      </c>
      <c r="G647" s="124" t="s">
        <v>1297</v>
      </c>
      <c r="H647" s="130" t="s">
        <v>1298</v>
      </c>
      <c r="I647" s="125" t="s">
        <v>1299</v>
      </c>
      <c r="J647" s="125" t="s">
        <v>695</v>
      </c>
      <c r="K647" s="125" t="s">
        <v>1300</v>
      </c>
      <c r="L647" s="125" t="s">
        <v>1301</v>
      </c>
    </row>
    <row r="648" spans="3:12" ht="15.75" thickBot="1" x14ac:dyDescent="0.3">
      <c r="C648" s="323" t="s">
        <v>1302</v>
      </c>
      <c r="D648" s="577">
        <v>0</v>
      </c>
      <c r="E648" s="324">
        <v>0</v>
      </c>
      <c r="F648" s="113">
        <v>30000</v>
      </c>
      <c r="G648" s="325">
        <f t="shared" ref="G648:G656" si="49">E648*F648</f>
        <v>0</v>
      </c>
      <c r="H648" s="326" t="s">
        <v>687</v>
      </c>
      <c r="I648" s="114" t="s">
        <v>278</v>
      </c>
      <c r="J648" s="114" t="str">
        <f>VLOOKUP(I648,Presupuesto!$B$11:$C$566,2,0)</f>
        <v>SERVICIOS DE CAPACITACION.</v>
      </c>
      <c r="K648" s="327" t="s">
        <v>59</v>
      </c>
      <c r="L648" s="114" t="s">
        <v>702</v>
      </c>
    </row>
    <row r="649" spans="3:12" ht="15.75" thickBot="1" x14ac:dyDescent="0.3">
      <c r="C649" s="97" t="s">
        <v>1303</v>
      </c>
      <c r="D649" s="578"/>
      <c r="E649" s="198"/>
      <c r="F649" s="98">
        <v>50</v>
      </c>
      <c r="G649" s="95">
        <f t="shared" si="49"/>
        <v>0</v>
      </c>
      <c r="H649" s="326" t="s">
        <v>687</v>
      </c>
      <c r="I649" s="96" t="s">
        <v>291</v>
      </c>
      <c r="J649" s="96" t="str">
        <f>VLOOKUP(I649,Presupuesto!$B$11:$C$566,2,0)</f>
        <v>SERVICIOS DE IMPRENTA PUBLIC.Y REPRODUCCION</v>
      </c>
      <c r="K649" s="327" t="s">
        <v>59</v>
      </c>
      <c r="L649" s="96" t="s">
        <v>703</v>
      </c>
    </row>
    <row r="650" spans="3:12" ht="15.75" thickBot="1" x14ac:dyDescent="0.3">
      <c r="C650" s="97" t="s">
        <v>1304</v>
      </c>
      <c r="D650" s="578"/>
      <c r="E650" s="198">
        <v>0</v>
      </c>
      <c r="F650" s="98">
        <v>150</v>
      </c>
      <c r="G650" s="95">
        <f t="shared" si="49"/>
        <v>0</v>
      </c>
      <c r="H650" s="326" t="s">
        <v>687</v>
      </c>
      <c r="I650" s="96" t="s">
        <v>345</v>
      </c>
      <c r="J650" s="96" t="str">
        <f>VLOOKUP(I650,Presupuesto!$B$11:$C$566,2,0)</f>
        <v>ALIMENTOS B EBIDAS PARA PERSONAS</v>
      </c>
      <c r="K650" s="327" t="s">
        <v>59</v>
      </c>
      <c r="L650" s="96" t="s">
        <v>706</v>
      </c>
    </row>
    <row r="651" spans="3:12" ht="15.75" thickBot="1" x14ac:dyDescent="0.3">
      <c r="C651" s="97" t="s">
        <v>1305</v>
      </c>
      <c r="D651" s="578"/>
      <c r="E651" s="148">
        <v>2</v>
      </c>
      <c r="F651" s="116">
        <v>28000</v>
      </c>
      <c r="G651" s="95">
        <f t="shared" si="49"/>
        <v>56000</v>
      </c>
      <c r="H651" s="326" t="s">
        <v>687</v>
      </c>
      <c r="I651" s="317" t="s">
        <v>316</v>
      </c>
      <c r="J651" s="96" t="str">
        <f>VLOOKUP(I651,Presupuesto!$B$11:$C$566,2,0)</f>
        <v>PASAJES AL EXTERIOR</v>
      </c>
      <c r="K651" s="327" t="s">
        <v>59</v>
      </c>
      <c r="L651" s="96" t="s">
        <v>703</v>
      </c>
    </row>
    <row r="652" spans="3:12" ht="15.75" thickBot="1" x14ac:dyDescent="0.3">
      <c r="C652" s="97" t="s">
        <v>1306</v>
      </c>
      <c r="D652" s="578"/>
      <c r="E652" s="148">
        <v>0</v>
      </c>
      <c r="F652" s="116">
        <v>250</v>
      </c>
      <c r="G652" s="95">
        <f t="shared" si="49"/>
        <v>0</v>
      </c>
      <c r="H652" s="326" t="s">
        <v>687</v>
      </c>
      <c r="I652" s="96" t="s">
        <v>368</v>
      </c>
      <c r="J652" s="96" t="str">
        <f>VLOOKUP(I652,Presupuesto!$B$11:$C$566,2,0)</f>
        <v>PRODUCTOS PAPEL Y CARTON</v>
      </c>
      <c r="K652" s="327" t="s">
        <v>59</v>
      </c>
      <c r="L652" s="96" t="s">
        <v>703</v>
      </c>
    </row>
    <row r="653" spans="3:12" ht="15.75" thickBot="1" x14ac:dyDescent="0.3">
      <c r="C653" s="97" t="s">
        <v>1307</v>
      </c>
      <c r="D653" s="578"/>
      <c r="E653" s="198">
        <v>2</v>
      </c>
      <c r="F653" s="98">
        <v>85</v>
      </c>
      <c r="G653" s="95">
        <f t="shared" si="49"/>
        <v>170</v>
      </c>
      <c r="H653" s="326" t="s">
        <v>687</v>
      </c>
      <c r="I653" s="96" t="s">
        <v>368</v>
      </c>
      <c r="J653" s="96" t="str">
        <f>VLOOKUP(I653,Presupuesto!$B$11:$C$566,2,0)</f>
        <v>PRODUCTOS PAPEL Y CARTON</v>
      </c>
      <c r="K653" s="327" t="s">
        <v>59</v>
      </c>
      <c r="L653" s="96" t="s">
        <v>703</v>
      </c>
    </row>
    <row r="654" spans="3:12" ht="15.75" thickBot="1" x14ac:dyDescent="0.3">
      <c r="C654" s="97" t="s">
        <v>1308</v>
      </c>
      <c r="D654" s="578"/>
      <c r="E654" s="198">
        <f>D648/12</f>
        <v>0</v>
      </c>
      <c r="F654" s="98">
        <v>36</v>
      </c>
      <c r="G654" s="95">
        <f t="shared" si="49"/>
        <v>0</v>
      </c>
      <c r="H654" s="326" t="s">
        <v>687</v>
      </c>
      <c r="I654" s="96" t="s">
        <v>435</v>
      </c>
      <c r="J654" s="96" t="str">
        <f>VLOOKUP(I654,Presupuesto!$B$11:$C$566,2,0)</f>
        <v>UTILES DE ESCRITORIO, OFICINA Y ENSE¥ANZA</v>
      </c>
      <c r="K654" s="327" t="s">
        <v>59</v>
      </c>
      <c r="L654" s="96" t="s">
        <v>703</v>
      </c>
    </row>
    <row r="655" spans="3:12" ht="15.75" thickBot="1" x14ac:dyDescent="0.3">
      <c r="C655" s="97" t="s">
        <v>1309</v>
      </c>
      <c r="D655" s="578"/>
      <c r="E655" s="198">
        <f>D648/12</f>
        <v>0</v>
      </c>
      <c r="F655" s="98">
        <v>80</v>
      </c>
      <c r="G655" s="95">
        <f t="shared" si="49"/>
        <v>0</v>
      </c>
      <c r="H655" s="326" t="s">
        <v>687</v>
      </c>
      <c r="I655" s="96" t="s">
        <v>435</v>
      </c>
      <c r="J655" s="96" t="str">
        <f>VLOOKUP(I655,Presupuesto!$B$11:$C$566,2,0)</f>
        <v>UTILES DE ESCRITORIO, OFICINA Y ENSE¥ANZA</v>
      </c>
      <c r="K655" s="327" t="s">
        <v>59</v>
      </c>
      <c r="L655" s="96" t="s">
        <v>703</v>
      </c>
    </row>
    <row r="656" spans="3:12" ht="15.75" thickBot="1" x14ac:dyDescent="0.3">
      <c r="C656" s="107" t="s">
        <v>1310</v>
      </c>
      <c r="D656" s="578"/>
      <c r="E656" s="213">
        <v>0</v>
      </c>
      <c r="F656" s="117">
        <v>25</v>
      </c>
      <c r="G656" s="95">
        <f t="shared" si="49"/>
        <v>0</v>
      </c>
      <c r="H656" s="326" t="s">
        <v>687</v>
      </c>
      <c r="I656" s="96" t="s">
        <v>435</v>
      </c>
      <c r="J656" s="96" t="str">
        <f>VLOOKUP(I656,Presupuesto!$B$11:$C$566,2,0)</f>
        <v>UTILES DE ESCRITORIO, OFICINA Y ENSE¥ANZA</v>
      </c>
      <c r="K656" s="327" t="s">
        <v>59</v>
      </c>
      <c r="L656" s="96" t="s">
        <v>703</v>
      </c>
    </row>
    <row r="657" spans="3:12" ht="15.75" thickBot="1" x14ac:dyDescent="0.3">
      <c r="C657" s="217" t="s">
        <v>1271</v>
      </c>
      <c r="D657" s="218">
        <v>2</v>
      </c>
      <c r="E657" s="328">
        <v>5</v>
      </c>
      <c r="F657" s="102">
        <f>HLOOKUP(C657,$AH$2:$BU$3,2,0)</f>
        <v>6300</v>
      </c>
      <c r="G657" s="103">
        <f>D657*E657*F657</f>
        <v>63000</v>
      </c>
      <c r="H657" s="326" t="s">
        <v>687</v>
      </c>
      <c r="I657" s="329" t="s">
        <v>321</v>
      </c>
      <c r="J657" s="104" t="str">
        <f>VLOOKUP(I657,Presupuesto!$B$11:$C$566,2,0)</f>
        <v>VIATICOS NACIONALES</v>
      </c>
      <c r="K657" s="327" t="s">
        <v>59</v>
      </c>
      <c r="L657" s="330" t="s">
        <v>703</v>
      </c>
    </row>
    <row r="658" spans="3:12" ht="15.75" thickBot="1" x14ac:dyDescent="0.3"/>
    <row r="659" spans="3:12" ht="15.75" thickBot="1" x14ac:dyDescent="0.3">
      <c r="C659" s="29" t="s">
        <v>1292</v>
      </c>
      <c r="D659" s="30">
        <f>SUM(G666:G675)</f>
        <v>1071170</v>
      </c>
      <c r="E659" s="92"/>
      <c r="F659" s="92"/>
      <c r="G659" s="92"/>
      <c r="H659" s="75"/>
      <c r="I659" s="75"/>
      <c r="J659" s="75"/>
      <c r="K659" s="110"/>
    </row>
    <row r="660" spans="3:12" x14ac:dyDescent="0.25">
      <c r="C660" s="69"/>
      <c r="D660" s="31"/>
      <c r="E660" s="92"/>
      <c r="F660" s="92"/>
      <c r="G660" s="92"/>
      <c r="H660" s="75"/>
      <c r="I660" s="75"/>
      <c r="J660" s="75"/>
      <c r="K660" s="110"/>
    </row>
    <row r="661" spans="3:12" x14ac:dyDescent="0.25">
      <c r="C661" s="69" t="s">
        <v>1346</v>
      </c>
      <c r="D661" s="31"/>
      <c r="E661" s="92"/>
      <c r="F661" s="92"/>
      <c r="G661" s="92"/>
      <c r="H661" s="75"/>
      <c r="I661" s="75"/>
      <c r="J661" s="75"/>
      <c r="K661" s="110"/>
    </row>
    <row r="662" spans="3:12" ht="15.75" x14ac:dyDescent="0.25">
      <c r="C662" s="201" t="s">
        <v>1293</v>
      </c>
      <c r="D662" s="386">
        <v>6.2</v>
      </c>
      <c r="E662" s="92"/>
      <c r="F662" s="92"/>
      <c r="G662" s="92"/>
      <c r="H662" s="75"/>
      <c r="I662" s="75"/>
      <c r="J662" s="75"/>
      <c r="K662" s="110"/>
    </row>
    <row r="663" spans="3:12" ht="18.75" x14ac:dyDescent="0.25">
      <c r="C663" s="424" t="str">
        <f>IFERROR(VLOOKUP(D662,'Desarrollo e Innov. Curricular'!$E:$F,2,FALSE),IFERROR(VLOOKUP(D662,'Investigación Científica'!$E:$F,2,FALSE),IFERROR(VLOOKUP(D662,'Vinculación Univ. Sociedad'!$E:$F,2,FALSE),IFERROR(VLOOKUP(D662,'Docencia y Profesorado Universi'!$E:$F,2,FALSE),IFERROR(VLOOKUP(D662,'Estudiantes y Graduados'!$E:$F,2,FALSE),IFERROR(VLOOKUP(D662,'Gestion Administrativa'!$E:$F,2,FALSE),IFERROR(VLOOKUP(D662,'Gestión Académica'!$E:$F,2,FALSE),IFERROR(VLOOKUP(D662,'Aseguramiento de la Calidad'!$E:$F,2,FALSE),IFERROR(VLOOKUP(D662,'Gestión del Conocimiento'!$E:$F,2,FALSE),IFERROR(VLOOKUP(D662,'Gobernabilidad y Procesos...'!$E:$F,2,FALSE),IFERROR(VLOOKUP(D662,'Gestión del Talento Humano'!$E:$F,2,FALSE),IFERROR(VLOOKUP(D662,'Internacionalización de la E.S.'!$E:$F,2,FALSE),IFERROR(VLOOKUP(D662,Posgrado!$E:$F,2,FALSE),IFERROR(VLOOKUP(D662,'Cultura de Innovación Insti...'!$E:$F,2,FALSE),VLOOKUP(D662,'Lo Esencial de la Reforma Univ.'!$E:$F,2,0)))))))))))))))</f>
        <v>1- 3 Talleres en CRU de apoyo, acompañamiento y seguimiento a equipos de trabajo de redes. 2- Ejecución de 4 convenios internacionales para traer y monitorear programas académicos en áreas de prioridad. 3- 2 Misiones internacionales de negociación de programas prioritarios. 4- Apoyo a participación en 3 eventos internacionales de intercambio (2 personas por CRU).</v>
      </c>
      <c r="D663" s="31"/>
      <c r="E663" s="92"/>
      <c r="F663" s="92"/>
      <c r="G663" s="92"/>
      <c r="H663" s="75"/>
      <c r="I663" s="75"/>
      <c r="J663" s="75"/>
      <c r="K663" s="110"/>
    </row>
    <row r="664" spans="3:12" ht="15.75" thickBot="1" x14ac:dyDescent="0.3">
      <c r="C664" s="69"/>
      <c r="D664" s="31"/>
      <c r="E664" s="92"/>
      <c r="F664" s="92"/>
      <c r="G664" s="92"/>
      <c r="H664" s="75"/>
      <c r="I664" s="75"/>
      <c r="J664" s="75"/>
      <c r="K664" s="110"/>
    </row>
    <row r="665" spans="3:12" ht="30.75" thickBot="1" x14ac:dyDescent="0.3">
      <c r="C665" s="123" t="s">
        <v>1294</v>
      </c>
      <c r="D665" s="126" t="s">
        <v>1295</v>
      </c>
      <c r="E665" s="125" t="s">
        <v>90</v>
      </c>
      <c r="F665" s="125" t="s">
        <v>1296</v>
      </c>
      <c r="G665" s="124" t="s">
        <v>1297</v>
      </c>
      <c r="H665" s="130" t="s">
        <v>1298</v>
      </c>
      <c r="I665" s="125" t="s">
        <v>1299</v>
      </c>
      <c r="J665" s="125" t="s">
        <v>695</v>
      </c>
      <c r="K665" s="125" t="s">
        <v>1300</v>
      </c>
      <c r="L665" s="125" t="s">
        <v>1301</v>
      </c>
    </row>
    <row r="666" spans="3:12" ht="15.75" thickBot="1" x14ac:dyDescent="0.3">
      <c r="C666" s="323" t="s">
        <v>1302</v>
      </c>
      <c r="D666" s="577">
        <v>0</v>
      </c>
      <c r="E666" s="324">
        <v>0</v>
      </c>
      <c r="F666" s="113">
        <v>30000</v>
      </c>
      <c r="G666" s="325">
        <f t="shared" ref="G666:G674" si="50">E666*F666</f>
        <v>0</v>
      </c>
      <c r="H666" s="326" t="s">
        <v>687</v>
      </c>
      <c r="I666" s="114" t="s">
        <v>278</v>
      </c>
      <c r="J666" s="114" t="str">
        <f>VLOOKUP(I666,Presupuesto!$B$11:$C$566,2,0)</f>
        <v>SERVICIOS DE CAPACITACION.</v>
      </c>
      <c r="K666" s="327" t="s">
        <v>59</v>
      </c>
      <c r="L666" s="114" t="s">
        <v>702</v>
      </c>
    </row>
    <row r="667" spans="3:12" ht="15.75" thickBot="1" x14ac:dyDescent="0.3">
      <c r="C667" s="97" t="s">
        <v>1303</v>
      </c>
      <c r="D667" s="578"/>
      <c r="E667" s="198"/>
      <c r="F667" s="98">
        <v>50</v>
      </c>
      <c r="G667" s="95">
        <f t="shared" si="50"/>
        <v>0</v>
      </c>
      <c r="H667" s="326" t="s">
        <v>687</v>
      </c>
      <c r="I667" s="96" t="s">
        <v>291</v>
      </c>
      <c r="J667" s="96" t="str">
        <f>VLOOKUP(I667,Presupuesto!$B$11:$C$566,2,0)</f>
        <v>SERVICIOS DE IMPRENTA PUBLIC.Y REPRODUCCION</v>
      </c>
      <c r="K667" s="327" t="s">
        <v>59</v>
      </c>
      <c r="L667" s="96" t="s">
        <v>703</v>
      </c>
    </row>
    <row r="668" spans="3:12" ht="15.75" thickBot="1" x14ac:dyDescent="0.3">
      <c r="C668" s="97" t="s">
        <v>1304</v>
      </c>
      <c r="D668" s="578"/>
      <c r="E668" s="198">
        <v>0</v>
      </c>
      <c r="F668" s="98">
        <v>150</v>
      </c>
      <c r="G668" s="95">
        <f t="shared" si="50"/>
        <v>0</v>
      </c>
      <c r="H668" s="326" t="s">
        <v>687</v>
      </c>
      <c r="I668" s="96" t="s">
        <v>345</v>
      </c>
      <c r="J668" s="96" t="str">
        <f>VLOOKUP(I668,Presupuesto!$B$11:$C$566,2,0)</f>
        <v>ALIMENTOS B EBIDAS PARA PERSONAS</v>
      </c>
      <c r="K668" s="327" t="s">
        <v>59</v>
      </c>
      <c r="L668" s="96" t="s">
        <v>706</v>
      </c>
    </row>
    <row r="669" spans="3:12" ht="15.75" thickBot="1" x14ac:dyDescent="0.3">
      <c r="C669" s="97" t="s">
        <v>1305</v>
      </c>
      <c r="D669" s="578"/>
      <c r="E669" s="148">
        <v>18</v>
      </c>
      <c r="F669" s="116">
        <v>28000</v>
      </c>
      <c r="G669" s="95">
        <f t="shared" si="50"/>
        <v>504000</v>
      </c>
      <c r="H669" s="326" t="s">
        <v>687</v>
      </c>
      <c r="I669" s="317" t="s">
        <v>316</v>
      </c>
      <c r="J669" s="96" t="str">
        <f>VLOOKUP(I669,Presupuesto!$B$11:$C$566,2,0)</f>
        <v>PASAJES AL EXTERIOR</v>
      </c>
      <c r="K669" s="327" t="s">
        <v>59</v>
      </c>
      <c r="L669" s="96" t="s">
        <v>703</v>
      </c>
    </row>
    <row r="670" spans="3:12" ht="15.75" thickBot="1" x14ac:dyDescent="0.3">
      <c r="C670" s="97" t="s">
        <v>1306</v>
      </c>
      <c r="D670" s="578"/>
      <c r="E670" s="148">
        <v>0</v>
      </c>
      <c r="F670" s="116">
        <v>250</v>
      </c>
      <c r="G670" s="95">
        <f t="shared" si="50"/>
        <v>0</v>
      </c>
      <c r="H670" s="326" t="s">
        <v>687</v>
      </c>
      <c r="I670" s="96" t="s">
        <v>368</v>
      </c>
      <c r="J670" s="96" t="str">
        <f>VLOOKUP(I670,Presupuesto!$B$11:$C$566,2,0)</f>
        <v>PRODUCTOS PAPEL Y CARTON</v>
      </c>
      <c r="K670" s="327" t="s">
        <v>59</v>
      </c>
      <c r="L670" s="96" t="s">
        <v>703</v>
      </c>
    </row>
    <row r="671" spans="3:12" ht="15.75" thickBot="1" x14ac:dyDescent="0.3">
      <c r="C671" s="97" t="s">
        <v>1307</v>
      </c>
      <c r="D671" s="578"/>
      <c r="E671" s="198">
        <v>2</v>
      </c>
      <c r="F671" s="98">
        <v>85</v>
      </c>
      <c r="G671" s="95">
        <f t="shared" si="50"/>
        <v>170</v>
      </c>
      <c r="H671" s="326" t="s">
        <v>687</v>
      </c>
      <c r="I671" s="96" t="s">
        <v>368</v>
      </c>
      <c r="J671" s="96" t="str">
        <f>VLOOKUP(I671,Presupuesto!$B$11:$C$566,2,0)</f>
        <v>PRODUCTOS PAPEL Y CARTON</v>
      </c>
      <c r="K671" s="327" t="s">
        <v>59</v>
      </c>
      <c r="L671" s="96" t="s">
        <v>703</v>
      </c>
    </row>
    <row r="672" spans="3:12" ht="15.75" thickBot="1" x14ac:dyDescent="0.3">
      <c r="C672" s="97" t="s">
        <v>1308</v>
      </c>
      <c r="D672" s="578"/>
      <c r="E672" s="198">
        <f>D666/12</f>
        <v>0</v>
      </c>
      <c r="F672" s="98">
        <v>36</v>
      </c>
      <c r="G672" s="95">
        <f t="shared" si="50"/>
        <v>0</v>
      </c>
      <c r="H672" s="326" t="s">
        <v>687</v>
      </c>
      <c r="I672" s="96" t="s">
        <v>435</v>
      </c>
      <c r="J672" s="96" t="str">
        <f>VLOOKUP(I672,Presupuesto!$B$11:$C$566,2,0)</f>
        <v>UTILES DE ESCRITORIO, OFICINA Y ENSE¥ANZA</v>
      </c>
      <c r="K672" s="327" t="s">
        <v>59</v>
      </c>
      <c r="L672" s="96" t="s">
        <v>703</v>
      </c>
    </row>
    <row r="673" spans="3:12" ht="15.75" thickBot="1" x14ac:dyDescent="0.3">
      <c r="C673" s="97" t="s">
        <v>1309</v>
      </c>
      <c r="D673" s="578"/>
      <c r="E673" s="198">
        <f>D666/12</f>
        <v>0</v>
      </c>
      <c r="F673" s="98">
        <v>80</v>
      </c>
      <c r="G673" s="95">
        <f t="shared" si="50"/>
        <v>0</v>
      </c>
      <c r="H673" s="326" t="s">
        <v>687</v>
      </c>
      <c r="I673" s="96" t="s">
        <v>435</v>
      </c>
      <c r="J673" s="96" t="str">
        <f>VLOOKUP(I673,Presupuesto!$B$11:$C$566,2,0)</f>
        <v>UTILES DE ESCRITORIO, OFICINA Y ENSE¥ANZA</v>
      </c>
      <c r="K673" s="327" t="s">
        <v>59</v>
      </c>
      <c r="L673" s="96" t="s">
        <v>703</v>
      </c>
    </row>
    <row r="674" spans="3:12" ht="15.75" thickBot="1" x14ac:dyDescent="0.3">
      <c r="C674" s="107" t="s">
        <v>1310</v>
      </c>
      <c r="D674" s="578"/>
      <c r="E674" s="213">
        <v>0</v>
      </c>
      <c r="F674" s="117">
        <v>25</v>
      </c>
      <c r="G674" s="95">
        <f t="shared" si="50"/>
        <v>0</v>
      </c>
      <c r="H674" s="326" t="s">
        <v>687</v>
      </c>
      <c r="I674" s="96" t="s">
        <v>435</v>
      </c>
      <c r="J674" s="96" t="str">
        <f>VLOOKUP(I674,Presupuesto!$B$11:$C$566,2,0)</f>
        <v>UTILES DE ESCRITORIO, OFICINA Y ENSE¥ANZA</v>
      </c>
      <c r="K674" s="327" t="s">
        <v>59</v>
      </c>
      <c r="L674" s="96" t="s">
        <v>703</v>
      </c>
    </row>
    <row r="675" spans="3:12" ht="15.75" thickBot="1" x14ac:dyDescent="0.3">
      <c r="C675" s="217" t="s">
        <v>1271</v>
      </c>
      <c r="D675" s="218">
        <v>18</v>
      </c>
      <c r="E675" s="328">
        <v>5</v>
      </c>
      <c r="F675" s="102">
        <f>HLOOKUP(C675,$AH$2:$BU$3,2,0)</f>
        <v>6300</v>
      </c>
      <c r="G675" s="103">
        <f>D675*E675*F675</f>
        <v>567000</v>
      </c>
      <c r="H675" s="326" t="s">
        <v>687</v>
      </c>
      <c r="I675" s="329" t="s">
        <v>321</v>
      </c>
      <c r="J675" s="104" t="str">
        <f>VLOOKUP(I675,Presupuesto!$B$11:$C$566,2,0)</f>
        <v>VIATICOS NACIONALES</v>
      </c>
      <c r="K675" s="327" t="s">
        <v>59</v>
      </c>
      <c r="L675" s="330" t="s">
        <v>703</v>
      </c>
    </row>
    <row r="676" spans="3:12" ht="15.75" thickBot="1" x14ac:dyDescent="0.3"/>
    <row r="677" spans="3:12" ht="15.75" thickBot="1" x14ac:dyDescent="0.3">
      <c r="C677" s="29" t="s">
        <v>1292</v>
      </c>
      <c r="D677" s="30">
        <f>SUM(G684:G693)</f>
        <v>81170</v>
      </c>
      <c r="E677" s="92"/>
      <c r="F677" s="92"/>
      <c r="G677" s="92"/>
      <c r="H677" s="75"/>
      <c r="I677" s="75"/>
      <c r="J677" s="75"/>
      <c r="K677" s="110"/>
    </row>
    <row r="678" spans="3:12" x14ac:dyDescent="0.25">
      <c r="C678" s="69"/>
      <c r="D678" s="31"/>
      <c r="E678" s="92"/>
      <c r="F678" s="92"/>
      <c r="G678" s="92"/>
      <c r="H678" s="75"/>
      <c r="I678" s="75"/>
      <c r="J678" s="75"/>
      <c r="K678" s="110"/>
    </row>
    <row r="679" spans="3:12" x14ac:dyDescent="0.25">
      <c r="C679" s="69" t="s">
        <v>1347</v>
      </c>
      <c r="D679" s="31"/>
      <c r="E679" s="92"/>
      <c r="F679" s="92"/>
      <c r="G679" s="92"/>
      <c r="H679" s="75"/>
      <c r="I679" s="75"/>
      <c r="J679" s="75"/>
      <c r="K679" s="110"/>
    </row>
    <row r="680" spans="3:12" ht="15.75" x14ac:dyDescent="0.25">
      <c r="C680" s="201" t="s">
        <v>1293</v>
      </c>
      <c r="D680" s="386">
        <v>6.3</v>
      </c>
      <c r="E680" s="92"/>
      <c r="F680" s="92"/>
      <c r="G680" s="92"/>
      <c r="H680" s="75"/>
      <c r="I680" s="75"/>
      <c r="J680" s="75"/>
      <c r="K680" s="110"/>
    </row>
    <row r="681" spans="3:12" ht="18.75" x14ac:dyDescent="0.25">
      <c r="C681" s="424" t="str">
        <f>IFERROR(VLOOKUP(D680,'Desarrollo e Innov. Curricular'!$E:$F,2,FALSE),IFERROR(VLOOKUP(D680,'Investigación Científica'!$E:$F,2,FALSE),IFERROR(VLOOKUP(D680,'Vinculación Univ. Sociedad'!$E:$F,2,FALSE),IFERROR(VLOOKUP(D680,'Docencia y Profesorado Universi'!$E:$F,2,FALSE),IFERROR(VLOOKUP(D680,'Estudiantes y Graduados'!$E:$F,2,FALSE),IFERROR(VLOOKUP(D680,'Gestion Administrativa'!$E:$F,2,FALSE),IFERROR(VLOOKUP(D680,'Gestión Académica'!$E:$F,2,FALSE),IFERROR(VLOOKUP(D680,'Aseguramiento de la Calidad'!$E:$F,2,FALSE),IFERROR(VLOOKUP(D680,'Gestión del Conocimiento'!$E:$F,2,FALSE),IFERROR(VLOOKUP(D680,'Gobernabilidad y Procesos...'!$E:$F,2,FALSE),IFERROR(VLOOKUP(D680,'Gestión del Talento Humano'!$E:$F,2,FALSE),IFERROR(VLOOKUP(D680,'Internacionalización de la E.S.'!$E:$F,2,FALSE),IFERROR(VLOOKUP(D680,Posgrado!$E:$F,2,FALSE),IFERROR(VLOOKUP(D680,'Cultura de Innovación Insti...'!$E:$F,2,FALSE),VLOOKUP(D680,'Lo Esencial de la Reforma Univ.'!$E:$F,2,0)))))))))))))))</f>
        <v>1-Aprobación e implementación de Lineamientos para la Elaboración de Diagnósticos Regionales de las Redes Educativas Regionales y sus sedes (incluyendo capacidades institucionales a lo interno y externo). 2- Realización de 1 gira de supervisión a los 8 CRAED y 5 Telecentros Universitarios. 3- Realización de 3 giras de acompañamiento al proceso de diagnóstico regional y las propuestas integrales de Planes de Mejora, considerando todos los centros, modalidades y niveles educativos de las redes. 4-Aprobación e implementación de Lineamientos para la Elaboración de Análisis de Pertinencia de la actual oferta académica de los Centros Regionales y Facultades. 5- Realización de 3 giras y talleres para la elaboración de Plan de Implementación de la nueva Oferta Académica Integral de 3 Redes Educativas Regionales de la UNAH. </v>
      </c>
      <c r="D681" s="31"/>
      <c r="E681" s="92"/>
      <c r="F681" s="92"/>
      <c r="G681" s="92"/>
      <c r="H681" s="75"/>
      <c r="I681" s="75"/>
      <c r="J681" s="75"/>
      <c r="K681" s="110"/>
    </row>
    <row r="682" spans="3:12" ht="15.75" thickBot="1" x14ac:dyDescent="0.3">
      <c r="C682" s="69"/>
      <c r="D682" s="31"/>
      <c r="E682" s="92"/>
      <c r="F682" s="92"/>
      <c r="G682" s="92"/>
      <c r="H682" s="75"/>
      <c r="I682" s="75"/>
      <c r="J682" s="75"/>
      <c r="K682" s="110"/>
    </row>
    <row r="683" spans="3:12" ht="30.75" thickBot="1" x14ac:dyDescent="0.3">
      <c r="C683" s="123" t="s">
        <v>1294</v>
      </c>
      <c r="D683" s="126" t="s">
        <v>1295</v>
      </c>
      <c r="E683" s="125" t="s">
        <v>90</v>
      </c>
      <c r="F683" s="125" t="s">
        <v>1296</v>
      </c>
      <c r="G683" s="124" t="s">
        <v>1297</v>
      </c>
      <c r="H683" s="130" t="s">
        <v>1298</v>
      </c>
      <c r="I683" s="125" t="s">
        <v>1299</v>
      </c>
      <c r="J683" s="125" t="s">
        <v>695</v>
      </c>
      <c r="K683" s="125" t="s">
        <v>1300</v>
      </c>
      <c r="L683" s="125" t="s">
        <v>1301</v>
      </c>
    </row>
    <row r="684" spans="3:12" ht="15.75" thickBot="1" x14ac:dyDescent="0.3">
      <c r="C684" s="323" t="s">
        <v>1302</v>
      </c>
      <c r="D684" s="577">
        <v>0</v>
      </c>
      <c r="E684" s="324">
        <v>0</v>
      </c>
      <c r="F684" s="113">
        <v>30000</v>
      </c>
      <c r="G684" s="325">
        <f t="shared" ref="G684:G692" si="51">E684*F684</f>
        <v>0</v>
      </c>
      <c r="H684" s="326" t="s">
        <v>687</v>
      </c>
      <c r="I684" s="114" t="s">
        <v>278</v>
      </c>
      <c r="J684" s="114" t="str">
        <f>VLOOKUP(I684,Presupuesto!$B$11:$C$566,2,0)</f>
        <v>SERVICIOS DE CAPACITACION.</v>
      </c>
      <c r="K684" s="327" t="s">
        <v>59</v>
      </c>
      <c r="L684" s="114" t="s">
        <v>702</v>
      </c>
    </row>
    <row r="685" spans="3:12" ht="15.75" thickBot="1" x14ac:dyDescent="0.3">
      <c r="C685" s="97" t="s">
        <v>1303</v>
      </c>
      <c r="D685" s="578"/>
      <c r="E685" s="198"/>
      <c r="F685" s="98">
        <v>50</v>
      </c>
      <c r="G685" s="95">
        <f t="shared" si="51"/>
        <v>0</v>
      </c>
      <c r="H685" s="326" t="s">
        <v>687</v>
      </c>
      <c r="I685" s="96" t="s">
        <v>291</v>
      </c>
      <c r="J685" s="96" t="str">
        <f>VLOOKUP(I685,Presupuesto!$B$11:$C$566,2,0)</f>
        <v>SERVICIOS DE IMPRENTA PUBLIC.Y REPRODUCCION</v>
      </c>
      <c r="K685" s="327" t="s">
        <v>59</v>
      </c>
      <c r="L685" s="96" t="s">
        <v>703</v>
      </c>
    </row>
    <row r="686" spans="3:12" ht="15.75" thickBot="1" x14ac:dyDescent="0.3">
      <c r="C686" s="97" t="s">
        <v>1304</v>
      </c>
      <c r="D686" s="578"/>
      <c r="E686" s="198">
        <v>0</v>
      </c>
      <c r="F686" s="98">
        <v>150</v>
      </c>
      <c r="G686" s="95">
        <f t="shared" si="51"/>
        <v>0</v>
      </c>
      <c r="H686" s="326" t="s">
        <v>687</v>
      </c>
      <c r="I686" s="96" t="s">
        <v>345</v>
      </c>
      <c r="J686" s="96" t="str">
        <f>VLOOKUP(I686,Presupuesto!$B$11:$C$566,2,0)</f>
        <v>ALIMENTOS B EBIDAS PARA PERSONAS</v>
      </c>
      <c r="K686" s="327" t="s">
        <v>59</v>
      </c>
      <c r="L686" s="96" t="s">
        <v>706</v>
      </c>
    </row>
    <row r="687" spans="3:12" ht="15.75" thickBot="1" x14ac:dyDescent="0.3">
      <c r="C687" s="97" t="s">
        <v>1305</v>
      </c>
      <c r="D687" s="578"/>
      <c r="E687" s="148">
        <v>0</v>
      </c>
      <c r="F687" s="116">
        <v>28000</v>
      </c>
      <c r="G687" s="95">
        <f t="shared" si="51"/>
        <v>0</v>
      </c>
      <c r="H687" s="326" t="s">
        <v>687</v>
      </c>
      <c r="I687" s="317" t="s">
        <v>316</v>
      </c>
      <c r="J687" s="96" t="str">
        <f>VLOOKUP(I687,Presupuesto!$B$11:$C$566,2,0)</f>
        <v>PASAJES AL EXTERIOR</v>
      </c>
      <c r="K687" s="327" t="s">
        <v>59</v>
      </c>
      <c r="L687" s="96" t="s">
        <v>703</v>
      </c>
    </row>
    <row r="688" spans="3:12" ht="15.75" thickBot="1" x14ac:dyDescent="0.3">
      <c r="C688" s="97" t="s">
        <v>1306</v>
      </c>
      <c r="D688" s="578"/>
      <c r="E688" s="148">
        <v>0</v>
      </c>
      <c r="F688" s="116">
        <v>250</v>
      </c>
      <c r="G688" s="95">
        <f t="shared" si="51"/>
        <v>0</v>
      </c>
      <c r="H688" s="326" t="s">
        <v>687</v>
      </c>
      <c r="I688" s="96" t="s">
        <v>368</v>
      </c>
      <c r="J688" s="96" t="str">
        <f>VLOOKUP(I688,Presupuesto!$B$11:$C$566,2,0)</f>
        <v>PRODUCTOS PAPEL Y CARTON</v>
      </c>
      <c r="K688" s="327" t="s">
        <v>59</v>
      </c>
      <c r="L688" s="96" t="s">
        <v>703</v>
      </c>
    </row>
    <row r="689" spans="3:12" ht="15.75" thickBot="1" x14ac:dyDescent="0.3">
      <c r="C689" s="97" t="s">
        <v>1307</v>
      </c>
      <c r="D689" s="578"/>
      <c r="E689" s="198">
        <v>2</v>
      </c>
      <c r="F689" s="98">
        <v>85</v>
      </c>
      <c r="G689" s="95">
        <f t="shared" si="51"/>
        <v>170</v>
      </c>
      <c r="H689" s="326" t="s">
        <v>687</v>
      </c>
      <c r="I689" s="96" t="s">
        <v>368</v>
      </c>
      <c r="J689" s="96" t="str">
        <f>VLOOKUP(I689,Presupuesto!$B$11:$C$566,2,0)</f>
        <v>PRODUCTOS PAPEL Y CARTON</v>
      </c>
      <c r="K689" s="327" t="s">
        <v>59</v>
      </c>
      <c r="L689" s="96" t="s">
        <v>703</v>
      </c>
    </row>
    <row r="690" spans="3:12" ht="15.75" thickBot="1" x14ac:dyDescent="0.3">
      <c r="C690" s="97" t="s">
        <v>1308</v>
      </c>
      <c r="D690" s="578"/>
      <c r="E690" s="198">
        <f>D684/12</f>
        <v>0</v>
      </c>
      <c r="F690" s="98">
        <v>36</v>
      </c>
      <c r="G690" s="95">
        <f t="shared" si="51"/>
        <v>0</v>
      </c>
      <c r="H690" s="326" t="s">
        <v>687</v>
      </c>
      <c r="I690" s="96" t="s">
        <v>435</v>
      </c>
      <c r="J690" s="96" t="str">
        <f>VLOOKUP(I690,Presupuesto!$B$11:$C$566,2,0)</f>
        <v>UTILES DE ESCRITORIO, OFICINA Y ENSE¥ANZA</v>
      </c>
      <c r="K690" s="327" t="s">
        <v>59</v>
      </c>
      <c r="L690" s="96" t="s">
        <v>703</v>
      </c>
    </row>
    <row r="691" spans="3:12" ht="15.75" thickBot="1" x14ac:dyDescent="0.3">
      <c r="C691" s="97" t="s">
        <v>1309</v>
      </c>
      <c r="D691" s="578"/>
      <c r="E691" s="198">
        <f>D684/12</f>
        <v>0</v>
      </c>
      <c r="F691" s="98">
        <v>80</v>
      </c>
      <c r="G691" s="95">
        <f t="shared" si="51"/>
        <v>0</v>
      </c>
      <c r="H691" s="326" t="s">
        <v>687</v>
      </c>
      <c r="I691" s="96" t="s">
        <v>435</v>
      </c>
      <c r="J691" s="96" t="str">
        <f>VLOOKUP(I691,Presupuesto!$B$11:$C$566,2,0)</f>
        <v>UTILES DE ESCRITORIO, OFICINA Y ENSE¥ANZA</v>
      </c>
      <c r="K691" s="327" t="s">
        <v>59</v>
      </c>
      <c r="L691" s="96" t="s">
        <v>703</v>
      </c>
    </row>
    <row r="692" spans="3:12" ht="15.75" thickBot="1" x14ac:dyDescent="0.3">
      <c r="C692" s="107" t="s">
        <v>1310</v>
      </c>
      <c r="D692" s="578"/>
      <c r="E692" s="213">
        <v>0</v>
      </c>
      <c r="F692" s="117">
        <v>25</v>
      </c>
      <c r="G692" s="95">
        <f t="shared" si="51"/>
        <v>0</v>
      </c>
      <c r="H692" s="326" t="s">
        <v>687</v>
      </c>
      <c r="I692" s="96" t="s">
        <v>435</v>
      </c>
      <c r="J692" s="96" t="str">
        <f>VLOOKUP(I692,Presupuesto!$B$11:$C$566,2,0)</f>
        <v>UTILES DE ESCRITORIO, OFICINA Y ENSE¥ANZA</v>
      </c>
      <c r="K692" s="327" t="s">
        <v>59</v>
      </c>
      <c r="L692" s="96" t="s">
        <v>703</v>
      </c>
    </row>
    <row r="693" spans="3:12" ht="15.75" thickBot="1" x14ac:dyDescent="0.3">
      <c r="C693" s="217" t="s">
        <v>1253</v>
      </c>
      <c r="D693" s="218">
        <v>12</v>
      </c>
      <c r="E693" s="328">
        <v>3</v>
      </c>
      <c r="F693" s="102">
        <f>HLOOKUP(C693,$AH$2:$BU$3,2,0)</f>
        <v>2250</v>
      </c>
      <c r="G693" s="103">
        <f>D693*E693*F693</f>
        <v>81000</v>
      </c>
      <c r="H693" s="326" t="s">
        <v>687</v>
      </c>
      <c r="I693" s="329" t="s">
        <v>321</v>
      </c>
      <c r="J693" s="104" t="str">
        <f>VLOOKUP(I693,Presupuesto!$B$11:$C$566,2,0)</f>
        <v>VIATICOS NACIONALES</v>
      </c>
      <c r="K693" s="327" t="s">
        <v>59</v>
      </c>
      <c r="L693" s="330" t="s">
        <v>703</v>
      </c>
    </row>
    <row r="694" spans="3:12" ht="15.75" thickBot="1" x14ac:dyDescent="0.3"/>
    <row r="695" spans="3:12" ht="15.75" thickBot="1" x14ac:dyDescent="0.3">
      <c r="C695" s="29" t="s">
        <v>1292</v>
      </c>
      <c r="D695" s="30">
        <f>SUM(G702:G711)</f>
        <v>60920</v>
      </c>
      <c r="E695" s="92"/>
      <c r="F695" s="92"/>
      <c r="G695" s="92"/>
      <c r="H695" s="75"/>
      <c r="I695" s="75"/>
      <c r="J695" s="75"/>
      <c r="K695" s="110"/>
    </row>
    <row r="696" spans="3:12" x14ac:dyDescent="0.25">
      <c r="C696" s="69"/>
      <c r="D696" s="31"/>
      <c r="E696" s="92"/>
      <c r="F696" s="92"/>
      <c r="G696" s="92"/>
      <c r="H696" s="75"/>
      <c r="I696" s="75"/>
      <c r="J696" s="75"/>
      <c r="K696" s="110"/>
    </row>
    <row r="697" spans="3:12" x14ac:dyDescent="0.25">
      <c r="C697" s="69" t="s">
        <v>1348</v>
      </c>
      <c r="D697" s="31"/>
      <c r="E697" s="92"/>
      <c r="F697" s="92"/>
      <c r="G697" s="92"/>
      <c r="H697" s="75"/>
      <c r="I697" s="75"/>
      <c r="J697" s="75"/>
      <c r="K697" s="110"/>
    </row>
    <row r="698" spans="3:12" ht="15.75" x14ac:dyDescent="0.25">
      <c r="C698" s="201" t="s">
        <v>1293</v>
      </c>
      <c r="D698" s="386">
        <v>6.3</v>
      </c>
      <c r="E698" s="92"/>
      <c r="F698" s="92"/>
      <c r="G698" s="92"/>
      <c r="H698" s="75"/>
      <c r="I698" s="75"/>
      <c r="J698" s="75"/>
      <c r="K698" s="110"/>
    </row>
    <row r="699" spans="3:12" ht="18.75" x14ac:dyDescent="0.25">
      <c r="C699" s="424" t="str">
        <f>IFERROR(VLOOKUP(D698,'Desarrollo e Innov. Curricular'!$E:$F,2,FALSE),IFERROR(VLOOKUP(D698,'Investigación Científica'!$E:$F,2,FALSE),IFERROR(VLOOKUP(D698,'Vinculación Univ. Sociedad'!$E:$F,2,FALSE),IFERROR(VLOOKUP(D698,'Docencia y Profesorado Universi'!$E:$F,2,FALSE),IFERROR(VLOOKUP(D698,'Estudiantes y Graduados'!$E:$F,2,FALSE),IFERROR(VLOOKUP(D698,'Gestion Administrativa'!$E:$F,2,FALSE),IFERROR(VLOOKUP(D698,'Gestión Académica'!$E:$F,2,FALSE),IFERROR(VLOOKUP(D698,'Aseguramiento de la Calidad'!$E:$F,2,FALSE),IFERROR(VLOOKUP(D698,'Gestión del Conocimiento'!$E:$F,2,FALSE),IFERROR(VLOOKUP(D698,'Gobernabilidad y Procesos...'!$E:$F,2,FALSE),IFERROR(VLOOKUP(D698,'Gestión del Talento Humano'!$E:$F,2,FALSE),IFERROR(VLOOKUP(D698,'Internacionalización de la E.S.'!$E:$F,2,FALSE),IFERROR(VLOOKUP(D698,Posgrado!$E:$F,2,FALSE),IFERROR(VLOOKUP(D698,'Cultura de Innovación Insti...'!$E:$F,2,FALSE),VLOOKUP(D698,'Lo Esencial de la Reforma Univ.'!$E:$F,2,0)))))))))))))))</f>
        <v>1-Aprobación e implementación de Lineamientos para la Elaboración de Diagnósticos Regionales de las Redes Educativas Regionales y sus sedes (incluyendo capacidades institucionales a lo interno y externo). 2- Realización de 1 gira de supervisión a los 8 CRAED y 5 Telecentros Universitarios. 3- Realización de 3 giras de acompañamiento al proceso de diagnóstico regional y las propuestas integrales de Planes de Mejora, considerando todos los centros, modalidades y niveles educativos de las redes. 4-Aprobación e implementación de Lineamientos para la Elaboración de Análisis de Pertinencia de la actual oferta académica de los Centros Regionales y Facultades. 5- Realización de 3 giras y talleres para la elaboración de Plan de Implementación de la nueva Oferta Académica Integral de 3 Redes Educativas Regionales de la UNAH. </v>
      </c>
      <c r="D699" s="31"/>
      <c r="E699" s="92"/>
      <c r="F699" s="92"/>
      <c r="G699" s="92"/>
      <c r="H699" s="75"/>
      <c r="I699" s="75"/>
      <c r="J699" s="75"/>
      <c r="K699" s="110"/>
    </row>
    <row r="700" spans="3:12" ht="15.75" thickBot="1" x14ac:dyDescent="0.3">
      <c r="C700" s="69"/>
      <c r="D700" s="31"/>
      <c r="E700" s="92"/>
      <c r="F700" s="92"/>
      <c r="G700" s="92"/>
      <c r="H700" s="75"/>
      <c r="I700" s="75"/>
      <c r="J700" s="75"/>
      <c r="K700" s="110"/>
    </row>
    <row r="701" spans="3:12" ht="30.75" thickBot="1" x14ac:dyDescent="0.3">
      <c r="C701" s="123" t="s">
        <v>1294</v>
      </c>
      <c r="D701" s="126" t="s">
        <v>1295</v>
      </c>
      <c r="E701" s="125" t="s">
        <v>90</v>
      </c>
      <c r="F701" s="125" t="s">
        <v>1296</v>
      </c>
      <c r="G701" s="124" t="s">
        <v>1297</v>
      </c>
      <c r="H701" s="130" t="s">
        <v>1298</v>
      </c>
      <c r="I701" s="125" t="s">
        <v>1299</v>
      </c>
      <c r="J701" s="125" t="s">
        <v>695</v>
      </c>
      <c r="K701" s="125" t="s">
        <v>1300</v>
      </c>
      <c r="L701" s="125" t="s">
        <v>1301</v>
      </c>
    </row>
    <row r="702" spans="3:12" ht="15.75" thickBot="1" x14ac:dyDescent="0.3">
      <c r="C702" s="323" t="s">
        <v>1302</v>
      </c>
      <c r="D702" s="577">
        <v>0</v>
      </c>
      <c r="E702" s="324">
        <v>0</v>
      </c>
      <c r="F702" s="113">
        <v>30000</v>
      </c>
      <c r="G702" s="325">
        <f t="shared" ref="G702:G710" si="52">E702*F702</f>
        <v>0</v>
      </c>
      <c r="H702" s="326" t="s">
        <v>687</v>
      </c>
      <c r="I702" s="114" t="s">
        <v>278</v>
      </c>
      <c r="J702" s="114" t="str">
        <f>VLOOKUP(I702,Presupuesto!$B$11:$C$566,2,0)</f>
        <v>SERVICIOS DE CAPACITACION.</v>
      </c>
      <c r="K702" s="327" t="s">
        <v>59</v>
      </c>
      <c r="L702" s="114" t="s">
        <v>702</v>
      </c>
    </row>
    <row r="703" spans="3:12" ht="15.75" thickBot="1" x14ac:dyDescent="0.3">
      <c r="C703" s="97" t="s">
        <v>1303</v>
      </c>
      <c r="D703" s="578"/>
      <c r="E703" s="198"/>
      <c r="F703" s="98">
        <v>50</v>
      </c>
      <c r="G703" s="95">
        <f t="shared" si="52"/>
        <v>0</v>
      </c>
      <c r="H703" s="326" t="s">
        <v>687</v>
      </c>
      <c r="I703" s="96" t="s">
        <v>291</v>
      </c>
      <c r="J703" s="96" t="str">
        <f>VLOOKUP(I703,Presupuesto!$B$11:$C$566,2,0)</f>
        <v>SERVICIOS DE IMPRENTA PUBLIC.Y REPRODUCCION</v>
      </c>
      <c r="K703" s="327" t="s">
        <v>59</v>
      </c>
      <c r="L703" s="96" t="s">
        <v>703</v>
      </c>
    </row>
    <row r="704" spans="3:12" ht="15.75" thickBot="1" x14ac:dyDescent="0.3">
      <c r="C704" s="97" t="s">
        <v>1304</v>
      </c>
      <c r="D704" s="578"/>
      <c r="E704" s="198">
        <v>0</v>
      </c>
      <c r="F704" s="98">
        <v>150</v>
      </c>
      <c r="G704" s="95">
        <f t="shared" si="52"/>
        <v>0</v>
      </c>
      <c r="H704" s="326" t="s">
        <v>687</v>
      </c>
      <c r="I704" s="96" t="s">
        <v>345</v>
      </c>
      <c r="J704" s="96" t="str">
        <f>VLOOKUP(I704,Presupuesto!$B$11:$C$566,2,0)</f>
        <v>ALIMENTOS B EBIDAS PARA PERSONAS</v>
      </c>
      <c r="K704" s="327" t="s">
        <v>59</v>
      </c>
      <c r="L704" s="96" t="s">
        <v>706</v>
      </c>
    </row>
    <row r="705" spans="3:12" ht="15.75" thickBot="1" x14ac:dyDescent="0.3">
      <c r="C705" s="97" t="s">
        <v>1305</v>
      </c>
      <c r="D705" s="578"/>
      <c r="E705" s="148">
        <v>0</v>
      </c>
      <c r="F705" s="116">
        <v>28000</v>
      </c>
      <c r="G705" s="95">
        <f t="shared" si="52"/>
        <v>0</v>
      </c>
      <c r="H705" s="326" t="s">
        <v>687</v>
      </c>
      <c r="I705" s="317" t="s">
        <v>316</v>
      </c>
      <c r="J705" s="96" t="str">
        <f>VLOOKUP(I705,Presupuesto!$B$11:$C$566,2,0)</f>
        <v>PASAJES AL EXTERIOR</v>
      </c>
      <c r="K705" s="327" t="s">
        <v>59</v>
      </c>
      <c r="L705" s="96" t="s">
        <v>703</v>
      </c>
    </row>
    <row r="706" spans="3:12" ht="15.75" thickBot="1" x14ac:dyDescent="0.3">
      <c r="C706" s="97" t="s">
        <v>1306</v>
      </c>
      <c r="D706" s="578"/>
      <c r="E706" s="148">
        <v>0</v>
      </c>
      <c r="F706" s="116">
        <v>250</v>
      </c>
      <c r="G706" s="95">
        <f t="shared" si="52"/>
        <v>0</v>
      </c>
      <c r="H706" s="326" t="s">
        <v>687</v>
      </c>
      <c r="I706" s="96" t="s">
        <v>368</v>
      </c>
      <c r="J706" s="96" t="str">
        <f>VLOOKUP(I706,Presupuesto!$B$11:$C$566,2,0)</f>
        <v>PRODUCTOS PAPEL Y CARTON</v>
      </c>
      <c r="K706" s="327" t="s">
        <v>59</v>
      </c>
      <c r="L706" s="96" t="s">
        <v>703</v>
      </c>
    </row>
    <row r="707" spans="3:12" ht="15.75" thickBot="1" x14ac:dyDescent="0.3">
      <c r="C707" s="97" t="s">
        <v>1307</v>
      </c>
      <c r="D707" s="578"/>
      <c r="E707" s="198">
        <v>2</v>
      </c>
      <c r="F707" s="98">
        <v>85</v>
      </c>
      <c r="G707" s="95">
        <f t="shared" si="52"/>
        <v>170</v>
      </c>
      <c r="H707" s="326" t="s">
        <v>687</v>
      </c>
      <c r="I707" s="96" t="s">
        <v>368</v>
      </c>
      <c r="J707" s="96" t="str">
        <f>VLOOKUP(I707,Presupuesto!$B$11:$C$566,2,0)</f>
        <v>PRODUCTOS PAPEL Y CARTON</v>
      </c>
      <c r="K707" s="327" t="s">
        <v>59</v>
      </c>
      <c r="L707" s="96" t="s">
        <v>703</v>
      </c>
    </row>
    <row r="708" spans="3:12" ht="15.75" thickBot="1" x14ac:dyDescent="0.3">
      <c r="C708" s="97" t="s">
        <v>1308</v>
      </c>
      <c r="D708" s="578"/>
      <c r="E708" s="198">
        <f>D702/12</f>
        <v>0</v>
      </c>
      <c r="F708" s="98">
        <v>36</v>
      </c>
      <c r="G708" s="95">
        <f t="shared" si="52"/>
        <v>0</v>
      </c>
      <c r="H708" s="326" t="s">
        <v>687</v>
      </c>
      <c r="I708" s="96" t="s">
        <v>435</v>
      </c>
      <c r="J708" s="96" t="str">
        <f>VLOOKUP(I708,Presupuesto!$B$11:$C$566,2,0)</f>
        <v>UTILES DE ESCRITORIO, OFICINA Y ENSE¥ANZA</v>
      </c>
      <c r="K708" s="327" t="s">
        <v>59</v>
      </c>
      <c r="L708" s="96" t="s">
        <v>703</v>
      </c>
    </row>
    <row r="709" spans="3:12" ht="15.75" thickBot="1" x14ac:dyDescent="0.3">
      <c r="C709" s="97" t="s">
        <v>1309</v>
      </c>
      <c r="D709" s="578"/>
      <c r="E709" s="198">
        <f>D702/12</f>
        <v>0</v>
      </c>
      <c r="F709" s="98">
        <v>80</v>
      </c>
      <c r="G709" s="95">
        <f t="shared" si="52"/>
        <v>0</v>
      </c>
      <c r="H709" s="326" t="s">
        <v>687</v>
      </c>
      <c r="I709" s="96" t="s">
        <v>435</v>
      </c>
      <c r="J709" s="96" t="str">
        <f>VLOOKUP(I709,Presupuesto!$B$11:$C$566,2,0)</f>
        <v>UTILES DE ESCRITORIO, OFICINA Y ENSE¥ANZA</v>
      </c>
      <c r="K709" s="327" t="s">
        <v>59</v>
      </c>
      <c r="L709" s="96" t="s">
        <v>703</v>
      </c>
    </row>
    <row r="710" spans="3:12" ht="15.75" thickBot="1" x14ac:dyDescent="0.3">
      <c r="C710" s="107" t="s">
        <v>1310</v>
      </c>
      <c r="D710" s="578"/>
      <c r="E710" s="213">
        <v>0</v>
      </c>
      <c r="F710" s="117">
        <v>25</v>
      </c>
      <c r="G710" s="95">
        <f t="shared" si="52"/>
        <v>0</v>
      </c>
      <c r="H710" s="326" t="s">
        <v>687</v>
      </c>
      <c r="I710" s="96" t="s">
        <v>435</v>
      </c>
      <c r="J710" s="96" t="str">
        <f>VLOOKUP(I710,Presupuesto!$B$11:$C$566,2,0)</f>
        <v>UTILES DE ESCRITORIO, OFICINA Y ENSE¥ANZA</v>
      </c>
      <c r="K710" s="327" t="s">
        <v>59</v>
      </c>
      <c r="L710" s="96" t="s">
        <v>703</v>
      </c>
    </row>
    <row r="711" spans="3:12" ht="15.75" thickBot="1" x14ac:dyDescent="0.3">
      <c r="C711" s="217" t="s">
        <v>1253</v>
      </c>
      <c r="D711" s="218">
        <v>9</v>
      </c>
      <c r="E711" s="328">
        <v>3</v>
      </c>
      <c r="F711" s="102">
        <f>HLOOKUP(C711,$AH$2:$BU$3,2,0)</f>
        <v>2250</v>
      </c>
      <c r="G711" s="103">
        <f>D711*E711*F711</f>
        <v>60750</v>
      </c>
      <c r="H711" s="326" t="s">
        <v>687</v>
      </c>
      <c r="I711" s="329" t="s">
        <v>321</v>
      </c>
      <c r="J711" s="104" t="str">
        <f>VLOOKUP(I711,Presupuesto!$B$11:$C$566,2,0)</f>
        <v>VIATICOS NACIONALES</v>
      </c>
      <c r="K711" s="327" t="s">
        <v>59</v>
      </c>
      <c r="L711" s="330" t="s">
        <v>703</v>
      </c>
    </row>
    <row r="712" spans="3:12" ht="15.75" thickBot="1" x14ac:dyDescent="0.3"/>
    <row r="713" spans="3:12" ht="15.75" thickBot="1" x14ac:dyDescent="0.3">
      <c r="C713" s="29" t="s">
        <v>1292</v>
      </c>
      <c r="D713" s="30">
        <f>SUM(G720:G729)</f>
        <v>9750</v>
      </c>
      <c r="E713" s="92"/>
      <c r="F713" s="92"/>
      <c r="G713" s="92"/>
      <c r="H713" s="75"/>
      <c r="I713" s="75"/>
      <c r="J713" s="75"/>
      <c r="K713" s="110"/>
    </row>
    <row r="714" spans="3:12" x14ac:dyDescent="0.25">
      <c r="C714" s="69"/>
      <c r="D714" s="31"/>
      <c r="E714" s="92"/>
      <c r="F714" s="92"/>
      <c r="G714" s="92"/>
      <c r="H714" s="75"/>
      <c r="I714" s="75"/>
      <c r="J714" s="75"/>
      <c r="K714" s="110"/>
    </row>
    <row r="715" spans="3:12" x14ac:dyDescent="0.25">
      <c r="C715" s="69" t="s">
        <v>1349</v>
      </c>
      <c r="D715" s="31"/>
      <c r="E715" s="92"/>
      <c r="F715" s="92"/>
      <c r="G715" s="92"/>
      <c r="H715" s="75"/>
      <c r="I715" s="75"/>
      <c r="J715" s="75"/>
      <c r="K715" s="110"/>
    </row>
    <row r="716" spans="3:12" ht="15.75" x14ac:dyDescent="0.25">
      <c r="C716" s="201" t="s">
        <v>1293</v>
      </c>
      <c r="D716" s="386">
        <v>6.4</v>
      </c>
      <c r="E716" s="92"/>
      <c r="F716" s="92"/>
      <c r="G716" s="92"/>
      <c r="H716" s="75"/>
      <c r="I716" s="75"/>
      <c r="J716" s="75"/>
      <c r="K716" s="110"/>
    </row>
    <row r="717" spans="3:12" ht="18.75" x14ac:dyDescent="0.25">
      <c r="C717" s="424" t="str">
        <f>IFERROR(VLOOKUP(D716,'Desarrollo e Innov. Curricular'!$E:$F,2,FALSE),IFERROR(VLOOKUP(D716,'Investigación Científica'!$E:$F,2,FALSE),IFERROR(VLOOKUP(D716,'Vinculación Univ. Sociedad'!$E:$F,2,FALSE),IFERROR(VLOOKUP(D716,'Docencia y Profesorado Universi'!$E:$F,2,FALSE),IFERROR(VLOOKUP(D716,'Estudiantes y Graduados'!$E:$F,2,FALSE),IFERROR(VLOOKUP(D716,'Gestion Administrativa'!$E:$F,2,FALSE),IFERROR(VLOOKUP(D716,'Gestión Académica'!$E:$F,2,FALSE),IFERROR(VLOOKUP(D716,'Aseguramiento de la Calidad'!$E:$F,2,FALSE),IFERROR(VLOOKUP(D716,'Gestión del Conocimiento'!$E:$F,2,FALSE),IFERROR(VLOOKUP(D716,'Gobernabilidad y Procesos...'!$E:$F,2,FALSE),IFERROR(VLOOKUP(D716,'Gestión del Talento Humano'!$E:$F,2,FALSE),IFERROR(VLOOKUP(D716,'Internacionalización de la E.S.'!$E:$F,2,FALSE),IFERROR(VLOOKUP(D716,Posgrado!$E:$F,2,FALSE),IFERROR(VLOOKUP(D716,'Cultura de Innovación Insti...'!$E:$F,2,FALSE),VLOOKUP(D716,'Lo Esencial de la Reforma Univ.'!$E:$F,2,0)))))))))))))))</f>
        <v>1-Realización de 2 talleres para la validación y socialización de la Política de Equidad de la UNAH. 2- Realización de 1 taller para la definición de los indicadores de seguimiento a la Política de Equidad de la UNAH. 3- Seguimiento a la implementación y evaluación de la Política de Equidad de la UNAH.</v>
      </c>
      <c r="D717" s="31"/>
      <c r="E717" s="92"/>
      <c r="F717" s="92"/>
      <c r="G717" s="92"/>
      <c r="H717" s="75"/>
      <c r="I717" s="75"/>
      <c r="J717" s="75"/>
      <c r="K717" s="110"/>
    </row>
    <row r="718" spans="3:12" ht="15.75" thickBot="1" x14ac:dyDescent="0.3">
      <c r="C718" s="69"/>
      <c r="D718" s="31"/>
      <c r="E718" s="92"/>
      <c r="F718" s="92"/>
      <c r="G718" s="92"/>
      <c r="H718" s="75"/>
      <c r="I718" s="75"/>
      <c r="J718" s="75"/>
      <c r="K718" s="110"/>
    </row>
    <row r="719" spans="3:12" ht="30.75" thickBot="1" x14ac:dyDescent="0.3">
      <c r="C719" s="123" t="s">
        <v>1294</v>
      </c>
      <c r="D719" s="126" t="s">
        <v>1295</v>
      </c>
      <c r="E719" s="125" t="s">
        <v>90</v>
      </c>
      <c r="F719" s="125" t="s">
        <v>1296</v>
      </c>
      <c r="G719" s="124" t="s">
        <v>1297</v>
      </c>
      <c r="H719" s="130" t="s">
        <v>1298</v>
      </c>
      <c r="I719" s="125" t="s">
        <v>1299</v>
      </c>
      <c r="J719" s="125" t="s">
        <v>695</v>
      </c>
      <c r="K719" s="125" t="s">
        <v>1300</v>
      </c>
      <c r="L719" s="125" t="s">
        <v>1301</v>
      </c>
    </row>
    <row r="720" spans="3:12" ht="15.75" thickBot="1" x14ac:dyDescent="0.3">
      <c r="C720" s="323" t="s">
        <v>1302</v>
      </c>
      <c r="D720" s="577">
        <v>60</v>
      </c>
      <c r="E720" s="324">
        <v>0</v>
      </c>
      <c r="F720" s="113">
        <v>30000</v>
      </c>
      <c r="G720" s="325">
        <f t="shared" ref="G720:G728" si="53">E720*F720</f>
        <v>0</v>
      </c>
      <c r="H720" s="326" t="s">
        <v>687</v>
      </c>
      <c r="I720" s="114" t="s">
        <v>278</v>
      </c>
      <c r="J720" s="114" t="str">
        <f>VLOOKUP(I720,Presupuesto!$B$11:$C$566,2,0)</f>
        <v>SERVICIOS DE CAPACITACION.</v>
      </c>
      <c r="K720" s="327" t="s">
        <v>59</v>
      </c>
      <c r="L720" s="114" t="s">
        <v>702</v>
      </c>
    </row>
    <row r="721" spans="3:12" ht="15.75" thickBot="1" x14ac:dyDescent="0.3">
      <c r="C721" s="97" t="s">
        <v>1303</v>
      </c>
      <c r="D721" s="578"/>
      <c r="E721" s="198"/>
      <c r="F721" s="98">
        <v>50</v>
      </c>
      <c r="G721" s="95">
        <f t="shared" si="53"/>
        <v>0</v>
      </c>
      <c r="H721" s="326" t="s">
        <v>687</v>
      </c>
      <c r="I721" s="96" t="s">
        <v>291</v>
      </c>
      <c r="J721" s="96" t="str">
        <f>VLOOKUP(I721,Presupuesto!$B$11:$C$566,2,0)</f>
        <v>SERVICIOS DE IMPRENTA PUBLIC.Y REPRODUCCION</v>
      </c>
      <c r="K721" s="327" t="s">
        <v>59</v>
      </c>
      <c r="L721" s="96" t="s">
        <v>703</v>
      </c>
    </row>
    <row r="722" spans="3:12" ht="15.75" thickBot="1" x14ac:dyDescent="0.3">
      <c r="C722" s="97" t="s">
        <v>1304</v>
      </c>
      <c r="D722" s="578"/>
      <c r="E722" s="198">
        <v>60</v>
      </c>
      <c r="F722" s="98">
        <v>150</v>
      </c>
      <c r="G722" s="95">
        <f t="shared" si="53"/>
        <v>9000</v>
      </c>
      <c r="H722" s="326" t="s">
        <v>687</v>
      </c>
      <c r="I722" s="96" t="s">
        <v>345</v>
      </c>
      <c r="J722" s="96" t="str">
        <f>VLOOKUP(I722,Presupuesto!$B$11:$C$566,2,0)</f>
        <v>ALIMENTOS B EBIDAS PARA PERSONAS</v>
      </c>
      <c r="K722" s="327" t="s">
        <v>59</v>
      </c>
      <c r="L722" s="96" t="s">
        <v>706</v>
      </c>
    </row>
    <row r="723" spans="3:12" ht="15.75" thickBot="1" x14ac:dyDescent="0.3">
      <c r="C723" s="97" t="s">
        <v>1305</v>
      </c>
      <c r="D723" s="578"/>
      <c r="E723" s="148">
        <v>0</v>
      </c>
      <c r="F723" s="116">
        <v>28000</v>
      </c>
      <c r="G723" s="95">
        <f t="shared" si="53"/>
        <v>0</v>
      </c>
      <c r="H723" s="326" t="s">
        <v>687</v>
      </c>
      <c r="I723" s="317" t="s">
        <v>316</v>
      </c>
      <c r="J723" s="96" t="str">
        <f>VLOOKUP(I723,Presupuesto!$B$11:$C$566,2,0)</f>
        <v>PASAJES AL EXTERIOR</v>
      </c>
      <c r="K723" s="327" t="s">
        <v>59</v>
      </c>
      <c r="L723" s="96" t="s">
        <v>703</v>
      </c>
    </row>
    <row r="724" spans="3:12" ht="15.75" thickBot="1" x14ac:dyDescent="0.3">
      <c r="C724" s="97" t="s">
        <v>1306</v>
      </c>
      <c r="D724" s="578"/>
      <c r="E724" s="148">
        <v>0</v>
      </c>
      <c r="F724" s="116">
        <v>250</v>
      </c>
      <c r="G724" s="95">
        <f t="shared" si="53"/>
        <v>0</v>
      </c>
      <c r="H724" s="326" t="s">
        <v>687</v>
      </c>
      <c r="I724" s="96" t="s">
        <v>368</v>
      </c>
      <c r="J724" s="96" t="str">
        <f>VLOOKUP(I724,Presupuesto!$B$11:$C$566,2,0)</f>
        <v>PRODUCTOS PAPEL Y CARTON</v>
      </c>
      <c r="K724" s="327" t="s">
        <v>59</v>
      </c>
      <c r="L724" s="96" t="s">
        <v>703</v>
      </c>
    </row>
    <row r="725" spans="3:12" ht="15.75" thickBot="1" x14ac:dyDescent="0.3">
      <c r="C725" s="97" t="s">
        <v>1307</v>
      </c>
      <c r="D725" s="578"/>
      <c r="E725" s="198">
        <v>2</v>
      </c>
      <c r="F725" s="98">
        <v>85</v>
      </c>
      <c r="G725" s="95">
        <f t="shared" si="53"/>
        <v>170</v>
      </c>
      <c r="H725" s="326" t="s">
        <v>687</v>
      </c>
      <c r="I725" s="96" t="s">
        <v>368</v>
      </c>
      <c r="J725" s="96" t="str">
        <f>VLOOKUP(I725,Presupuesto!$B$11:$C$566,2,0)</f>
        <v>PRODUCTOS PAPEL Y CARTON</v>
      </c>
      <c r="K725" s="327" t="s">
        <v>59</v>
      </c>
      <c r="L725" s="96" t="s">
        <v>703</v>
      </c>
    </row>
    <row r="726" spans="3:12" ht="15.75" thickBot="1" x14ac:dyDescent="0.3">
      <c r="C726" s="97" t="s">
        <v>1308</v>
      </c>
      <c r="D726" s="578"/>
      <c r="E726" s="198">
        <f>D720/12</f>
        <v>5</v>
      </c>
      <c r="F726" s="98">
        <v>36</v>
      </c>
      <c r="G726" s="95">
        <f t="shared" si="53"/>
        <v>180</v>
      </c>
      <c r="H726" s="326" t="s">
        <v>687</v>
      </c>
      <c r="I726" s="96" t="s">
        <v>435</v>
      </c>
      <c r="J726" s="96" t="str">
        <f>VLOOKUP(I726,Presupuesto!$B$11:$C$566,2,0)</f>
        <v>UTILES DE ESCRITORIO, OFICINA Y ENSE¥ANZA</v>
      </c>
      <c r="K726" s="327" t="s">
        <v>59</v>
      </c>
      <c r="L726" s="96" t="s">
        <v>703</v>
      </c>
    </row>
    <row r="727" spans="3:12" ht="15.75" thickBot="1" x14ac:dyDescent="0.3">
      <c r="C727" s="97" t="s">
        <v>1309</v>
      </c>
      <c r="D727" s="578"/>
      <c r="E727" s="198">
        <f>D720/12</f>
        <v>5</v>
      </c>
      <c r="F727" s="98">
        <v>80</v>
      </c>
      <c r="G727" s="95">
        <f t="shared" si="53"/>
        <v>400</v>
      </c>
      <c r="H727" s="326" t="s">
        <v>687</v>
      </c>
      <c r="I727" s="96" t="s">
        <v>435</v>
      </c>
      <c r="J727" s="96" t="str">
        <f>VLOOKUP(I727,Presupuesto!$B$11:$C$566,2,0)</f>
        <v>UTILES DE ESCRITORIO, OFICINA Y ENSE¥ANZA</v>
      </c>
      <c r="K727" s="327" t="s">
        <v>59</v>
      </c>
      <c r="L727" s="96" t="s">
        <v>703</v>
      </c>
    </row>
    <row r="728" spans="3:12" ht="15.75" thickBot="1" x14ac:dyDescent="0.3">
      <c r="C728" s="107" t="s">
        <v>1310</v>
      </c>
      <c r="D728" s="578"/>
      <c r="E728" s="213">
        <v>0</v>
      </c>
      <c r="F728" s="117">
        <v>25</v>
      </c>
      <c r="G728" s="95">
        <f t="shared" si="53"/>
        <v>0</v>
      </c>
      <c r="H728" s="326" t="s">
        <v>687</v>
      </c>
      <c r="I728" s="96" t="s">
        <v>435</v>
      </c>
      <c r="J728" s="96" t="str">
        <f>VLOOKUP(I728,Presupuesto!$B$11:$C$566,2,0)</f>
        <v>UTILES DE ESCRITORIO, OFICINA Y ENSE¥ANZA</v>
      </c>
      <c r="K728" s="327" t="s">
        <v>59</v>
      </c>
      <c r="L728" s="96" t="s">
        <v>703</v>
      </c>
    </row>
    <row r="729" spans="3:12" ht="15.75" thickBot="1" x14ac:dyDescent="0.3">
      <c r="C729" s="217" t="s">
        <v>1253</v>
      </c>
      <c r="D729" s="218">
        <v>0</v>
      </c>
      <c r="E729" s="328">
        <v>3</v>
      </c>
      <c r="F729" s="102">
        <f>HLOOKUP(C729,$AH$2:$BU$3,2,0)</f>
        <v>2250</v>
      </c>
      <c r="G729" s="103">
        <f>D729*E729*F729</f>
        <v>0</v>
      </c>
      <c r="H729" s="326" t="s">
        <v>687</v>
      </c>
      <c r="I729" s="329" t="s">
        <v>321</v>
      </c>
      <c r="J729" s="104" t="str">
        <f>VLOOKUP(I729,Presupuesto!$B$11:$C$566,2,0)</f>
        <v>VIATICOS NACIONALES</v>
      </c>
      <c r="K729" s="327" t="s">
        <v>59</v>
      </c>
      <c r="L729" s="330" t="s">
        <v>703</v>
      </c>
    </row>
    <row r="730" spans="3:12" ht="15.75" thickBot="1" x14ac:dyDescent="0.3"/>
    <row r="731" spans="3:12" ht="15.75" thickBot="1" x14ac:dyDescent="0.3">
      <c r="C731" s="29" t="s">
        <v>1292</v>
      </c>
      <c r="D731" s="30">
        <f>SUM(G738:G747)</f>
        <v>4960</v>
      </c>
      <c r="E731" s="92"/>
      <c r="F731" s="92"/>
      <c r="G731" s="92"/>
      <c r="H731" s="75"/>
      <c r="I731" s="75"/>
      <c r="J731" s="75"/>
      <c r="K731" s="110"/>
    </row>
    <row r="732" spans="3:12" x14ac:dyDescent="0.25">
      <c r="C732" s="69"/>
      <c r="D732" s="31"/>
      <c r="E732" s="92"/>
      <c r="F732" s="92"/>
      <c r="G732" s="92"/>
      <c r="H732" s="75"/>
      <c r="I732" s="75"/>
      <c r="J732" s="75"/>
      <c r="K732" s="110"/>
    </row>
    <row r="733" spans="3:12" x14ac:dyDescent="0.25">
      <c r="C733" s="69" t="s">
        <v>1350</v>
      </c>
      <c r="D733" s="31"/>
      <c r="E733" s="92"/>
      <c r="F733" s="92"/>
      <c r="G733" s="92"/>
      <c r="H733" s="75"/>
      <c r="I733" s="75"/>
      <c r="J733" s="75"/>
      <c r="K733" s="110"/>
    </row>
    <row r="734" spans="3:12" ht="15.75" x14ac:dyDescent="0.25">
      <c r="C734" s="201" t="s">
        <v>1293</v>
      </c>
      <c r="D734" s="386">
        <v>6.4</v>
      </c>
      <c r="E734" s="92"/>
      <c r="F734" s="92"/>
      <c r="G734" s="92"/>
      <c r="H734" s="75"/>
      <c r="I734" s="75"/>
      <c r="J734" s="75"/>
      <c r="K734" s="110"/>
    </row>
    <row r="735" spans="3:12" ht="18.75" x14ac:dyDescent="0.25">
      <c r="C735" s="424" t="str">
        <f>IFERROR(VLOOKUP(D734,'Desarrollo e Innov. Curricular'!$E:$F,2,FALSE),IFERROR(VLOOKUP(D734,'Investigación Científica'!$E:$F,2,FALSE),IFERROR(VLOOKUP(D734,'Vinculación Univ. Sociedad'!$E:$F,2,FALSE),IFERROR(VLOOKUP(D734,'Docencia y Profesorado Universi'!$E:$F,2,FALSE),IFERROR(VLOOKUP(D734,'Estudiantes y Graduados'!$E:$F,2,FALSE),IFERROR(VLOOKUP(D734,'Gestion Administrativa'!$E:$F,2,FALSE),IFERROR(VLOOKUP(D734,'Gestión Académica'!$E:$F,2,FALSE),IFERROR(VLOOKUP(D734,'Aseguramiento de la Calidad'!$E:$F,2,FALSE),IFERROR(VLOOKUP(D734,'Gestión del Conocimiento'!$E:$F,2,FALSE),IFERROR(VLOOKUP(D734,'Gobernabilidad y Procesos...'!$E:$F,2,FALSE),IFERROR(VLOOKUP(D734,'Gestión del Talento Humano'!$E:$F,2,FALSE),IFERROR(VLOOKUP(D734,'Internacionalización de la E.S.'!$E:$F,2,FALSE),IFERROR(VLOOKUP(D734,Posgrado!$E:$F,2,FALSE),IFERROR(VLOOKUP(D734,'Cultura de Innovación Insti...'!$E:$F,2,FALSE),VLOOKUP(D734,'Lo Esencial de la Reforma Univ.'!$E:$F,2,0)))))))))))))))</f>
        <v>1-Realización de 2 talleres para la validación y socialización de la Política de Equidad de la UNAH. 2- Realización de 1 taller para la definición de los indicadores de seguimiento a la Política de Equidad de la UNAH. 3- Seguimiento a la implementación y evaluación de la Política de Equidad de la UNAH.</v>
      </c>
      <c r="D735" s="31"/>
      <c r="E735" s="92"/>
      <c r="F735" s="92"/>
      <c r="G735" s="92"/>
      <c r="H735" s="75"/>
      <c r="I735" s="75"/>
      <c r="J735" s="75"/>
      <c r="K735" s="110"/>
    </row>
    <row r="736" spans="3:12" ht="15.75" thickBot="1" x14ac:dyDescent="0.3">
      <c r="C736" s="69"/>
      <c r="D736" s="31"/>
      <c r="E736" s="92"/>
      <c r="F736" s="92"/>
      <c r="G736" s="92"/>
      <c r="H736" s="75"/>
      <c r="I736" s="75"/>
      <c r="J736" s="75"/>
      <c r="K736" s="110"/>
    </row>
    <row r="737" spans="3:12" ht="30.75" thickBot="1" x14ac:dyDescent="0.3">
      <c r="C737" s="123" t="s">
        <v>1294</v>
      </c>
      <c r="D737" s="126" t="s">
        <v>1295</v>
      </c>
      <c r="E737" s="125" t="s">
        <v>90</v>
      </c>
      <c r="F737" s="125" t="s">
        <v>1296</v>
      </c>
      <c r="G737" s="124" t="s">
        <v>1297</v>
      </c>
      <c r="H737" s="130" t="s">
        <v>1298</v>
      </c>
      <c r="I737" s="125" t="s">
        <v>1299</v>
      </c>
      <c r="J737" s="125" t="s">
        <v>695</v>
      </c>
      <c r="K737" s="125" t="s">
        <v>1300</v>
      </c>
      <c r="L737" s="125" t="s">
        <v>1301</v>
      </c>
    </row>
    <row r="738" spans="3:12" ht="15.75" thickBot="1" x14ac:dyDescent="0.3">
      <c r="C738" s="323" t="s">
        <v>1302</v>
      </c>
      <c r="D738" s="577">
        <v>30</v>
      </c>
      <c r="E738" s="324">
        <v>0</v>
      </c>
      <c r="F738" s="113">
        <v>30000</v>
      </c>
      <c r="G738" s="325">
        <f t="shared" ref="G738:G746" si="54">E738*F738</f>
        <v>0</v>
      </c>
      <c r="H738" s="326" t="s">
        <v>687</v>
      </c>
      <c r="I738" s="114" t="s">
        <v>278</v>
      </c>
      <c r="J738" s="114" t="str">
        <f>VLOOKUP(I738,Presupuesto!$B$11:$C$566,2,0)</f>
        <v>SERVICIOS DE CAPACITACION.</v>
      </c>
      <c r="K738" s="327" t="s">
        <v>59</v>
      </c>
      <c r="L738" s="114" t="s">
        <v>702</v>
      </c>
    </row>
    <row r="739" spans="3:12" ht="15.75" thickBot="1" x14ac:dyDescent="0.3">
      <c r="C739" s="97" t="s">
        <v>1303</v>
      </c>
      <c r="D739" s="578"/>
      <c r="E739" s="198"/>
      <c r="F739" s="98">
        <v>50</v>
      </c>
      <c r="G739" s="95">
        <f t="shared" si="54"/>
        <v>0</v>
      </c>
      <c r="H739" s="326" t="s">
        <v>687</v>
      </c>
      <c r="I739" s="96" t="s">
        <v>291</v>
      </c>
      <c r="J739" s="96" t="str">
        <f>VLOOKUP(I739,Presupuesto!$B$11:$C$566,2,0)</f>
        <v>SERVICIOS DE IMPRENTA PUBLIC.Y REPRODUCCION</v>
      </c>
      <c r="K739" s="327" t="s">
        <v>59</v>
      </c>
      <c r="L739" s="96" t="s">
        <v>703</v>
      </c>
    </row>
    <row r="740" spans="3:12" ht="15.75" thickBot="1" x14ac:dyDescent="0.3">
      <c r="C740" s="97" t="s">
        <v>1304</v>
      </c>
      <c r="D740" s="578"/>
      <c r="E740" s="198">
        <v>30</v>
      </c>
      <c r="F740" s="98">
        <v>150</v>
      </c>
      <c r="G740" s="95">
        <f t="shared" si="54"/>
        <v>4500</v>
      </c>
      <c r="H740" s="326" t="s">
        <v>687</v>
      </c>
      <c r="I740" s="96" t="s">
        <v>345</v>
      </c>
      <c r="J740" s="96" t="str">
        <f>VLOOKUP(I740,Presupuesto!$B$11:$C$566,2,0)</f>
        <v>ALIMENTOS B EBIDAS PARA PERSONAS</v>
      </c>
      <c r="K740" s="327" t="s">
        <v>59</v>
      </c>
      <c r="L740" s="96" t="s">
        <v>706</v>
      </c>
    </row>
    <row r="741" spans="3:12" ht="15.75" thickBot="1" x14ac:dyDescent="0.3">
      <c r="C741" s="97" t="s">
        <v>1305</v>
      </c>
      <c r="D741" s="578"/>
      <c r="E741" s="148">
        <v>0</v>
      </c>
      <c r="F741" s="116">
        <v>28000</v>
      </c>
      <c r="G741" s="95">
        <f t="shared" si="54"/>
        <v>0</v>
      </c>
      <c r="H741" s="326" t="s">
        <v>687</v>
      </c>
      <c r="I741" s="317" t="s">
        <v>316</v>
      </c>
      <c r="J741" s="96" t="str">
        <f>VLOOKUP(I741,Presupuesto!$B$11:$C$566,2,0)</f>
        <v>PASAJES AL EXTERIOR</v>
      </c>
      <c r="K741" s="327" t="s">
        <v>59</v>
      </c>
      <c r="L741" s="96" t="s">
        <v>703</v>
      </c>
    </row>
    <row r="742" spans="3:12" ht="15.75" thickBot="1" x14ac:dyDescent="0.3">
      <c r="C742" s="97" t="s">
        <v>1306</v>
      </c>
      <c r="D742" s="578"/>
      <c r="E742" s="148">
        <v>0</v>
      </c>
      <c r="F742" s="116">
        <v>250</v>
      </c>
      <c r="G742" s="95">
        <f t="shared" si="54"/>
        <v>0</v>
      </c>
      <c r="H742" s="326" t="s">
        <v>687</v>
      </c>
      <c r="I742" s="96" t="s">
        <v>368</v>
      </c>
      <c r="J742" s="96" t="str">
        <f>VLOOKUP(I742,Presupuesto!$B$11:$C$566,2,0)</f>
        <v>PRODUCTOS PAPEL Y CARTON</v>
      </c>
      <c r="K742" s="327" t="s">
        <v>59</v>
      </c>
      <c r="L742" s="96" t="s">
        <v>703</v>
      </c>
    </row>
    <row r="743" spans="3:12" ht="15.75" thickBot="1" x14ac:dyDescent="0.3">
      <c r="C743" s="97" t="s">
        <v>1307</v>
      </c>
      <c r="D743" s="578"/>
      <c r="E743" s="198">
        <v>2</v>
      </c>
      <c r="F743" s="98">
        <v>85</v>
      </c>
      <c r="G743" s="95">
        <f t="shared" si="54"/>
        <v>170</v>
      </c>
      <c r="H743" s="326" t="s">
        <v>687</v>
      </c>
      <c r="I743" s="96" t="s">
        <v>368</v>
      </c>
      <c r="J743" s="96" t="str">
        <f>VLOOKUP(I743,Presupuesto!$B$11:$C$566,2,0)</f>
        <v>PRODUCTOS PAPEL Y CARTON</v>
      </c>
      <c r="K743" s="327" t="s">
        <v>59</v>
      </c>
      <c r="L743" s="96" t="s">
        <v>703</v>
      </c>
    </row>
    <row r="744" spans="3:12" ht="15.75" thickBot="1" x14ac:dyDescent="0.3">
      <c r="C744" s="97" t="s">
        <v>1308</v>
      </c>
      <c r="D744" s="578"/>
      <c r="E744" s="198">
        <f>D738/12</f>
        <v>2.5</v>
      </c>
      <c r="F744" s="98">
        <v>36</v>
      </c>
      <c r="G744" s="95">
        <f t="shared" si="54"/>
        <v>90</v>
      </c>
      <c r="H744" s="326" t="s">
        <v>687</v>
      </c>
      <c r="I744" s="96" t="s">
        <v>435</v>
      </c>
      <c r="J744" s="96" t="str">
        <f>VLOOKUP(I744,Presupuesto!$B$11:$C$566,2,0)</f>
        <v>UTILES DE ESCRITORIO, OFICINA Y ENSE¥ANZA</v>
      </c>
      <c r="K744" s="327" t="s">
        <v>59</v>
      </c>
      <c r="L744" s="96" t="s">
        <v>703</v>
      </c>
    </row>
    <row r="745" spans="3:12" ht="15.75" thickBot="1" x14ac:dyDescent="0.3">
      <c r="C745" s="97" t="s">
        <v>1309</v>
      </c>
      <c r="D745" s="578"/>
      <c r="E745" s="198">
        <f>D738/12</f>
        <v>2.5</v>
      </c>
      <c r="F745" s="98">
        <v>80</v>
      </c>
      <c r="G745" s="95">
        <f t="shared" si="54"/>
        <v>200</v>
      </c>
      <c r="H745" s="326" t="s">
        <v>687</v>
      </c>
      <c r="I745" s="96" t="s">
        <v>435</v>
      </c>
      <c r="J745" s="96" t="str">
        <f>VLOOKUP(I745,Presupuesto!$B$11:$C$566,2,0)</f>
        <v>UTILES DE ESCRITORIO, OFICINA Y ENSE¥ANZA</v>
      </c>
      <c r="K745" s="327" t="s">
        <v>59</v>
      </c>
      <c r="L745" s="96" t="s">
        <v>703</v>
      </c>
    </row>
    <row r="746" spans="3:12" ht="15.75" thickBot="1" x14ac:dyDescent="0.3">
      <c r="C746" s="107" t="s">
        <v>1310</v>
      </c>
      <c r="D746" s="578"/>
      <c r="E746" s="213">
        <v>0</v>
      </c>
      <c r="F746" s="117">
        <v>25</v>
      </c>
      <c r="G746" s="95">
        <f t="shared" si="54"/>
        <v>0</v>
      </c>
      <c r="H746" s="326" t="s">
        <v>687</v>
      </c>
      <c r="I746" s="96" t="s">
        <v>435</v>
      </c>
      <c r="J746" s="96" t="str">
        <f>VLOOKUP(I746,Presupuesto!$B$11:$C$566,2,0)</f>
        <v>UTILES DE ESCRITORIO, OFICINA Y ENSE¥ANZA</v>
      </c>
      <c r="K746" s="327" t="s">
        <v>59</v>
      </c>
      <c r="L746" s="96" t="s">
        <v>703</v>
      </c>
    </row>
    <row r="747" spans="3:12" ht="15.75" thickBot="1" x14ac:dyDescent="0.3">
      <c r="C747" s="217" t="s">
        <v>1253</v>
      </c>
      <c r="D747" s="218">
        <v>0</v>
      </c>
      <c r="E747" s="328">
        <v>3</v>
      </c>
      <c r="F747" s="102">
        <f>HLOOKUP(C747,$AH$2:$BU$3,2,0)</f>
        <v>2250</v>
      </c>
      <c r="G747" s="103">
        <f>D747*E747*F747</f>
        <v>0</v>
      </c>
      <c r="H747" s="326" t="s">
        <v>687</v>
      </c>
      <c r="I747" s="329" t="s">
        <v>321</v>
      </c>
      <c r="J747" s="104" t="str">
        <f>VLOOKUP(I747,Presupuesto!$B$11:$C$566,2,0)</f>
        <v>VIATICOS NACIONALES</v>
      </c>
      <c r="K747" s="327" t="s">
        <v>59</v>
      </c>
      <c r="L747" s="330" t="s">
        <v>703</v>
      </c>
    </row>
    <row r="748" spans="3:12" ht="15.75" thickBot="1" x14ac:dyDescent="0.3"/>
    <row r="749" spans="3:12" ht="15.75" thickBot="1" x14ac:dyDescent="0.3">
      <c r="C749" s="29" t="s">
        <v>1292</v>
      </c>
      <c r="D749" s="30">
        <f>SUM(G756:G765)</f>
        <v>219235</v>
      </c>
      <c r="E749" s="92"/>
      <c r="F749" s="92"/>
      <c r="G749" s="92"/>
      <c r="H749" s="75"/>
      <c r="I749" s="75"/>
      <c r="J749" s="75"/>
      <c r="K749" s="110"/>
    </row>
    <row r="750" spans="3:12" x14ac:dyDescent="0.25">
      <c r="C750" s="69"/>
      <c r="D750" s="31"/>
      <c r="E750" s="92"/>
      <c r="F750" s="92"/>
      <c r="G750" s="92"/>
      <c r="H750" s="75"/>
      <c r="I750" s="75"/>
      <c r="J750" s="75"/>
      <c r="K750" s="110"/>
    </row>
    <row r="751" spans="3:12" x14ac:dyDescent="0.25">
      <c r="C751" s="69" t="s">
        <v>1351</v>
      </c>
      <c r="D751" s="31"/>
      <c r="E751" s="92"/>
      <c r="F751" s="92"/>
      <c r="G751" s="92"/>
      <c r="H751" s="75"/>
      <c r="I751" s="75"/>
      <c r="J751" s="75"/>
      <c r="K751" s="110"/>
    </row>
    <row r="752" spans="3:12" ht="15.75" x14ac:dyDescent="0.25">
      <c r="C752" s="201" t="s">
        <v>1293</v>
      </c>
      <c r="D752" s="386">
        <v>6.5</v>
      </c>
      <c r="E752" s="92"/>
      <c r="F752" s="92"/>
      <c r="G752" s="92"/>
      <c r="H752" s="75"/>
      <c r="I752" s="75"/>
      <c r="J752" s="75"/>
      <c r="K752" s="110"/>
    </row>
    <row r="753" spans="3:12" ht="18.75" x14ac:dyDescent="0.25">
      <c r="C753" s="424" t="str">
        <f>IFERROR(VLOOKUP(D752,'Desarrollo e Innov. Curricular'!$E:$F,2,FALSE),IFERROR(VLOOKUP(D752,'Investigación Científica'!$E:$F,2,FALSE),IFERROR(VLOOKUP(D752,'Vinculación Univ. Sociedad'!$E:$F,2,FALSE),IFERROR(VLOOKUP(D752,'Docencia y Profesorado Universi'!$E:$F,2,FALSE),IFERROR(VLOOKUP(D752,'Estudiantes y Graduados'!$E:$F,2,FALSE),IFERROR(VLOOKUP(D752,'Gestion Administrativa'!$E:$F,2,FALSE),IFERROR(VLOOKUP(D752,'Gestión Académica'!$E:$F,2,FALSE),IFERROR(VLOOKUP(D752,'Aseguramiento de la Calidad'!$E:$F,2,FALSE),IFERROR(VLOOKUP(D752,'Gestión del Conocimiento'!$E:$F,2,FALSE),IFERROR(VLOOKUP(D752,'Gobernabilidad y Procesos...'!$E:$F,2,FALSE),IFERROR(VLOOKUP(D752,'Gestión del Talento Humano'!$E:$F,2,FALSE),IFERROR(VLOOKUP(D752,'Internacionalización de la E.S.'!$E:$F,2,FALSE),IFERROR(VLOOKUP(D752,Posgrado!$E:$F,2,FALSE),IFERROR(VLOOKUP(D752,'Cultura de Innovación Insti...'!$E:$F,2,FALSE),VLOOKUP(D752,'Lo Esencial de la Reforma Univ.'!$E:$F,2,0)))))))))))))))</f>
        <v>1-Diseño y elaboración del Curso Virtual de Sistematización de Experiencias, por consultores internacionales externos. 2- Seguimiento al proceso de implementación del Curso de Sistematización de Experiencias. 3- Realización de 3 publicaciones de experiencias sistematizadas, buenas prácticas e historias de éxito de las redes educativas regionales. 4- Operación continuada de la Página Web de Gestión del Conocimiento. 5- Realización de la Feria Anual de Gestión del Conocimiento. 6- Publicación de Memoria de Feria de Gestión del Conocimiento.</v>
      </c>
      <c r="D753" s="31"/>
      <c r="E753" s="92"/>
      <c r="F753" s="92"/>
      <c r="G753" s="92"/>
      <c r="H753" s="75"/>
      <c r="I753" s="75"/>
      <c r="J753" s="75"/>
      <c r="K753" s="110"/>
    </row>
    <row r="754" spans="3:12" ht="15.75" thickBot="1" x14ac:dyDescent="0.3">
      <c r="C754" s="69"/>
      <c r="D754" s="31"/>
      <c r="E754" s="92"/>
      <c r="F754" s="92"/>
      <c r="G754" s="92"/>
      <c r="H754" s="75"/>
      <c r="I754" s="75"/>
      <c r="J754" s="75"/>
      <c r="K754" s="110"/>
    </row>
    <row r="755" spans="3:12" ht="30.75" thickBot="1" x14ac:dyDescent="0.3">
      <c r="C755" s="123" t="s">
        <v>1294</v>
      </c>
      <c r="D755" s="126" t="s">
        <v>1295</v>
      </c>
      <c r="E755" s="125" t="s">
        <v>90</v>
      </c>
      <c r="F755" s="125" t="s">
        <v>1296</v>
      </c>
      <c r="G755" s="124" t="s">
        <v>1297</v>
      </c>
      <c r="H755" s="130" t="s">
        <v>1298</v>
      </c>
      <c r="I755" s="125" t="s">
        <v>1299</v>
      </c>
      <c r="J755" s="125" t="s">
        <v>695</v>
      </c>
      <c r="K755" s="125" t="s">
        <v>1300</v>
      </c>
      <c r="L755" s="125" t="s">
        <v>1301</v>
      </c>
    </row>
    <row r="756" spans="3:12" ht="15.75" thickBot="1" x14ac:dyDescent="0.3">
      <c r="C756" s="323" t="s">
        <v>1302</v>
      </c>
      <c r="D756" s="577">
        <v>270</v>
      </c>
      <c r="E756" s="324">
        <v>0</v>
      </c>
      <c r="F756" s="113">
        <v>30000</v>
      </c>
      <c r="G756" s="325">
        <f t="shared" ref="G756:G764" si="55">E756*F756</f>
        <v>0</v>
      </c>
      <c r="H756" s="326" t="s">
        <v>687</v>
      </c>
      <c r="I756" s="114" t="s">
        <v>278</v>
      </c>
      <c r="J756" s="114" t="str">
        <f>VLOOKUP(I756,Presupuesto!$B$11:$C$566,2,0)</f>
        <v>SERVICIOS DE CAPACITACION.</v>
      </c>
      <c r="K756" s="327" t="s">
        <v>59</v>
      </c>
      <c r="L756" s="114" t="s">
        <v>702</v>
      </c>
    </row>
    <row r="757" spans="3:12" ht="15.75" thickBot="1" x14ac:dyDescent="0.3">
      <c r="C757" s="97" t="s">
        <v>1303</v>
      </c>
      <c r="D757" s="578"/>
      <c r="E757" s="198">
        <v>90</v>
      </c>
      <c r="F757" s="98">
        <v>50</v>
      </c>
      <c r="G757" s="95">
        <f t="shared" si="55"/>
        <v>4500</v>
      </c>
      <c r="H757" s="326" t="s">
        <v>687</v>
      </c>
      <c r="I757" s="96" t="s">
        <v>291</v>
      </c>
      <c r="J757" s="96" t="str">
        <f>VLOOKUP(I757,Presupuesto!$B$11:$C$566,2,0)</f>
        <v>SERVICIOS DE IMPRENTA PUBLIC.Y REPRODUCCION</v>
      </c>
      <c r="K757" s="327" t="s">
        <v>59</v>
      </c>
      <c r="L757" s="96" t="s">
        <v>703</v>
      </c>
    </row>
    <row r="758" spans="3:12" ht="15.75" thickBot="1" x14ac:dyDescent="0.3">
      <c r="C758" s="97" t="s">
        <v>1304</v>
      </c>
      <c r="D758" s="578"/>
      <c r="E758" s="198">
        <v>360</v>
      </c>
      <c r="F758" s="98">
        <v>150</v>
      </c>
      <c r="G758" s="95">
        <f t="shared" si="55"/>
        <v>54000</v>
      </c>
      <c r="H758" s="326" t="s">
        <v>687</v>
      </c>
      <c r="I758" s="96" t="s">
        <v>345</v>
      </c>
      <c r="J758" s="96" t="str">
        <f>VLOOKUP(I758,Presupuesto!$B$11:$C$566,2,0)</f>
        <v>ALIMENTOS B EBIDAS PARA PERSONAS</v>
      </c>
      <c r="K758" s="327" t="s">
        <v>59</v>
      </c>
      <c r="L758" s="96" t="s">
        <v>706</v>
      </c>
    </row>
    <row r="759" spans="3:12" ht="15.75" thickBot="1" x14ac:dyDescent="0.3">
      <c r="C759" s="97" t="s">
        <v>1305</v>
      </c>
      <c r="D759" s="578"/>
      <c r="E759" s="148">
        <v>0</v>
      </c>
      <c r="F759" s="116">
        <v>28000</v>
      </c>
      <c r="G759" s="95">
        <f t="shared" si="55"/>
        <v>0</v>
      </c>
      <c r="H759" s="326" t="s">
        <v>687</v>
      </c>
      <c r="I759" s="317" t="s">
        <v>316</v>
      </c>
      <c r="J759" s="96" t="str">
        <f>VLOOKUP(I759,Presupuesto!$B$11:$C$566,2,0)</f>
        <v>PASAJES AL EXTERIOR</v>
      </c>
      <c r="K759" s="327" t="s">
        <v>59</v>
      </c>
      <c r="L759" s="96" t="s">
        <v>703</v>
      </c>
    </row>
    <row r="760" spans="3:12" ht="15.75" thickBot="1" x14ac:dyDescent="0.3">
      <c r="C760" s="97" t="s">
        <v>1306</v>
      </c>
      <c r="D760" s="578"/>
      <c r="E760" s="148">
        <v>0</v>
      </c>
      <c r="F760" s="116">
        <v>250</v>
      </c>
      <c r="G760" s="95">
        <f t="shared" si="55"/>
        <v>0</v>
      </c>
      <c r="H760" s="326" t="s">
        <v>687</v>
      </c>
      <c r="I760" s="96" t="s">
        <v>368</v>
      </c>
      <c r="J760" s="96" t="str">
        <f>VLOOKUP(I760,Presupuesto!$B$11:$C$566,2,0)</f>
        <v>PRODUCTOS PAPEL Y CARTON</v>
      </c>
      <c r="K760" s="327" t="s">
        <v>59</v>
      </c>
      <c r="L760" s="96" t="s">
        <v>703</v>
      </c>
    </row>
    <row r="761" spans="3:12" ht="15.75" thickBot="1" x14ac:dyDescent="0.3">
      <c r="C761" s="97" t="s">
        <v>1307</v>
      </c>
      <c r="D761" s="578"/>
      <c r="E761" s="198">
        <v>25</v>
      </c>
      <c r="F761" s="98">
        <v>85</v>
      </c>
      <c r="G761" s="95">
        <f t="shared" si="55"/>
        <v>2125</v>
      </c>
      <c r="H761" s="326" t="s">
        <v>687</v>
      </c>
      <c r="I761" s="96" t="s">
        <v>368</v>
      </c>
      <c r="J761" s="96" t="str">
        <f>VLOOKUP(I761,Presupuesto!$B$11:$C$566,2,0)</f>
        <v>PRODUCTOS PAPEL Y CARTON</v>
      </c>
      <c r="K761" s="327" t="s">
        <v>59</v>
      </c>
      <c r="L761" s="96" t="s">
        <v>703</v>
      </c>
    </row>
    <row r="762" spans="3:12" ht="15.75" thickBot="1" x14ac:dyDescent="0.3">
      <c r="C762" s="97" t="s">
        <v>1308</v>
      </c>
      <c r="D762" s="578"/>
      <c r="E762" s="198">
        <f>D756/12</f>
        <v>22.5</v>
      </c>
      <c r="F762" s="98">
        <v>36</v>
      </c>
      <c r="G762" s="95">
        <f t="shared" si="55"/>
        <v>810</v>
      </c>
      <c r="H762" s="326" t="s">
        <v>687</v>
      </c>
      <c r="I762" s="96" t="s">
        <v>435</v>
      </c>
      <c r="J762" s="96" t="str">
        <f>VLOOKUP(I762,Presupuesto!$B$11:$C$566,2,0)</f>
        <v>UTILES DE ESCRITORIO, OFICINA Y ENSE¥ANZA</v>
      </c>
      <c r="K762" s="327" t="s">
        <v>59</v>
      </c>
      <c r="L762" s="96" t="s">
        <v>703</v>
      </c>
    </row>
    <row r="763" spans="3:12" ht="15.75" thickBot="1" x14ac:dyDescent="0.3">
      <c r="C763" s="97" t="s">
        <v>1309</v>
      </c>
      <c r="D763" s="578"/>
      <c r="E763" s="198">
        <f>D756/12</f>
        <v>22.5</v>
      </c>
      <c r="F763" s="98">
        <v>80</v>
      </c>
      <c r="G763" s="95">
        <f t="shared" si="55"/>
        <v>1800</v>
      </c>
      <c r="H763" s="326" t="s">
        <v>687</v>
      </c>
      <c r="I763" s="96" t="s">
        <v>435</v>
      </c>
      <c r="J763" s="96" t="str">
        <f>VLOOKUP(I763,Presupuesto!$B$11:$C$566,2,0)</f>
        <v>UTILES DE ESCRITORIO, OFICINA Y ENSE¥ANZA</v>
      </c>
      <c r="K763" s="327" t="s">
        <v>59</v>
      </c>
      <c r="L763" s="96" t="s">
        <v>703</v>
      </c>
    </row>
    <row r="764" spans="3:12" ht="15.75" thickBot="1" x14ac:dyDescent="0.3">
      <c r="C764" s="107" t="s">
        <v>1352</v>
      </c>
      <c r="D764" s="578"/>
      <c r="E764" s="213">
        <v>120</v>
      </c>
      <c r="F764" s="117">
        <v>1300</v>
      </c>
      <c r="G764" s="95">
        <f t="shared" si="55"/>
        <v>156000</v>
      </c>
      <c r="H764" s="326" t="s">
        <v>687</v>
      </c>
      <c r="I764" s="96" t="s">
        <v>435</v>
      </c>
      <c r="J764" s="96" t="str">
        <f>VLOOKUP(I764,Presupuesto!$B$11:$C$566,2,0)</f>
        <v>UTILES DE ESCRITORIO, OFICINA Y ENSE¥ANZA</v>
      </c>
      <c r="K764" s="327" t="s">
        <v>59</v>
      </c>
      <c r="L764" s="96" t="s">
        <v>703</v>
      </c>
    </row>
    <row r="765" spans="3:12" ht="15.75" thickBot="1" x14ac:dyDescent="0.3">
      <c r="C765" s="217" t="s">
        <v>1253</v>
      </c>
      <c r="D765" s="218">
        <v>0</v>
      </c>
      <c r="E765" s="328"/>
      <c r="F765" s="102">
        <f>HLOOKUP(C765,$AH$2:$BU$3,2,0)</f>
        <v>2250</v>
      </c>
      <c r="G765" s="103">
        <f>D765*E765*F765</f>
        <v>0</v>
      </c>
      <c r="H765" s="326" t="s">
        <v>687</v>
      </c>
      <c r="I765" s="329" t="s">
        <v>321</v>
      </c>
      <c r="J765" s="104" t="str">
        <f>VLOOKUP(I765,Presupuesto!$B$11:$C$566,2,0)</f>
        <v>VIATICOS NACIONALES</v>
      </c>
      <c r="K765" s="327" t="s">
        <v>59</v>
      </c>
      <c r="L765" s="330" t="s">
        <v>703</v>
      </c>
    </row>
    <row r="766" spans="3:12" ht="15.75" thickBot="1" x14ac:dyDescent="0.3"/>
    <row r="767" spans="3:12" ht="15.75" thickBot="1" x14ac:dyDescent="0.3">
      <c r="C767" s="29" t="s">
        <v>1292</v>
      </c>
      <c r="D767" s="30">
        <f>SUM(G774:G783)</f>
        <v>47865</v>
      </c>
      <c r="E767" s="92"/>
      <c r="F767" s="92"/>
      <c r="G767" s="92"/>
      <c r="H767" s="75"/>
      <c r="I767" s="75"/>
      <c r="J767" s="75"/>
      <c r="K767" s="110"/>
    </row>
    <row r="768" spans="3:12" x14ac:dyDescent="0.25">
      <c r="C768" s="69"/>
      <c r="D768" s="31"/>
      <c r="E768" s="92"/>
      <c r="F768" s="92"/>
      <c r="G768" s="92"/>
      <c r="H768" s="75"/>
      <c r="I768" s="75"/>
      <c r="J768" s="75"/>
      <c r="K768" s="110"/>
    </row>
    <row r="769" spans="3:12" x14ac:dyDescent="0.25">
      <c r="C769" s="69" t="s">
        <v>1353</v>
      </c>
      <c r="D769" s="31"/>
      <c r="E769" s="92"/>
      <c r="F769" s="92"/>
      <c r="G769" s="92"/>
      <c r="H769" s="75"/>
      <c r="I769" s="75"/>
      <c r="J769" s="75"/>
      <c r="K769" s="110"/>
    </row>
    <row r="770" spans="3:12" ht="15.75" x14ac:dyDescent="0.25">
      <c r="C770" s="201" t="s">
        <v>1293</v>
      </c>
      <c r="D770" s="386">
        <v>6.7</v>
      </c>
      <c r="E770" s="92"/>
      <c r="F770" s="92"/>
      <c r="G770" s="92"/>
      <c r="H770" s="75"/>
      <c r="I770" s="75"/>
      <c r="J770" s="75"/>
      <c r="K770" s="110"/>
    </row>
    <row r="771" spans="3:12" ht="18.75" x14ac:dyDescent="0.25">
      <c r="C771" s="424" t="str">
        <f>IFERROR(VLOOKUP(D770,'Desarrollo e Innov. Curricular'!$E:$F,2,FALSE),IFERROR(VLOOKUP(D770,'Investigación Científica'!$E:$F,2,FALSE),IFERROR(VLOOKUP(D770,'Vinculación Univ. Sociedad'!$E:$F,2,FALSE),IFERROR(VLOOKUP(D770,'Docencia y Profesorado Universi'!$E:$F,2,FALSE),IFERROR(VLOOKUP(D770,'Estudiantes y Graduados'!$E:$F,2,FALSE),IFERROR(VLOOKUP(D770,'Gestion Administrativa'!$E:$F,2,FALSE),IFERROR(VLOOKUP(D770,'Gestión Académica'!$E:$F,2,FALSE),IFERROR(VLOOKUP(D770,'Aseguramiento de la Calidad'!$E:$F,2,FALSE),IFERROR(VLOOKUP(D770,'Gestión del Conocimiento'!$E:$F,2,FALSE),IFERROR(VLOOKUP(D770,'Gobernabilidad y Procesos...'!$E:$F,2,FALSE),IFERROR(VLOOKUP(D770,'Gestión del Talento Humano'!$E:$F,2,FALSE),IFERROR(VLOOKUP(D770,'Internacionalización de la E.S.'!$E:$F,2,FALSE),IFERROR(VLOOKUP(D770,Posgrado!$E:$F,2,FALSE),IFERROR(VLOOKUP(D770,'Cultura de Innovación Insti...'!$E:$F,2,FALSE),VLOOKUP(D770,'Lo Esencial de la Reforma Univ.'!$E:$F,2,0)))))))))))))))</f>
        <v>Validar y aplicar instrumentos para el diagnóstico. Presentar resultados del diagnostico. Iniciar diseño de estrategias; 2 talleres  para validación y socialización</v>
      </c>
      <c r="D771" s="31"/>
      <c r="E771" s="92"/>
      <c r="F771" s="92"/>
      <c r="G771" s="92"/>
      <c r="H771" s="75"/>
      <c r="I771" s="75"/>
      <c r="J771" s="75"/>
      <c r="K771" s="110"/>
    </row>
    <row r="772" spans="3:12" ht="15.75" thickBot="1" x14ac:dyDescent="0.3">
      <c r="C772" s="69"/>
      <c r="D772" s="31"/>
      <c r="E772" s="92"/>
      <c r="F772" s="92"/>
      <c r="G772" s="92"/>
      <c r="H772" s="75"/>
      <c r="I772" s="75"/>
      <c r="J772" s="75"/>
      <c r="K772" s="110"/>
    </row>
    <row r="773" spans="3:12" ht="30.75" thickBot="1" x14ac:dyDescent="0.3">
      <c r="C773" s="123" t="s">
        <v>1294</v>
      </c>
      <c r="D773" s="126" t="s">
        <v>1295</v>
      </c>
      <c r="E773" s="125" t="s">
        <v>90</v>
      </c>
      <c r="F773" s="125" t="s">
        <v>1296</v>
      </c>
      <c r="G773" s="124" t="s">
        <v>1297</v>
      </c>
      <c r="H773" s="130" t="s">
        <v>1298</v>
      </c>
      <c r="I773" s="125" t="s">
        <v>1299</v>
      </c>
      <c r="J773" s="125" t="s">
        <v>695</v>
      </c>
      <c r="K773" s="125" t="s">
        <v>1300</v>
      </c>
      <c r="L773" s="125" t="s">
        <v>1301</v>
      </c>
    </row>
    <row r="774" spans="3:12" ht="15.75" thickBot="1" x14ac:dyDescent="0.3">
      <c r="C774" s="323" t="s">
        <v>1302</v>
      </c>
      <c r="D774" s="577">
        <v>270</v>
      </c>
      <c r="E774" s="324">
        <v>0</v>
      </c>
      <c r="F774" s="113">
        <v>30000</v>
      </c>
      <c r="G774" s="325">
        <f t="shared" ref="G774:G782" si="56">E774*F774</f>
        <v>0</v>
      </c>
      <c r="H774" s="326" t="s">
        <v>687</v>
      </c>
      <c r="I774" s="114" t="s">
        <v>278</v>
      </c>
      <c r="J774" s="114" t="str">
        <f>VLOOKUP(I774,Presupuesto!$B$11:$C$566,2,0)</f>
        <v>SERVICIOS DE CAPACITACION.</v>
      </c>
      <c r="K774" s="327" t="s">
        <v>59</v>
      </c>
      <c r="L774" s="114" t="s">
        <v>702</v>
      </c>
    </row>
    <row r="775" spans="3:12" ht="15.75" thickBot="1" x14ac:dyDescent="0.3">
      <c r="C775" s="97" t="s">
        <v>1303</v>
      </c>
      <c r="D775" s="578"/>
      <c r="E775" s="198">
        <v>90</v>
      </c>
      <c r="F775" s="98">
        <v>50</v>
      </c>
      <c r="G775" s="95">
        <f t="shared" si="56"/>
        <v>4500</v>
      </c>
      <c r="H775" s="326" t="s">
        <v>687</v>
      </c>
      <c r="I775" s="96" t="s">
        <v>291</v>
      </c>
      <c r="J775" s="96" t="str">
        <f>VLOOKUP(I775,Presupuesto!$B$11:$C$566,2,0)</f>
        <v>SERVICIOS DE IMPRENTA PUBLIC.Y REPRODUCCION</v>
      </c>
      <c r="K775" s="327" t="s">
        <v>59</v>
      </c>
      <c r="L775" s="96" t="s">
        <v>703</v>
      </c>
    </row>
    <row r="776" spans="3:12" ht="15.75" thickBot="1" x14ac:dyDescent="0.3">
      <c r="C776" s="97" t="s">
        <v>1304</v>
      </c>
      <c r="D776" s="578"/>
      <c r="E776" s="198">
        <v>270</v>
      </c>
      <c r="F776" s="98">
        <v>150</v>
      </c>
      <c r="G776" s="95">
        <f t="shared" si="56"/>
        <v>40500</v>
      </c>
      <c r="H776" s="326" t="s">
        <v>687</v>
      </c>
      <c r="I776" s="96" t="s">
        <v>345</v>
      </c>
      <c r="J776" s="96" t="str">
        <f>VLOOKUP(I776,Presupuesto!$B$11:$C$566,2,0)</f>
        <v>ALIMENTOS B EBIDAS PARA PERSONAS</v>
      </c>
      <c r="K776" s="327" t="s">
        <v>59</v>
      </c>
      <c r="L776" s="96" t="s">
        <v>706</v>
      </c>
    </row>
    <row r="777" spans="3:12" ht="15.75" thickBot="1" x14ac:dyDescent="0.3">
      <c r="C777" s="97" t="s">
        <v>1305</v>
      </c>
      <c r="D777" s="578"/>
      <c r="E777" s="148">
        <v>0</v>
      </c>
      <c r="F777" s="116">
        <v>28000</v>
      </c>
      <c r="G777" s="95">
        <f t="shared" si="56"/>
        <v>0</v>
      </c>
      <c r="H777" s="326" t="s">
        <v>687</v>
      </c>
      <c r="I777" s="317" t="s">
        <v>316</v>
      </c>
      <c r="J777" s="96" t="str">
        <f>VLOOKUP(I777,Presupuesto!$B$11:$C$566,2,0)</f>
        <v>PASAJES AL EXTERIOR</v>
      </c>
      <c r="K777" s="327" t="s">
        <v>59</v>
      </c>
      <c r="L777" s="96" t="s">
        <v>703</v>
      </c>
    </row>
    <row r="778" spans="3:12" ht="15.75" thickBot="1" x14ac:dyDescent="0.3">
      <c r="C778" s="97" t="s">
        <v>1306</v>
      </c>
      <c r="D778" s="578"/>
      <c r="E778" s="148">
        <v>0</v>
      </c>
      <c r="F778" s="116">
        <v>250</v>
      </c>
      <c r="G778" s="95">
        <f t="shared" si="56"/>
        <v>0</v>
      </c>
      <c r="H778" s="326" t="s">
        <v>687</v>
      </c>
      <c r="I778" s="96" t="s">
        <v>368</v>
      </c>
      <c r="J778" s="96" t="str">
        <f>VLOOKUP(I778,Presupuesto!$B$11:$C$566,2,0)</f>
        <v>PRODUCTOS PAPEL Y CARTON</v>
      </c>
      <c r="K778" s="327" t="s">
        <v>59</v>
      </c>
      <c r="L778" s="96" t="s">
        <v>703</v>
      </c>
    </row>
    <row r="779" spans="3:12" ht="15.75" thickBot="1" x14ac:dyDescent="0.3">
      <c r="C779" s="97" t="s">
        <v>1307</v>
      </c>
      <c r="D779" s="578"/>
      <c r="E779" s="198">
        <v>3</v>
      </c>
      <c r="F779" s="98">
        <v>85</v>
      </c>
      <c r="G779" s="95">
        <f t="shared" si="56"/>
        <v>255</v>
      </c>
      <c r="H779" s="326" t="s">
        <v>687</v>
      </c>
      <c r="I779" s="96" t="s">
        <v>368</v>
      </c>
      <c r="J779" s="96" t="str">
        <f>VLOOKUP(I779,Presupuesto!$B$11:$C$566,2,0)</f>
        <v>PRODUCTOS PAPEL Y CARTON</v>
      </c>
      <c r="K779" s="327" t="s">
        <v>59</v>
      </c>
      <c r="L779" s="96" t="s">
        <v>703</v>
      </c>
    </row>
    <row r="780" spans="3:12" ht="15.75" thickBot="1" x14ac:dyDescent="0.3">
      <c r="C780" s="97" t="s">
        <v>1308</v>
      </c>
      <c r="D780" s="578"/>
      <c r="E780" s="198">
        <f>D774/12</f>
        <v>22.5</v>
      </c>
      <c r="F780" s="98">
        <v>36</v>
      </c>
      <c r="G780" s="95">
        <f t="shared" si="56"/>
        <v>810</v>
      </c>
      <c r="H780" s="326" t="s">
        <v>687</v>
      </c>
      <c r="I780" s="96" t="s">
        <v>435</v>
      </c>
      <c r="J780" s="96" t="str">
        <f>VLOOKUP(I780,Presupuesto!$B$11:$C$566,2,0)</f>
        <v>UTILES DE ESCRITORIO, OFICINA Y ENSE¥ANZA</v>
      </c>
      <c r="K780" s="327" t="s">
        <v>59</v>
      </c>
      <c r="L780" s="96" t="s">
        <v>703</v>
      </c>
    </row>
    <row r="781" spans="3:12" ht="15.75" thickBot="1" x14ac:dyDescent="0.3">
      <c r="C781" s="97" t="s">
        <v>1309</v>
      </c>
      <c r="D781" s="578"/>
      <c r="E781" s="198">
        <f>D774/12</f>
        <v>22.5</v>
      </c>
      <c r="F781" s="98">
        <v>80</v>
      </c>
      <c r="G781" s="95">
        <f t="shared" si="56"/>
        <v>1800</v>
      </c>
      <c r="H781" s="326" t="s">
        <v>687</v>
      </c>
      <c r="I781" s="96" t="s">
        <v>435</v>
      </c>
      <c r="J781" s="96" t="str">
        <f>VLOOKUP(I781,Presupuesto!$B$11:$C$566,2,0)</f>
        <v>UTILES DE ESCRITORIO, OFICINA Y ENSE¥ANZA</v>
      </c>
      <c r="K781" s="327" t="s">
        <v>59</v>
      </c>
      <c r="L781" s="96" t="s">
        <v>703</v>
      </c>
    </row>
    <row r="782" spans="3:12" ht="15.75" thickBot="1" x14ac:dyDescent="0.3">
      <c r="C782" s="107" t="s">
        <v>1352</v>
      </c>
      <c r="D782" s="578"/>
      <c r="E782" s="213">
        <v>0</v>
      </c>
      <c r="F782" s="117">
        <v>1300</v>
      </c>
      <c r="G782" s="95">
        <f t="shared" si="56"/>
        <v>0</v>
      </c>
      <c r="H782" s="326" t="s">
        <v>687</v>
      </c>
      <c r="I782" s="96" t="s">
        <v>435</v>
      </c>
      <c r="J782" s="96" t="str">
        <f>VLOOKUP(I782,Presupuesto!$B$11:$C$566,2,0)</f>
        <v>UTILES DE ESCRITORIO, OFICINA Y ENSE¥ANZA</v>
      </c>
      <c r="K782" s="327" t="s">
        <v>59</v>
      </c>
      <c r="L782" s="96" t="s">
        <v>703</v>
      </c>
    </row>
    <row r="783" spans="3:12" ht="15.75" thickBot="1" x14ac:dyDescent="0.3">
      <c r="C783" s="217" t="s">
        <v>1253</v>
      </c>
      <c r="D783" s="218">
        <v>0</v>
      </c>
      <c r="E783" s="328"/>
      <c r="F783" s="102">
        <f>HLOOKUP(C783,$AH$2:$BU$3,2,0)</f>
        <v>2250</v>
      </c>
      <c r="G783" s="103">
        <f>D783*E783*F783</f>
        <v>0</v>
      </c>
      <c r="H783" s="326" t="s">
        <v>687</v>
      </c>
      <c r="I783" s="329" t="s">
        <v>321</v>
      </c>
      <c r="J783" s="104" t="str">
        <f>VLOOKUP(I783,Presupuesto!$B$11:$C$566,2,0)</f>
        <v>VIATICOS NACIONALES</v>
      </c>
      <c r="K783" s="327" t="s">
        <v>59</v>
      </c>
      <c r="L783" s="330" t="s">
        <v>703</v>
      </c>
    </row>
    <row r="784" spans="3:12" ht="15.75" thickBot="1" x14ac:dyDescent="0.3"/>
    <row r="785" spans="3:12" ht="15.75" thickBot="1" x14ac:dyDescent="0.3">
      <c r="C785" s="29" t="s">
        <v>1292</v>
      </c>
      <c r="D785" s="30">
        <f>SUM(G792:G801)</f>
        <v>200233.33333333334</v>
      </c>
      <c r="E785" s="92"/>
      <c r="F785" s="92"/>
      <c r="G785" s="92"/>
      <c r="H785" s="75"/>
      <c r="I785" s="75"/>
      <c r="J785" s="75"/>
      <c r="K785" s="110"/>
    </row>
    <row r="786" spans="3:12" x14ac:dyDescent="0.25">
      <c r="C786" s="69"/>
      <c r="D786" s="31"/>
      <c r="E786" s="92"/>
      <c r="F786" s="92"/>
      <c r="G786" s="92"/>
      <c r="H786" s="75"/>
      <c r="I786" s="75"/>
      <c r="J786" s="75"/>
      <c r="K786" s="110"/>
    </row>
    <row r="787" spans="3:12" x14ac:dyDescent="0.25">
      <c r="C787" s="69" t="s">
        <v>1354</v>
      </c>
      <c r="D787" s="31"/>
      <c r="E787" s="92"/>
      <c r="F787" s="92"/>
      <c r="G787" s="92"/>
      <c r="H787" s="75"/>
      <c r="I787" s="75"/>
      <c r="J787" s="75"/>
      <c r="K787" s="110"/>
    </row>
    <row r="788" spans="3:12" ht="15.75" x14ac:dyDescent="0.25">
      <c r="C788" s="201" t="s">
        <v>1293</v>
      </c>
      <c r="D788" s="386">
        <v>7.1</v>
      </c>
      <c r="E788" s="92"/>
      <c r="F788" s="92"/>
      <c r="G788" s="92"/>
      <c r="H788" s="75"/>
      <c r="I788" s="75"/>
      <c r="J788" s="75"/>
      <c r="K788" s="110"/>
    </row>
    <row r="789" spans="3:12" ht="18.75" x14ac:dyDescent="0.25">
      <c r="C789" s="424" t="str">
        <f>IFERROR(VLOOKUP(D788,'Desarrollo e Innov. Curricular'!$E:$F,2,FALSE),IFERROR(VLOOKUP(D788,'Investigación Científica'!$E:$F,2,FALSE),IFERROR(VLOOKUP(D788,'Vinculación Univ. Sociedad'!$E:$F,2,FALSE),IFERROR(VLOOKUP(D788,'Docencia y Profesorado Universi'!$E:$F,2,FALSE),IFERROR(VLOOKUP(D788,'Estudiantes y Graduados'!$E:$F,2,FALSE),IFERROR(VLOOKUP(D788,'Gestion Administrativa'!$E:$F,2,FALSE),IFERROR(VLOOKUP(D788,'Gestión Académica'!$E:$F,2,FALSE),IFERROR(VLOOKUP(D788,'Aseguramiento de la Calidad'!$E:$F,2,FALSE),IFERROR(VLOOKUP(D788,'Gestión del Conocimiento'!$E:$F,2,FALSE),IFERROR(VLOOKUP(D788,'Gobernabilidad y Procesos...'!$E:$F,2,FALSE),IFERROR(VLOOKUP(D788,'Gestión del Talento Humano'!$E:$F,2,FALSE),IFERROR(VLOOKUP(D788,'Internacionalización de la E.S.'!$E:$F,2,FALSE),IFERROR(VLOOKUP(D788,Posgrado!$E:$F,2,FALSE),IFERROR(VLOOKUP(D788,'Cultura de Innovación Insti...'!$E:$F,2,FALSE),VLOOKUP(D788,'Lo Esencial de la Reforma Univ.'!$E:$F,2,0)))))))))))))))</f>
        <v>a) 20 Seminarios-Talleres de transversalización del eje de ética mediante la caja de herramientas.</v>
      </c>
      <c r="D789" s="31"/>
      <c r="E789" s="92"/>
      <c r="F789" s="92"/>
      <c r="G789" s="92"/>
      <c r="H789" s="75"/>
      <c r="I789" s="75"/>
      <c r="J789" s="75"/>
      <c r="K789" s="110"/>
    </row>
    <row r="790" spans="3:12" ht="15.75" thickBot="1" x14ac:dyDescent="0.3">
      <c r="C790" s="69"/>
      <c r="D790" s="31"/>
      <c r="E790" s="92"/>
      <c r="F790" s="92"/>
      <c r="G790" s="92"/>
      <c r="H790" s="75"/>
      <c r="I790" s="75"/>
      <c r="J790" s="75"/>
      <c r="K790" s="110"/>
    </row>
    <row r="791" spans="3:12" ht="30.75" thickBot="1" x14ac:dyDescent="0.3">
      <c r="C791" s="123" t="s">
        <v>1294</v>
      </c>
      <c r="D791" s="126" t="s">
        <v>1295</v>
      </c>
      <c r="E791" s="125" t="s">
        <v>90</v>
      </c>
      <c r="F791" s="125" t="s">
        <v>1296</v>
      </c>
      <c r="G791" s="124" t="s">
        <v>1297</v>
      </c>
      <c r="H791" s="130" t="s">
        <v>1298</v>
      </c>
      <c r="I791" s="125" t="s">
        <v>1299</v>
      </c>
      <c r="J791" s="125" t="s">
        <v>695</v>
      </c>
      <c r="K791" s="125" t="s">
        <v>1300</v>
      </c>
      <c r="L791" s="125" t="s">
        <v>1301</v>
      </c>
    </row>
    <row r="792" spans="3:12" ht="15.75" thickBot="1" x14ac:dyDescent="0.3">
      <c r="C792" s="323" t="s">
        <v>1302</v>
      </c>
      <c r="D792" s="577">
        <v>1400</v>
      </c>
      <c r="E792" s="324">
        <v>0</v>
      </c>
      <c r="F792" s="113">
        <v>30000</v>
      </c>
      <c r="G792" s="325">
        <f t="shared" ref="G792:G800" si="57">E792*F792</f>
        <v>0</v>
      </c>
      <c r="H792" s="326" t="s">
        <v>687</v>
      </c>
      <c r="I792" s="114" t="s">
        <v>278</v>
      </c>
      <c r="J792" s="114" t="str">
        <f>VLOOKUP(I792,Presupuesto!$B$11:$C$566,2,0)</f>
        <v>SERVICIOS DE CAPACITACION.</v>
      </c>
      <c r="K792" s="327" t="s">
        <v>62</v>
      </c>
      <c r="L792" s="114" t="s">
        <v>702</v>
      </c>
    </row>
    <row r="793" spans="3:12" ht="15.75" thickBot="1" x14ac:dyDescent="0.3">
      <c r="C793" s="97" t="s">
        <v>1303</v>
      </c>
      <c r="D793" s="578"/>
      <c r="E793" s="198">
        <v>400</v>
      </c>
      <c r="F793" s="98">
        <v>50</v>
      </c>
      <c r="G793" s="95">
        <f t="shared" si="57"/>
        <v>20000</v>
      </c>
      <c r="H793" s="326" t="s">
        <v>687</v>
      </c>
      <c r="I793" s="96" t="s">
        <v>291</v>
      </c>
      <c r="J793" s="96" t="str">
        <f>VLOOKUP(I793,Presupuesto!$B$11:$C$566,2,0)</f>
        <v>SERVICIOS DE IMPRENTA PUBLIC.Y REPRODUCCION</v>
      </c>
      <c r="K793" s="327" t="s">
        <v>62</v>
      </c>
      <c r="L793" s="96" t="s">
        <v>703</v>
      </c>
    </row>
    <row r="794" spans="3:12" ht="15.75" thickBot="1" x14ac:dyDescent="0.3">
      <c r="C794" s="97" t="s">
        <v>1304</v>
      </c>
      <c r="D794" s="578"/>
      <c r="E794" s="198">
        <v>200</v>
      </c>
      <c r="F794" s="98">
        <v>150</v>
      </c>
      <c r="G794" s="95">
        <f t="shared" si="57"/>
        <v>30000</v>
      </c>
      <c r="H794" s="326" t="s">
        <v>687</v>
      </c>
      <c r="I794" s="96" t="s">
        <v>345</v>
      </c>
      <c r="J794" s="96" t="str">
        <f>VLOOKUP(I794,Presupuesto!$B$11:$C$566,2,0)</f>
        <v>ALIMENTOS B EBIDAS PARA PERSONAS</v>
      </c>
      <c r="K794" s="327" t="s">
        <v>62</v>
      </c>
      <c r="L794" s="96" t="s">
        <v>706</v>
      </c>
    </row>
    <row r="795" spans="3:12" ht="15.75" thickBot="1" x14ac:dyDescent="0.3">
      <c r="C795" s="97" t="s">
        <v>1305</v>
      </c>
      <c r="D795" s="578"/>
      <c r="E795" s="148">
        <v>0</v>
      </c>
      <c r="F795" s="116">
        <v>28000</v>
      </c>
      <c r="G795" s="95">
        <f t="shared" si="57"/>
        <v>0</v>
      </c>
      <c r="H795" s="326" t="s">
        <v>687</v>
      </c>
      <c r="I795" s="317" t="s">
        <v>316</v>
      </c>
      <c r="J795" s="96" t="str">
        <f>VLOOKUP(I795,Presupuesto!$B$11:$C$566,2,0)</f>
        <v>PASAJES AL EXTERIOR</v>
      </c>
      <c r="K795" s="327" t="s">
        <v>62</v>
      </c>
      <c r="L795" s="96" t="s">
        <v>703</v>
      </c>
    </row>
    <row r="796" spans="3:12" ht="15.75" thickBot="1" x14ac:dyDescent="0.3">
      <c r="C796" s="97" t="s">
        <v>1306</v>
      </c>
      <c r="D796" s="578"/>
      <c r="E796" s="148">
        <v>0</v>
      </c>
      <c r="F796" s="116">
        <v>250</v>
      </c>
      <c r="G796" s="95">
        <f t="shared" si="57"/>
        <v>0</v>
      </c>
      <c r="H796" s="326" t="s">
        <v>687</v>
      </c>
      <c r="I796" s="96" t="s">
        <v>368</v>
      </c>
      <c r="J796" s="96" t="str">
        <f>VLOOKUP(I796,Presupuesto!$B$11:$C$566,2,0)</f>
        <v>PRODUCTOS PAPEL Y CARTON</v>
      </c>
      <c r="K796" s="327" t="s">
        <v>62</v>
      </c>
      <c r="L796" s="96" t="s">
        <v>703</v>
      </c>
    </row>
    <row r="797" spans="3:12" ht="15.75" thickBot="1" x14ac:dyDescent="0.3">
      <c r="C797" s="97" t="s">
        <v>1307</v>
      </c>
      <c r="D797" s="578"/>
      <c r="E797" s="198">
        <v>20</v>
      </c>
      <c r="F797" s="98">
        <v>85</v>
      </c>
      <c r="G797" s="95">
        <f t="shared" si="57"/>
        <v>1700</v>
      </c>
      <c r="H797" s="326" t="s">
        <v>687</v>
      </c>
      <c r="I797" s="96" t="s">
        <v>368</v>
      </c>
      <c r="J797" s="96" t="str">
        <f>VLOOKUP(I797,Presupuesto!$B$11:$C$566,2,0)</f>
        <v>PRODUCTOS PAPEL Y CARTON</v>
      </c>
      <c r="K797" s="327" t="s">
        <v>62</v>
      </c>
      <c r="L797" s="96" t="s">
        <v>703</v>
      </c>
    </row>
    <row r="798" spans="3:12" ht="15.75" thickBot="1" x14ac:dyDescent="0.3">
      <c r="C798" s="97" t="s">
        <v>1308</v>
      </c>
      <c r="D798" s="578"/>
      <c r="E798" s="198">
        <f>D792/12</f>
        <v>116.66666666666667</v>
      </c>
      <c r="F798" s="98">
        <v>36</v>
      </c>
      <c r="G798" s="95">
        <f t="shared" si="57"/>
        <v>4200</v>
      </c>
      <c r="H798" s="326" t="s">
        <v>687</v>
      </c>
      <c r="I798" s="96" t="s">
        <v>435</v>
      </c>
      <c r="J798" s="96" t="str">
        <f>VLOOKUP(I798,Presupuesto!$B$11:$C$566,2,0)</f>
        <v>UTILES DE ESCRITORIO, OFICINA Y ENSE¥ANZA</v>
      </c>
      <c r="K798" s="327" t="s">
        <v>62</v>
      </c>
      <c r="L798" s="96" t="s">
        <v>703</v>
      </c>
    </row>
    <row r="799" spans="3:12" ht="15.75" thickBot="1" x14ac:dyDescent="0.3">
      <c r="C799" s="97" t="s">
        <v>1309</v>
      </c>
      <c r="D799" s="578"/>
      <c r="E799" s="198">
        <f>D792/12</f>
        <v>116.66666666666667</v>
      </c>
      <c r="F799" s="98">
        <v>80</v>
      </c>
      <c r="G799" s="95">
        <f t="shared" si="57"/>
        <v>9333.3333333333339</v>
      </c>
      <c r="H799" s="326" t="s">
        <v>687</v>
      </c>
      <c r="I799" s="96" t="s">
        <v>435</v>
      </c>
      <c r="J799" s="96" t="str">
        <f>VLOOKUP(I799,Presupuesto!$B$11:$C$566,2,0)</f>
        <v>UTILES DE ESCRITORIO, OFICINA Y ENSE¥ANZA</v>
      </c>
      <c r="K799" s="327" t="s">
        <v>62</v>
      </c>
      <c r="L799" s="96" t="s">
        <v>703</v>
      </c>
    </row>
    <row r="800" spans="3:12" ht="15.75" thickBot="1" x14ac:dyDescent="0.3">
      <c r="C800" s="107" t="s">
        <v>1352</v>
      </c>
      <c r="D800" s="578"/>
      <c r="E800" s="213">
        <v>0</v>
      </c>
      <c r="F800" s="117">
        <v>1300</v>
      </c>
      <c r="G800" s="95">
        <f t="shared" si="57"/>
        <v>0</v>
      </c>
      <c r="H800" s="326" t="s">
        <v>687</v>
      </c>
      <c r="I800" s="96" t="s">
        <v>435</v>
      </c>
      <c r="J800" s="96" t="str">
        <f>VLOOKUP(I800,Presupuesto!$B$11:$C$566,2,0)</f>
        <v>UTILES DE ESCRITORIO, OFICINA Y ENSE¥ANZA</v>
      </c>
      <c r="K800" s="327" t="s">
        <v>62</v>
      </c>
      <c r="L800" s="96" t="s">
        <v>703</v>
      </c>
    </row>
    <row r="801" spans="3:12" ht="15.75" thickBot="1" x14ac:dyDescent="0.3">
      <c r="C801" s="217" t="s">
        <v>1253</v>
      </c>
      <c r="D801" s="218">
        <v>20</v>
      </c>
      <c r="E801" s="328">
        <v>3</v>
      </c>
      <c r="F801" s="102">
        <f>HLOOKUP(C801,$AH$2:$BU$3,2,0)</f>
        <v>2250</v>
      </c>
      <c r="G801" s="103">
        <f>D801*E801*F801</f>
        <v>135000</v>
      </c>
      <c r="H801" s="326" t="s">
        <v>687</v>
      </c>
      <c r="I801" s="329" t="s">
        <v>321</v>
      </c>
      <c r="J801" s="104" t="str">
        <f>VLOOKUP(I801,Presupuesto!$B$11:$C$566,2,0)</f>
        <v>VIATICOS NACIONALES</v>
      </c>
      <c r="K801" s="327" t="s">
        <v>62</v>
      </c>
      <c r="L801" s="330" t="s">
        <v>703</v>
      </c>
    </row>
    <row r="802" spans="3:12" ht="15.75" thickBot="1" x14ac:dyDescent="0.3"/>
    <row r="803" spans="3:12" ht="15.75" thickBot="1" x14ac:dyDescent="0.3">
      <c r="C803" s="29" t="s">
        <v>1292</v>
      </c>
      <c r="D803" s="30">
        <f>SUM(G810:G819)</f>
        <v>179983.33333333334</v>
      </c>
      <c r="E803" s="92"/>
      <c r="F803" s="92"/>
      <c r="G803" s="92"/>
      <c r="H803" s="75"/>
      <c r="I803" s="75"/>
      <c r="J803" s="75"/>
      <c r="K803" s="110"/>
    </row>
    <row r="804" spans="3:12" x14ac:dyDescent="0.25">
      <c r="C804" s="69"/>
      <c r="D804" s="31"/>
      <c r="E804" s="92"/>
      <c r="F804" s="92"/>
      <c r="G804" s="92"/>
      <c r="H804" s="75"/>
      <c r="I804" s="75"/>
      <c r="J804" s="75"/>
      <c r="K804" s="110"/>
    </row>
    <row r="805" spans="3:12" x14ac:dyDescent="0.25">
      <c r="C805" s="69" t="s">
        <v>1355</v>
      </c>
      <c r="D805" s="31"/>
      <c r="E805" s="92"/>
      <c r="F805" s="92"/>
      <c r="G805" s="92"/>
      <c r="H805" s="75"/>
      <c r="I805" s="75"/>
      <c r="J805" s="75"/>
      <c r="K805" s="110"/>
    </row>
    <row r="806" spans="3:12" ht="15.75" x14ac:dyDescent="0.25">
      <c r="C806" s="201" t="s">
        <v>1293</v>
      </c>
      <c r="D806" s="386">
        <v>7.2</v>
      </c>
      <c r="E806" s="92"/>
      <c r="F806" s="92"/>
      <c r="G806" s="92"/>
      <c r="H806" s="75"/>
      <c r="I806" s="75"/>
      <c r="J806" s="75"/>
      <c r="K806" s="110"/>
    </row>
    <row r="807" spans="3:12" ht="18.75" x14ac:dyDescent="0.25">
      <c r="C807" s="424" t="str">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a) 12 Jornadas de capacitación, formación y profesionalización en la compresión y práctica del Sello Académico Lo Esencial.</v>
      </c>
      <c r="D807" s="31"/>
      <c r="E807" s="92"/>
      <c r="F807" s="92"/>
      <c r="G807" s="92"/>
      <c r="H807" s="75"/>
      <c r="I807" s="75"/>
      <c r="J807" s="75"/>
      <c r="K807" s="110"/>
    </row>
    <row r="808" spans="3:12" ht="15.75" thickBot="1" x14ac:dyDescent="0.3">
      <c r="C808" s="69"/>
      <c r="D808" s="31"/>
      <c r="E808" s="92"/>
      <c r="F808" s="92"/>
      <c r="G808" s="92"/>
      <c r="H808" s="75"/>
      <c r="I808" s="75"/>
      <c r="J808" s="75"/>
      <c r="K808" s="110"/>
    </row>
    <row r="809" spans="3:12" ht="30.75" thickBot="1" x14ac:dyDescent="0.3">
      <c r="C809" s="123" t="s">
        <v>1294</v>
      </c>
      <c r="D809" s="126" t="s">
        <v>1295</v>
      </c>
      <c r="E809" s="125" t="s">
        <v>90</v>
      </c>
      <c r="F809" s="125" t="s">
        <v>1296</v>
      </c>
      <c r="G809" s="124" t="s">
        <v>1297</v>
      </c>
      <c r="H809" s="130" t="s">
        <v>1298</v>
      </c>
      <c r="I809" s="125" t="s">
        <v>1299</v>
      </c>
      <c r="J809" s="125" t="s">
        <v>695</v>
      </c>
      <c r="K809" s="125" t="s">
        <v>1300</v>
      </c>
      <c r="L809" s="125" t="s">
        <v>1301</v>
      </c>
    </row>
    <row r="810" spans="3:12" ht="15.75" thickBot="1" x14ac:dyDescent="0.3">
      <c r="C810" s="323" t="s">
        <v>1302</v>
      </c>
      <c r="D810" s="577">
        <v>1400</v>
      </c>
      <c r="E810" s="324">
        <v>0</v>
      </c>
      <c r="F810" s="113">
        <v>30000</v>
      </c>
      <c r="G810" s="325">
        <f t="shared" ref="G810:G818" si="58">E810*F810</f>
        <v>0</v>
      </c>
      <c r="H810" s="326" t="s">
        <v>687</v>
      </c>
      <c r="I810" s="114" t="s">
        <v>278</v>
      </c>
      <c r="J810" s="114" t="str">
        <f>VLOOKUP(I810,Presupuesto!$B$11:$C$566,2,0)</f>
        <v>SERVICIOS DE CAPACITACION.</v>
      </c>
      <c r="K810" s="327" t="s">
        <v>62</v>
      </c>
      <c r="L810" s="114" t="s">
        <v>702</v>
      </c>
    </row>
    <row r="811" spans="3:12" ht="15.75" thickBot="1" x14ac:dyDescent="0.3">
      <c r="C811" s="97" t="s">
        <v>1303</v>
      </c>
      <c r="D811" s="578"/>
      <c r="E811" s="198">
        <v>400</v>
      </c>
      <c r="F811" s="98">
        <v>50</v>
      </c>
      <c r="G811" s="95">
        <f t="shared" si="58"/>
        <v>20000</v>
      </c>
      <c r="H811" s="326" t="s">
        <v>687</v>
      </c>
      <c r="I811" s="96" t="s">
        <v>291</v>
      </c>
      <c r="J811" s="96" t="str">
        <f>VLOOKUP(I811,Presupuesto!$B$11:$C$566,2,0)</f>
        <v>SERVICIOS DE IMPRENTA PUBLIC.Y REPRODUCCION</v>
      </c>
      <c r="K811" s="327" t="s">
        <v>62</v>
      </c>
      <c r="L811" s="96" t="s">
        <v>703</v>
      </c>
    </row>
    <row r="812" spans="3:12" ht="15.75" thickBot="1" x14ac:dyDescent="0.3">
      <c r="C812" s="97" t="s">
        <v>1304</v>
      </c>
      <c r="D812" s="578"/>
      <c r="E812" s="198">
        <v>200</v>
      </c>
      <c r="F812" s="98">
        <v>150</v>
      </c>
      <c r="G812" s="95">
        <f t="shared" si="58"/>
        <v>30000</v>
      </c>
      <c r="H812" s="326" t="s">
        <v>687</v>
      </c>
      <c r="I812" s="96" t="s">
        <v>345</v>
      </c>
      <c r="J812" s="96" t="str">
        <f>VLOOKUP(I812,Presupuesto!$B$11:$C$566,2,0)</f>
        <v>ALIMENTOS B EBIDAS PARA PERSONAS</v>
      </c>
      <c r="K812" s="327" t="s">
        <v>62</v>
      </c>
      <c r="L812" s="96" t="s">
        <v>706</v>
      </c>
    </row>
    <row r="813" spans="3:12" ht="15.75" thickBot="1" x14ac:dyDescent="0.3">
      <c r="C813" s="97" t="s">
        <v>1305</v>
      </c>
      <c r="D813" s="578"/>
      <c r="E813" s="148">
        <v>0</v>
      </c>
      <c r="F813" s="116">
        <v>28000</v>
      </c>
      <c r="G813" s="95">
        <f t="shared" si="58"/>
        <v>0</v>
      </c>
      <c r="H813" s="326" t="s">
        <v>687</v>
      </c>
      <c r="I813" s="317" t="s">
        <v>316</v>
      </c>
      <c r="J813" s="96" t="str">
        <f>VLOOKUP(I813,Presupuesto!$B$11:$C$566,2,0)</f>
        <v>PASAJES AL EXTERIOR</v>
      </c>
      <c r="K813" s="327" t="s">
        <v>62</v>
      </c>
      <c r="L813" s="96" t="s">
        <v>703</v>
      </c>
    </row>
    <row r="814" spans="3:12" ht="15.75" thickBot="1" x14ac:dyDescent="0.3">
      <c r="C814" s="97" t="s">
        <v>1306</v>
      </c>
      <c r="D814" s="578"/>
      <c r="E814" s="148">
        <v>0</v>
      </c>
      <c r="F814" s="116">
        <v>250</v>
      </c>
      <c r="G814" s="95">
        <f t="shared" si="58"/>
        <v>0</v>
      </c>
      <c r="H814" s="326" t="s">
        <v>687</v>
      </c>
      <c r="I814" s="96" t="s">
        <v>368</v>
      </c>
      <c r="J814" s="96" t="str">
        <f>VLOOKUP(I814,Presupuesto!$B$11:$C$566,2,0)</f>
        <v>PRODUCTOS PAPEL Y CARTON</v>
      </c>
      <c r="K814" s="327" t="s">
        <v>62</v>
      </c>
      <c r="L814" s="96" t="s">
        <v>703</v>
      </c>
    </row>
    <row r="815" spans="3:12" ht="15.75" thickBot="1" x14ac:dyDescent="0.3">
      <c r="C815" s="97" t="s">
        <v>1307</v>
      </c>
      <c r="D815" s="578"/>
      <c r="E815" s="198">
        <v>20</v>
      </c>
      <c r="F815" s="98">
        <v>85</v>
      </c>
      <c r="G815" s="95">
        <f t="shared" si="58"/>
        <v>1700</v>
      </c>
      <c r="H815" s="326" t="s">
        <v>687</v>
      </c>
      <c r="I815" s="96" t="s">
        <v>368</v>
      </c>
      <c r="J815" s="96" t="str">
        <f>VLOOKUP(I815,Presupuesto!$B$11:$C$566,2,0)</f>
        <v>PRODUCTOS PAPEL Y CARTON</v>
      </c>
      <c r="K815" s="327" t="s">
        <v>62</v>
      </c>
      <c r="L815" s="96" t="s">
        <v>703</v>
      </c>
    </row>
    <row r="816" spans="3:12" ht="15.75" thickBot="1" x14ac:dyDescent="0.3">
      <c r="C816" s="97" t="s">
        <v>1308</v>
      </c>
      <c r="D816" s="578"/>
      <c r="E816" s="198">
        <f>D810/12</f>
        <v>116.66666666666667</v>
      </c>
      <c r="F816" s="98">
        <v>36</v>
      </c>
      <c r="G816" s="95">
        <f t="shared" si="58"/>
        <v>4200</v>
      </c>
      <c r="H816" s="326" t="s">
        <v>687</v>
      </c>
      <c r="I816" s="96" t="s">
        <v>435</v>
      </c>
      <c r="J816" s="96" t="str">
        <f>VLOOKUP(I816,Presupuesto!$B$11:$C$566,2,0)</f>
        <v>UTILES DE ESCRITORIO, OFICINA Y ENSE¥ANZA</v>
      </c>
      <c r="K816" s="327" t="s">
        <v>62</v>
      </c>
      <c r="L816" s="96" t="s">
        <v>703</v>
      </c>
    </row>
    <row r="817" spans="3:12" ht="15.75" thickBot="1" x14ac:dyDescent="0.3">
      <c r="C817" s="97" t="s">
        <v>1309</v>
      </c>
      <c r="D817" s="578"/>
      <c r="E817" s="198">
        <f>D810/12</f>
        <v>116.66666666666667</v>
      </c>
      <c r="F817" s="98">
        <v>80</v>
      </c>
      <c r="G817" s="95">
        <f t="shared" si="58"/>
        <v>9333.3333333333339</v>
      </c>
      <c r="H817" s="326" t="s">
        <v>687</v>
      </c>
      <c r="I817" s="96" t="s">
        <v>435</v>
      </c>
      <c r="J817" s="96" t="str">
        <f>VLOOKUP(I817,Presupuesto!$B$11:$C$566,2,0)</f>
        <v>UTILES DE ESCRITORIO, OFICINA Y ENSE¥ANZA</v>
      </c>
      <c r="K817" s="327" t="s">
        <v>62</v>
      </c>
      <c r="L817" s="96" t="s">
        <v>703</v>
      </c>
    </row>
    <row r="818" spans="3:12" ht="15.75" thickBot="1" x14ac:dyDescent="0.3">
      <c r="C818" s="107" t="s">
        <v>1352</v>
      </c>
      <c r="D818" s="578"/>
      <c r="E818" s="213">
        <v>0</v>
      </c>
      <c r="F818" s="117">
        <v>1300</v>
      </c>
      <c r="G818" s="95">
        <f t="shared" si="58"/>
        <v>0</v>
      </c>
      <c r="H818" s="326" t="s">
        <v>687</v>
      </c>
      <c r="I818" s="96" t="s">
        <v>435</v>
      </c>
      <c r="J818" s="96" t="str">
        <f>VLOOKUP(I818,Presupuesto!$B$11:$C$566,2,0)</f>
        <v>UTILES DE ESCRITORIO, OFICINA Y ENSE¥ANZA</v>
      </c>
      <c r="K818" s="327" t="s">
        <v>62</v>
      </c>
      <c r="L818" s="96" t="s">
        <v>703</v>
      </c>
    </row>
    <row r="819" spans="3:12" ht="15.75" thickBot="1" x14ac:dyDescent="0.3">
      <c r="C819" s="217" t="s">
        <v>1253</v>
      </c>
      <c r="D819" s="218">
        <v>17</v>
      </c>
      <c r="E819" s="328">
        <v>3</v>
      </c>
      <c r="F819" s="102">
        <f>HLOOKUP(C819,$AH$2:$BU$3,2,0)</f>
        <v>2250</v>
      </c>
      <c r="G819" s="103">
        <f>D819*E819*F819</f>
        <v>114750</v>
      </c>
      <c r="H819" s="326" t="s">
        <v>687</v>
      </c>
      <c r="I819" s="329" t="s">
        <v>321</v>
      </c>
      <c r="J819" s="104" t="str">
        <f>VLOOKUP(I819,Presupuesto!$B$11:$C$566,2,0)</f>
        <v>VIATICOS NACIONALES</v>
      </c>
      <c r="K819" s="327" t="s">
        <v>62</v>
      </c>
      <c r="L819" s="330" t="s">
        <v>703</v>
      </c>
    </row>
    <row r="820" spans="3:12" ht="15.75" thickBot="1" x14ac:dyDescent="0.3"/>
    <row r="821" spans="3:12" ht="15.75" thickBot="1" x14ac:dyDescent="0.3">
      <c r="C821" s="29" t="s">
        <v>1292</v>
      </c>
      <c r="D821" s="30">
        <f>SUM(G828:G837)</f>
        <v>80750</v>
      </c>
      <c r="E821" s="92"/>
      <c r="F821" s="92"/>
      <c r="G821" s="92"/>
      <c r="H821" s="75"/>
      <c r="I821" s="75"/>
      <c r="J821" s="75"/>
      <c r="K821" s="110"/>
    </row>
    <row r="822" spans="3:12" x14ac:dyDescent="0.25">
      <c r="C822" s="69"/>
      <c r="D822" s="31"/>
      <c r="E822" s="92"/>
      <c r="F822" s="92"/>
      <c r="G822" s="92"/>
      <c r="H822" s="75"/>
      <c r="I822" s="75"/>
      <c r="J822" s="75"/>
      <c r="K822" s="110"/>
    </row>
    <row r="823" spans="3:12" x14ac:dyDescent="0.25">
      <c r="C823" s="69" t="s">
        <v>1356</v>
      </c>
      <c r="D823" s="31"/>
      <c r="E823" s="92"/>
      <c r="F823" s="92"/>
      <c r="G823" s="92"/>
      <c r="H823" s="75"/>
      <c r="I823" s="75"/>
      <c r="J823" s="75"/>
      <c r="K823" s="110"/>
    </row>
    <row r="824" spans="3:12" ht="15.75" x14ac:dyDescent="0.25">
      <c r="C824" s="201" t="s">
        <v>1293</v>
      </c>
      <c r="D824" s="386">
        <v>7.3</v>
      </c>
      <c r="E824" s="92"/>
      <c r="F824" s="92"/>
      <c r="G824" s="92"/>
      <c r="H824" s="75"/>
      <c r="I824" s="75"/>
      <c r="J824" s="75"/>
      <c r="K824" s="110"/>
    </row>
    <row r="825" spans="3:12" ht="18.75" x14ac:dyDescent="0.25">
      <c r="C825" s="424" t="str">
        <f>IFERROR(VLOOKUP(D824,'Desarrollo e Innov. Curricular'!$E:$F,2,FALSE),IFERROR(VLOOKUP(D824,'Investigación Científica'!$E:$F,2,FALSE),IFERROR(VLOOKUP(D824,'Vinculación Univ. Sociedad'!$E:$F,2,FALSE),IFERROR(VLOOKUP(D824,'Docencia y Profesorado Universi'!$E:$F,2,FALSE),IFERROR(VLOOKUP(D824,'Estudiantes y Graduados'!$E:$F,2,FALSE),IFERROR(VLOOKUP(D824,'Gestion Administrativa'!$E:$F,2,FALSE),IFERROR(VLOOKUP(D824,'Gestión Académica'!$E:$F,2,FALSE),IFERROR(VLOOKUP(D824,'Aseguramiento de la Calidad'!$E:$F,2,FALSE),IFERROR(VLOOKUP(D824,'Gestión del Conocimiento'!$E:$F,2,FALSE),IFERROR(VLOOKUP(D824,'Gobernabilidad y Procesos...'!$E:$F,2,FALSE),IFERROR(VLOOKUP(D824,'Gestión del Talento Humano'!$E:$F,2,FALSE),IFERROR(VLOOKUP(D824,'Internacionalización de la E.S.'!$E:$F,2,FALSE),IFERROR(VLOOKUP(D824,Posgrado!$E:$F,2,FALSE),IFERROR(VLOOKUP(D824,'Cultura de Innovación Insti...'!$E:$F,2,FALSE),VLOOKUP(D824,'Lo Esencial de la Reforma Univ.'!$E:$F,2,0)))))))))))))))</f>
        <v>a) 4 Jornadas de reflexión sobre comportamiento ético, análisis crítico, toma de conciencia y compromisos para la mejora continua.</v>
      </c>
      <c r="D825" s="31"/>
      <c r="E825" s="92"/>
      <c r="F825" s="92"/>
      <c r="G825" s="92"/>
      <c r="H825" s="75"/>
      <c r="I825" s="75"/>
      <c r="J825" s="75"/>
      <c r="K825" s="110"/>
    </row>
    <row r="826" spans="3:12" ht="15.75" thickBot="1" x14ac:dyDescent="0.3">
      <c r="C826" s="69"/>
      <c r="D826" s="31"/>
      <c r="E826" s="92"/>
      <c r="F826" s="92"/>
      <c r="G826" s="92"/>
      <c r="H826" s="75"/>
      <c r="I826" s="75"/>
      <c r="J826" s="75"/>
      <c r="K826" s="110"/>
    </row>
    <row r="827" spans="3:12" ht="30.75" thickBot="1" x14ac:dyDescent="0.3">
      <c r="C827" s="123" t="s">
        <v>1294</v>
      </c>
      <c r="D827" s="126" t="s">
        <v>1295</v>
      </c>
      <c r="E827" s="125" t="s">
        <v>90</v>
      </c>
      <c r="F827" s="125" t="s">
        <v>1296</v>
      </c>
      <c r="G827" s="124" t="s">
        <v>1297</v>
      </c>
      <c r="H827" s="130" t="s">
        <v>1298</v>
      </c>
      <c r="I827" s="125" t="s">
        <v>1299</v>
      </c>
      <c r="J827" s="125" t="s">
        <v>695</v>
      </c>
      <c r="K827" s="125" t="s">
        <v>1300</v>
      </c>
      <c r="L827" s="125" t="s">
        <v>1301</v>
      </c>
    </row>
    <row r="828" spans="3:12" ht="15.75" thickBot="1" x14ac:dyDescent="0.3">
      <c r="C828" s="323" t="s">
        <v>1302</v>
      </c>
      <c r="D828" s="577">
        <v>300</v>
      </c>
      <c r="E828" s="324">
        <v>0</v>
      </c>
      <c r="F828" s="113">
        <v>30000</v>
      </c>
      <c r="G828" s="325">
        <f t="shared" ref="G828:G836" si="59">E828*F828</f>
        <v>0</v>
      </c>
      <c r="H828" s="326" t="s">
        <v>687</v>
      </c>
      <c r="I828" s="114" t="s">
        <v>278</v>
      </c>
      <c r="J828" s="114" t="str">
        <f>VLOOKUP(I828,Presupuesto!$B$11:$C$566,2,0)</f>
        <v>SERVICIOS DE CAPACITACION.</v>
      </c>
      <c r="K828" s="327" t="s">
        <v>62</v>
      </c>
      <c r="L828" s="114" t="s">
        <v>702</v>
      </c>
    </row>
    <row r="829" spans="3:12" ht="15.75" thickBot="1" x14ac:dyDescent="0.3">
      <c r="C829" s="97" t="s">
        <v>1303</v>
      </c>
      <c r="D829" s="578"/>
      <c r="E829" s="198">
        <v>400</v>
      </c>
      <c r="F829" s="98">
        <v>50</v>
      </c>
      <c r="G829" s="95">
        <f t="shared" si="59"/>
        <v>20000</v>
      </c>
      <c r="H829" s="326" t="s">
        <v>687</v>
      </c>
      <c r="I829" s="96" t="s">
        <v>291</v>
      </c>
      <c r="J829" s="96" t="str">
        <f>VLOOKUP(I829,Presupuesto!$B$11:$C$566,2,0)</f>
        <v>SERVICIOS DE IMPRENTA PUBLIC.Y REPRODUCCION</v>
      </c>
      <c r="K829" s="327" t="s">
        <v>62</v>
      </c>
      <c r="L829" s="96" t="s">
        <v>703</v>
      </c>
    </row>
    <row r="830" spans="3:12" ht="15.75" thickBot="1" x14ac:dyDescent="0.3">
      <c r="C830" s="97" t="s">
        <v>1304</v>
      </c>
      <c r="D830" s="578"/>
      <c r="E830" s="198">
        <v>200</v>
      </c>
      <c r="F830" s="98">
        <v>150</v>
      </c>
      <c r="G830" s="95">
        <f t="shared" si="59"/>
        <v>30000</v>
      </c>
      <c r="H830" s="326" t="s">
        <v>687</v>
      </c>
      <c r="I830" s="96" t="s">
        <v>345</v>
      </c>
      <c r="J830" s="96" t="str">
        <f>VLOOKUP(I830,Presupuesto!$B$11:$C$566,2,0)</f>
        <v>ALIMENTOS B EBIDAS PARA PERSONAS</v>
      </c>
      <c r="K830" s="327" t="s">
        <v>62</v>
      </c>
      <c r="L830" s="96" t="s">
        <v>706</v>
      </c>
    </row>
    <row r="831" spans="3:12" ht="15.75" thickBot="1" x14ac:dyDescent="0.3">
      <c r="C831" s="97" t="s">
        <v>1305</v>
      </c>
      <c r="D831" s="578"/>
      <c r="E831" s="148">
        <v>0</v>
      </c>
      <c r="F831" s="116">
        <v>28000</v>
      </c>
      <c r="G831" s="95">
        <f t="shared" si="59"/>
        <v>0</v>
      </c>
      <c r="H831" s="326" t="s">
        <v>687</v>
      </c>
      <c r="I831" s="317" t="s">
        <v>316</v>
      </c>
      <c r="J831" s="96" t="str">
        <f>VLOOKUP(I831,Presupuesto!$B$11:$C$566,2,0)</f>
        <v>PASAJES AL EXTERIOR</v>
      </c>
      <c r="K831" s="327" t="s">
        <v>62</v>
      </c>
      <c r="L831" s="96" t="s">
        <v>703</v>
      </c>
    </row>
    <row r="832" spans="3:12" ht="15.75" thickBot="1" x14ac:dyDescent="0.3">
      <c r="C832" s="97" t="s">
        <v>1306</v>
      </c>
      <c r="D832" s="578"/>
      <c r="E832" s="148">
        <v>0</v>
      </c>
      <c r="F832" s="116">
        <v>250</v>
      </c>
      <c r="G832" s="95">
        <f t="shared" si="59"/>
        <v>0</v>
      </c>
      <c r="H832" s="326" t="s">
        <v>687</v>
      </c>
      <c r="I832" s="96" t="s">
        <v>368</v>
      </c>
      <c r="J832" s="96" t="str">
        <f>VLOOKUP(I832,Presupuesto!$B$11:$C$566,2,0)</f>
        <v>PRODUCTOS PAPEL Y CARTON</v>
      </c>
      <c r="K832" s="327" t="s">
        <v>62</v>
      </c>
      <c r="L832" s="96" t="s">
        <v>703</v>
      </c>
    </row>
    <row r="833" spans="3:12" ht="15.75" thickBot="1" x14ac:dyDescent="0.3">
      <c r="C833" s="97" t="s">
        <v>1307</v>
      </c>
      <c r="D833" s="578"/>
      <c r="E833" s="198">
        <v>10</v>
      </c>
      <c r="F833" s="98">
        <v>85</v>
      </c>
      <c r="G833" s="95">
        <f t="shared" si="59"/>
        <v>850</v>
      </c>
      <c r="H833" s="326" t="s">
        <v>687</v>
      </c>
      <c r="I833" s="96" t="s">
        <v>368</v>
      </c>
      <c r="J833" s="96" t="str">
        <f>VLOOKUP(I833,Presupuesto!$B$11:$C$566,2,0)</f>
        <v>PRODUCTOS PAPEL Y CARTON</v>
      </c>
      <c r="K833" s="327" t="s">
        <v>62</v>
      </c>
      <c r="L833" s="96" t="s">
        <v>703</v>
      </c>
    </row>
    <row r="834" spans="3:12" ht="15.75" thickBot="1" x14ac:dyDescent="0.3">
      <c r="C834" s="97" t="s">
        <v>1308</v>
      </c>
      <c r="D834" s="578"/>
      <c r="E834" s="198">
        <f>D828/12</f>
        <v>25</v>
      </c>
      <c r="F834" s="98">
        <v>36</v>
      </c>
      <c r="G834" s="95">
        <f t="shared" si="59"/>
        <v>900</v>
      </c>
      <c r="H834" s="326" t="s">
        <v>687</v>
      </c>
      <c r="I834" s="96" t="s">
        <v>435</v>
      </c>
      <c r="J834" s="96" t="str">
        <f>VLOOKUP(I834,Presupuesto!$B$11:$C$566,2,0)</f>
        <v>UTILES DE ESCRITORIO, OFICINA Y ENSE¥ANZA</v>
      </c>
      <c r="K834" s="327" t="s">
        <v>62</v>
      </c>
      <c r="L834" s="96" t="s">
        <v>703</v>
      </c>
    </row>
    <row r="835" spans="3:12" ht="15.75" thickBot="1" x14ac:dyDescent="0.3">
      <c r="C835" s="97" t="s">
        <v>1309</v>
      </c>
      <c r="D835" s="578"/>
      <c r="E835" s="198">
        <f>D828/12</f>
        <v>25</v>
      </c>
      <c r="F835" s="98">
        <v>80</v>
      </c>
      <c r="G835" s="95">
        <f t="shared" si="59"/>
        <v>2000</v>
      </c>
      <c r="H835" s="326" t="s">
        <v>687</v>
      </c>
      <c r="I835" s="96" t="s">
        <v>435</v>
      </c>
      <c r="J835" s="96" t="str">
        <f>VLOOKUP(I835,Presupuesto!$B$11:$C$566,2,0)</f>
        <v>UTILES DE ESCRITORIO, OFICINA Y ENSE¥ANZA</v>
      </c>
      <c r="K835" s="327" t="s">
        <v>62</v>
      </c>
      <c r="L835" s="96" t="s">
        <v>703</v>
      </c>
    </row>
    <row r="836" spans="3:12" ht="15.75" thickBot="1" x14ac:dyDescent="0.3">
      <c r="C836" s="107" t="s">
        <v>1352</v>
      </c>
      <c r="D836" s="578"/>
      <c r="E836" s="213">
        <v>0</v>
      </c>
      <c r="F836" s="117">
        <v>1300</v>
      </c>
      <c r="G836" s="95">
        <f t="shared" si="59"/>
        <v>0</v>
      </c>
      <c r="H836" s="326" t="s">
        <v>687</v>
      </c>
      <c r="I836" s="96" t="s">
        <v>435</v>
      </c>
      <c r="J836" s="96" t="str">
        <f>VLOOKUP(I836,Presupuesto!$B$11:$C$566,2,0)</f>
        <v>UTILES DE ESCRITORIO, OFICINA Y ENSE¥ANZA</v>
      </c>
      <c r="K836" s="327" t="s">
        <v>62</v>
      </c>
      <c r="L836" s="96" t="s">
        <v>703</v>
      </c>
    </row>
    <row r="837" spans="3:12" ht="15.75" thickBot="1" x14ac:dyDescent="0.3">
      <c r="C837" s="217" t="s">
        <v>1253</v>
      </c>
      <c r="D837" s="218">
        <v>4</v>
      </c>
      <c r="E837" s="328">
        <v>3</v>
      </c>
      <c r="F837" s="102">
        <f>HLOOKUP(C837,$AH$2:$BU$3,2,0)</f>
        <v>2250</v>
      </c>
      <c r="G837" s="103">
        <f>D837*E837*F837</f>
        <v>27000</v>
      </c>
      <c r="H837" s="326" t="s">
        <v>687</v>
      </c>
      <c r="I837" s="329" t="s">
        <v>321</v>
      </c>
      <c r="J837" s="104" t="str">
        <f>VLOOKUP(I837,Presupuesto!$B$11:$C$566,2,0)</f>
        <v>VIATICOS NACIONALES</v>
      </c>
      <c r="K837" s="327" t="s">
        <v>62</v>
      </c>
      <c r="L837" s="330" t="s">
        <v>703</v>
      </c>
    </row>
    <row r="838" spans="3:12" ht="15.75" thickBot="1" x14ac:dyDescent="0.3"/>
    <row r="839" spans="3:12" ht="15.75" thickBot="1" x14ac:dyDescent="0.3">
      <c r="C839" s="29" t="s">
        <v>1292</v>
      </c>
      <c r="D839" s="30">
        <f>SUM(G846:G855)</f>
        <v>4076.6666666666665</v>
      </c>
      <c r="E839" s="92"/>
      <c r="F839" s="92"/>
      <c r="G839" s="92"/>
      <c r="H839" s="75"/>
      <c r="I839" s="75"/>
      <c r="J839" s="75"/>
      <c r="K839" s="110"/>
    </row>
    <row r="840" spans="3:12" x14ac:dyDescent="0.25">
      <c r="C840" s="69"/>
      <c r="D840" s="31"/>
      <c r="E840" s="92"/>
      <c r="F840" s="92"/>
      <c r="G840" s="92"/>
      <c r="H840" s="75"/>
      <c r="I840" s="75"/>
      <c r="J840" s="75"/>
      <c r="K840" s="110"/>
    </row>
    <row r="841" spans="3:12" x14ac:dyDescent="0.25">
      <c r="C841" s="69" t="s">
        <v>1357</v>
      </c>
      <c r="D841" s="31"/>
      <c r="E841" s="92"/>
      <c r="F841" s="92"/>
      <c r="G841" s="92"/>
      <c r="H841" s="75"/>
      <c r="I841" s="75"/>
      <c r="J841" s="75"/>
      <c r="K841" s="110"/>
    </row>
    <row r="842" spans="3:12" ht="15.75" x14ac:dyDescent="0.25">
      <c r="C842" s="201" t="s">
        <v>1293</v>
      </c>
      <c r="D842" s="386">
        <v>7.6</v>
      </c>
      <c r="E842" s="92"/>
      <c r="F842" s="92"/>
      <c r="G842" s="92"/>
      <c r="H842" s="75"/>
      <c r="I842" s="75"/>
      <c r="J842" s="75"/>
      <c r="K842" s="110"/>
    </row>
    <row r="843" spans="3:12" ht="18.75" x14ac:dyDescent="0.25">
      <c r="C843" s="424" t="str">
        <f>IFERROR(VLOOKUP(D842,'Desarrollo e Innov. Curricular'!$E:$F,2,FALSE),IFERROR(VLOOKUP(D842,'Investigación Científica'!$E:$F,2,FALSE),IFERROR(VLOOKUP(D842,'Vinculación Univ. Sociedad'!$E:$F,2,FALSE),IFERROR(VLOOKUP(D842,'Docencia y Profesorado Universi'!$E:$F,2,FALSE),IFERROR(VLOOKUP(D842,'Estudiantes y Graduados'!$E:$F,2,FALSE),IFERROR(VLOOKUP(D842,'Gestion Administrativa'!$E:$F,2,FALSE),IFERROR(VLOOKUP(D842,'Gestión Académica'!$E:$F,2,FALSE),IFERROR(VLOOKUP(D842,'Aseguramiento de la Calidad'!$E:$F,2,FALSE),IFERROR(VLOOKUP(D842,'Gestión del Conocimiento'!$E:$F,2,FALSE),IFERROR(VLOOKUP(D842,'Gobernabilidad y Procesos...'!$E:$F,2,FALSE),IFERROR(VLOOKUP(D842,'Gestión del Talento Humano'!$E:$F,2,FALSE),IFERROR(VLOOKUP(D842,'Internacionalización de la E.S.'!$E:$F,2,FALSE),IFERROR(VLOOKUP(D842,Posgrado!$E:$F,2,FALSE),IFERROR(VLOOKUP(D842,'Cultura de Innovación Insti...'!$E:$F,2,FALSE),VLOOKUP(D842,'Lo Esencial de la Reforma Univ.'!$E:$F,2,0)))))))))))))))</f>
        <v>a) Consultoría corta para sistematización, evaluación y sostenibilidad del PSDH. b) 2 Talleres nacionales para elaborar el PSDH 2016-2021</v>
      </c>
      <c r="D843" s="31"/>
      <c r="E843" s="92"/>
      <c r="F843" s="92"/>
      <c r="G843" s="92"/>
      <c r="H843" s="75"/>
      <c r="I843" s="75"/>
      <c r="J843" s="75"/>
      <c r="K843" s="110"/>
    </row>
    <row r="844" spans="3:12" ht="15.75" thickBot="1" x14ac:dyDescent="0.3">
      <c r="C844" s="69"/>
      <c r="D844" s="31"/>
      <c r="E844" s="92"/>
      <c r="F844" s="92"/>
      <c r="G844" s="92"/>
      <c r="H844" s="75"/>
      <c r="I844" s="75"/>
      <c r="J844" s="75"/>
      <c r="K844" s="110"/>
    </row>
    <row r="845" spans="3:12" ht="30.75" thickBot="1" x14ac:dyDescent="0.3">
      <c r="C845" s="123" t="s">
        <v>1294</v>
      </c>
      <c r="D845" s="126" t="s">
        <v>1295</v>
      </c>
      <c r="E845" s="125" t="s">
        <v>90</v>
      </c>
      <c r="F845" s="125" t="s">
        <v>1296</v>
      </c>
      <c r="G845" s="124" t="s">
        <v>1297</v>
      </c>
      <c r="H845" s="130" t="s">
        <v>1298</v>
      </c>
      <c r="I845" s="125" t="s">
        <v>1299</v>
      </c>
      <c r="J845" s="125" t="s">
        <v>695</v>
      </c>
      <c r="K845" s="125" t="s">
        <v>1300</v>
      </c>
      <c r="L845" s="125" t="s">
        <v>1301</v>
      </c>
    </row>
    <row r="846" spans="3:12" ht="15.75" thickBot="1" x14ac:dyDescent="0.3">
      <c r="C846" s="323" t="s">
        <v>1302</v>
      </c>
      <c r="D846" s="577">
        <v>25</v>
      </c>
      <c r="E846" s="324">
        <v>0</v>
      </c>
      <c r="F846" s="113">
        <v>30000</v>
      </c>
      <c r="G846" s="325">
        <f t="shared" ref="G846:G854" si="60">E846*F846</f>
        <v>0</v>
      </c>
      <c r="H846" s="326" t="s">
        <v>687</v>
      </c>
      <c r="I846" s="114" t="s">
        <v>278</v>
      </c>
      <c r="J846" s="114" t="str">
        <f>VLOOKUP(I846,Presupuesto!$B$11:$C$566,2,0)</f>
        <v>SERVICIOS DE CAPACITACION.</v>
      </c>
      <c r="K846" s="327" t="s">
        <v>62</v>
      </c>
      <c r="L846" s="114" t="s">
        <v>702</v>
      </c>
    </row>
    <row r="847" spans="3:12" ht="15.75" thickBot="1" x14ac:dyDescent="0.3">
      <c r="C847" s="97" t="s">
        <v>1303</v>
      </c>
      <c r="D847" s="578"/>
      <c r="E847" s="198">
        <v>0</v>
      </c>
      <c r="F847" s="98">
        <v>50</v>
      </c>
      <c r="G847" s="95">
        <f t="shared" si="60"/>
        <v>0</v>
      </c>
      <c r="H847" s="326" t="s">
        <v>687</v>
      </c>
      <c r="I847" s="96" t="s">
        <v>291</v>
      </c>
      <c r="J847" s="96" t="str">
        <f>VLOOKUP(I847,Presupuesto!$B$11:$C$566,2,0)</f>
        <v>SERVICIOS DE IMPRENTA PUBLIC.Y REPRODUCCION</v>
      </c>
      <c r="K847" s="327" t="s">
        <v>62</v>
      </c>
      <c r="L847" s="96" t="s">
        <v>703</v>
      </c>
    </row>
    <row r="848" spans="3:12" ht="15.75" thickBot="1" x14ac:dyDescent="0.3">
      <c r="C848" s="97" t="s">
        <v>1304</v>
      </c>
      <c r="D848" s="578"/>
      <c r="E848" s="198">
        <v>25</v>
      </c>
      <c r="F848" s="98">
        <v>150</v>
      </c>
      <c r="G848" s="95">
        <f t="shared" si="60"/>
        <v>3750</v>
      </c>
      <c r="H848" s="326" t="s">
        <v>687</v>
      </c>
      <c r="I848" s="96" t="s">
        <v>345</v>
      </c>
      <c r="J848" s="96" t="str">
        <f>VLOOKUP(I848,Presupuesto!$B$11:$C$566,2,0)</f>
        <v>ALIMENTOS B EBIDAS PARA PERSONAS</v>
      </c>
      <c r="K848" s="327" t="s">
        <v>62</v>
      </c>
      <c r="L848" s="96" t="s">
        <v>706</v>
      </c>
    </row>
    <row r="849" spans="3:12" ht="15.75" thickBot="1" x14ac:dyDescent="0.3">
      <c r="C849" s="97" t="s">
        <v>1305</v>
      </c>
      <c r="D849" s="578"/>
      <c r="E849" s="148">
        <v>0</v>
      </c>
      <c r="F849" s="116">
        <v>28000</v>
      </c>
      <c r="G849" s="95">
        <f t="shared" si="60"/>
        <v>0</v>
      </c>
      <c r="H849" s="326" t="s">
        <v>687</v>
      </c>
      <c r="I849" s="317" t="s">
        <v>316</v>
      </c>
      <c r="J849" s="96" t="str">
        <f>VLOOKUP(I849,Presupuesto!$B$11:$C$566,2,0)</f>
        <v>PASAJES AL EXTERIOR</v>
      </c>
      <c r="K849" s="327" t="s">
        <v>62</v>
      </c>
      <c r="L849" s="96" t="s">
        <v>703</v>
      </c>
    </row>
    <row r="850" spans="3:12" ht="15.75" thickBot="1" x14ac:dyDescent="0.3">
      <c r="C850" s="97" t="s">
        <v>1306</v>
      </c>
      <c r="D850" s="578"/>
      <c r="E850" s="148">
        <v>0</v>
      </c>
      <c r="F850" s="116">
        <v>250</v>
      </c>
      <c r="G850" s="95">
        <f t="shared" si="60"/>
        <v>0</v>
      </c>
      <c r="H850" s="326" t="s">
        <v>687</v>
      </c>
      <c r="I850" s="96" t="s">
        <v>368</v>
      </c>
      <c r="J850" s="96" t="str">
        <f>VLOOKUP(I850,Presupuesto!$B$11:$C$566,2,0)</f>
        <v>PRODUCTOS PAPEL Y CARTON</v>
      </c>
      <c r="K850" s="327" t="s">
        <v>62</v>
      </c>
      <c r="L850" s="96" t="s">
        <v>703</v>
      </c>
    </row>
    <row r="851" spans="3:12" ht="15.75" thickBot="1" x14ac:dyDescent="0.3">
      <c r="C851" s="97" t="s">
        <v>1307</v>
      </c>
      <c r="D851" s="578"/>
      <c r="E851" s="198">
        <v>1</v>
      </c>
      <c r="F851" s="98">
        <v>85</v>
      </c>
      <c r="G851" s="95">
        <f t="shared" si="60"/>
        <v>85</v>
      </c>
      <c r="H851" s="326" t="s">
        <v>687</v>
      </c>
      <c r="I851" s="96" t="s">
        <v>368</v>
      </c>
      <c r="J851" s="96" t="str">
        <f>VLOOKUP(I851,Presupuesto!$B$11:$C$566,2,0)</f>
        <v>PRODUCTOS PAPEL Y CARTON</v>
      </c>
      <c r="K851" s="327" t="s">
        <v>62</v>
      </c>
      <c r="L851" s="96" t="s">
        <v>703</v>
      </c>
    </row>
    <row r="852" spans="3:12" ht="15.75" thickBot="1" x14ac:dyDescent="0.3">
      <c r="C852" s="97" t="s">
        <v>1308</v>
      </c>
      <c r="D852" s="578"/>
      <c r="E852" s="198">
        <f>D846/12</f>
        <v>2.0833333333333335</v>
      </c>
      <c r="F852" s="98">
        <v>36</v>
      </c>
      <c r="G852" s="95">
        <f t="shared" si="60"/>
        <v>75</v>
      </c>
      <c r="H852" s="326" t="s">
        <v>687</v>
      </c>
      <c r="I852" s="96" t="s">
        <v>435</v>
      </c>
      <c r="J852" s="96" t="str">
        <f>VLOOKUP(I852,Presupuesto!$B$11:$C$566,2,0)</f>
        <v>UTILES DE ESCRITORIO, OFICINA Y ENSE¥ANZA</v>
      </c>
      <c r="K852" s="327" t="s">
        <v>62</v>
      </c>
      <c r="L852" s="96" t="s">
        <v>703</v>
      </c>
    </row>
    <row r="853" spans="3:12" ht="15.75" thickBot="1" x14ac:dyDescent="0.3">
      <c r="C853" s="97" t="s">
        <v>1309</v>
      </c>
      <c r="D853" s="578"/>
      <c r="E853" s="198">
        <f>D846/12</f>
        <v>2.0833333333333335</v>
      </c>
      <c r="F853" s="98">
        <v>80</v>
      </c>
      <c r="G853" s="95">
        <f t="shared" si="60"/>
        <v>166.66666666666669</v>
      </c>
      <c r="H853" s="326" t="s">
        <v>687</v>
      </c>
      <c r="I853" s="96" t="s">
        <v>435</v>
      </c>
      <c r="J853" s="96" t="str">
        <f>VLOOKUP(I853,Presupuesto!$B$11:$C$566,2,0)</f>
        <v>UTILES DE ESCRITORIO, OFICINA Y ENSE¥ANZA</v>
      </c>
      <c r="K853" s="327" t="s">
        <v>62</v>
      </c>
      <c r="L853" s="96" t="s">
        <v>703</v>
      </c>
    </row>
    <row r="854" spans="3:12" ht="15.75" thickBot="1" x14ac:dyDescent="0.3">
      <c r="C854" s="107" t="s">
        <v>1352</v>
      </c>
      <c r="D854" s="578"/>
      <c r="E854" s="213">
        <v>0</v>
      </c>
      <c r="F854" s="117">
        <v>1300</v>
      </c>
      <c r="G854" s="95">
        <f t="shared" si="60"/>
        <v>0</v>
      </c>
      <c r="H854" s="326" t="s">
        <v>687</v>
      </c>
      <c r="I854" s="96" t="s">
        <v>435</v>
      </c>
      <c r="J854" s="96" t="str">
        <f>VLOOKUP(I854,Presupuesto!$B$11:$C$566,2,0)</f>
        <v>UTILES DE ESCRITORIO, OFICINA Y ENSE¥ANZA</v>
      </c>
      <c r="K854" s="327" t="s">
        <v>62</v>
      </c>
      <c r="L854" s="96" t="s">
        <v>703</v>
      </c>
    </row>
    <row r="855" spans="3:12" ht="15.75" thickBot="1" x14ac:dyDescent="0.3">
      <c r="C855" s="217" t="s">
        <v>1253</v>
      </c>
      <c r="D855" s="218"/>
      <c r="E855" s="328">
        <v>3</v>
      </c>
      <c r="F855" s="102">
        <f>HLOOKUP(C855,$AH$2:$BU$3,2,0)</f>
        <v>2250</v>
      </c>
      <c r="G855" s="103">
        <f>D855*E855*F855</f>
        <v>0</v>
      </c>
      <c r="H855" s="326" t="s">
        <v>687</v>
      </c>
      <c r="I855" s="329" t="s">
        <v>321</v>
      </c>
      <c r="J855" s="104" t="str">
        <f>VLOOKUP(I855,Presupuesto!$B$11:$C$566,2,0)</f>
        <v>VIATICOS NACIONALES</v>
      </c>
      <c r="K855" s="327" t="s">
        <v>62</v>
      </c>
      <c r="L855" s="330" t="s">
        <v>703</v>
      </c>
    </row>
    <row r="856" spans="3:12" ht="15.75" thickBot="1" x14ac:dyDescent="0.3"/>
    <row r="857" spans="3:12" ht="15.75" thickBot="1" x14ac:dyDescent="0.3">
      <c r="C857" s="29" t="s">
        <v>1292</v>
      </c>
      <c r="D857" s="30">
        <f>SUM(G864:G873)</f>
        <v>126700</v>
      </c>
      <c r="E857" s="92"/>
      <c r="F857" s="92"/>
      <c r="G857" s="92"/>
      <c r="H857" s="75"/>
      <c r="I857" s="75"/>
      <c r="J857" s="75"/>
      <c r="K857" s="110"/>
    </row>
    <row r="858" spans="3:12" x14ac:dyDescent="0.25">
      <c r="C858" s="69"/>
      <c r="D858" s="31"/>
      <c r="E858" s="92"/>
      <c r="F858" s="92"/>
      <c r="G858" s="92"/>
      <c r="H858" s="75"/>
      <c r="I858" s="75"/>
      <c r="J858" s="75"/>
      <c r="K858" s="110"/>
    </row>
    <row r="859" spans="3:12" x14ac:dyDescent="0.25">
      <c r="C859" s="69" t="s">
        <v>1358</v>
      </c>
      <c r="D859" s="31"/>
      <c r="E859" s="92"/>
      <c r="F859" s="92"/>
      <c r="G859" s="92"/>
      <c r="H859" s="75"/>
      <c r="I859" s="75"/>
      <c r="J859" s="75"/>
      <c r="K859" s="110"/>
    </row>
    <row r="860" spans="3:12" ht="15.75" x14ac:dyDescent="0.25">
      <c r="C860" s="201" t="s">
        <v>1293</v>
      </c>
      <c r="D860" s="386">
        <v>7.7</v>
      </c>
      <c r="E860" s="92"/>
      <c r="F860" s="92"/>
      <c r="G860" s="92"/>
      <c r="H860" s="75"/>
      <c r="I860" s="75"/>
      <c r="J860" s="75"/>
      <c r="K860" s="110"/>
    </row>
    <row r="861" spans="3:12" ht="18.75" x14ac:dyDescent="0.25">
      <c r="C861" s="424" t="str">
        <f>IFERROR(VLOOKUP(D860,'Desarrollo e Innov. Curricular'!$E:$F,2,FALSE),IFERROR(VLOOKUP(D860,'Investigación Científica'!$E:$F,2,FALSE),IFERROR(VLOOKUP(D860,'Vinculación Univ. Sociedad'!$E:$F,2,FALSE),IFERROR(VLOOKUP(D860,'Docencia y Profesorado Universi'!$E:$F,2,FALSE),IFERROR(VLOOKUP(D860,'Estudiantes y Graduados'!$E:$F,2,FALSE),IFERROR(VLOOKUP(D860,'Gestion Administrativa'!$E:$F,2,FALSE),IFERROR(VLOOKUP(D860,'Gestión Académica'!$E:$F,2,FALSE),IFERROR(VLOOKUP(D860,'Aseguramiento de la Calidad'!$E:$F,2,FALSE),IFERROR(VLOOKUP(D860,'Gestión del Conocimiento'!$E:$F,2,FALSE),IFERROR(VLOOKUP(D860,'Gobernabilidad y Procesos...'!$E:$F,2,FALSE),IFERROR(VLOOKUP(D860,'Gestión del Talento Humano'!$E:$F,2,FALSE),IFERROR(VLOOKUP(D860,'Internacionalización de la E.S.'!$E:$F,2,FALSE),IFERROR(VLOOKUP(D860,Posgrado!$E:$F,2,FALSE),IFERROR(VLOOKUP(D860,'Cultura de Innovación Insti...'!$E:$F,2,FALSE),VLOOKUP(D860,'Lo Esencial de la Reforma Univ.'!$E:$F,2,0)))))))))))))))</f>
        <v>a) 5 Macro eventos varios de promoción de cultura de paz y sistematización de impactos.</v>
      </c>
      <c r="D861" s="31"/>
      <c r="E861" s="92"/>
      <c r="F861" s="92"/>
      <c r="G861" s="92"/>
      <c r="H861" s="75"/>
      <c r="I861" s="75"/>
      <c r="J861" s="75"/>
      <c r="K861" s="110"/>
    </row>
    <row r="862" spans="3:12" ht="15.75" thickBot="1" x14ac:dyDescent="0.3">
      <c r="C862" s="69"/>
      <c r="D862" s="31"/>
      <c r="E862" s="92"/>
      <c r="F862" s="92"/>
      <c r="G862" s="92"/>
      <c r="H862" s="75"/>
      <c r="I862" s="75"/>
      <c r="J862" s="75"/>
      <c r="K862" s="110"/>
    </row>
    <row r="863" spans="3:12" ht="30.75" thickBot="1" x14ac:dyDescent="0.3">
      <c r="C863" s="123" t="s">
        <v>1294</v>
      </c>
      <c r="D863" s="126" t="s">
        <v>1295</v>
      </c>
      <c r="E863" s="125" t="s">
        <v>90</v>
      </c>
      <c r="F863" s="125" t="s">
        <v>1296</v>
      </c>
      <c r="G863" s="124" t="s">
        <v>1297</v>
      </c>
      <c r="H863" s="130" t="s">
        <v>1298</v>
      </c>
      <c r="I863" s="125" t="s">
        <v>1299</v>
      </c>
      <c r="J863" s="125" t="s">
        <v>695</v>
      </c>
      <c r="K863" s="125" t="s">
        <v>1300</v>
      </c>
      <c r="L863" s="125" t="s">
        <v>1301</v>
      </c>
    </row>
    <row r="864" spans="3:12" ht="15.75" thickBot="1" x14ac:dyDescent="0.3">
      <c r="C864" s="323" t="s">
        <v>1302</v>
      </c>
      <c r="D864" s="577">
        <v>450</v>
      </c>
      <c r="E864" s="324">
        <v>0</v>
      </c>
      <c r="F864" s="113">
        <v>30000</v>
      </c>
      <c r="G864" s="325">
        <f t="shared" ref="G864:G872" si="61">E864*F864</f>
        <v>0</v>
      </c>
      <c r="H864" s="326" t="s">
        <v>687</v>
      </c>
      <c r="I864" s="114" t="s">
        <v>278</v>
      </c>
      <c r="J864" s="114" t="str">
        <f>VLOOKUP(I864,Presupuesto!$B$11:$C$566,2,0)</f>
        <v>SERVICIOS DE CAPACITACION.</v>
      </c>
      <c r="K864" s="327" t="s">
        <v>62</v>
      </c>
      <c r="L864" s="114" t="s">
        <v>702</v>
      </c>
    </row>
    <row r="865" spans="3:12" ht="15.75" thickBot="1" x14ac:dyDescent="0.3">
      <c r="C865" s="97" t="s">
        <v>1303</v>
      </c>
      <c r="D865" s="578"/>
      <c r="E865" s="198">
        <v>0</v>
      </c>
      <c r="F865" s="98">
        <v>50</v>
      </c>
      <c r="G865" s="95">
        <f t="shared" si="61"/>
        <v>0</v>
      </c>
      <c r="H865" s="326" t="s">
        <v>687</v>
      </c>
      <c r="I865" s="96" t="s">
        <v>291</v>
      </c>
      <c r="J865" s="96" t="str">
        <f>VLOOKUP(I865,Presupuesto!$B$11:$C$566,2,0)</f>
        <v>SERVICIOS DE IMPRENTA PUBLIC.Y REPRODUCCION</v>
      </c>
      <c r="K865" s="327" t="s">
        <v>62</v>
      </c>
      <c r="L865" s="96" t="s">
        <v>703</v>
      </c>
    </row>
    <row r="866" spans="3:12" ht="15.75" thickBot="1" x14ac:dyDescent="0.3">
      <c r="C866" s="97" t="s">
        <v>1304</v>
      </c>
      <c r="D866" s="578"/>
      <c r="E866" s="198">
        <v>450</v>
      </c>
      <c r="F866" s="98">
        <v>150</v>
      </c>
      <c r="G866" s="95">
        <f t="shared" si="61"/>
        <v>67500</v>
      </c>
      <c r="H866" s="326" t="s">
        <v>687</v>
      </c>
      <c r="I866" s="96" t="s">
        <v>345</v>
      </c>
      <c r="J866" s="96" t="str">
        <f>VLOOKUP(I866,Presupuesto!$B$11:$C$566,2,0)</f>
        <v>ALIMENTOS B EBIDAS PARA PERSONAS</v>
      </c>
      <c r="K866" s="327" t="s">
        <v>62</v>
      </c>
      <c r="L866" s="96" t="s">
        <v>706</v>
      </c>
    </row>
    <row r="867" spans="3:12" ht="15.75" thickBot="1" x14ac:dyDescent="0.3">
      <c r="C867" s="97" t="s">
        <v>1305</v>
      </c>
      <c r="D867" s="578"/>
      <c r="E867" s="148">
        <v>0</v>
      </c>
      <c r="F867" s="116">
        <v>28000</v>
      </c>
      <c r="G867" s="95">
        <f t="shared" si="61"/>
        <v>0</v>
      </c>
      <c r="H867" s="326" t="s">
        <v>687</v>
      </c>
      <c r="I867" s="317" t="s">
        <v>316</v>
      </c>
      <c r="J867" s="96" t="str">
        <f>VLOOKUP(I867,Presupuesto!$B$11:$C$566,2,0)</f>
        <v>PASAJES AL EXTERIOR</v>
      </c>
      <c r="K867" s="327" t="s">
        <v>62</v>
      </c>
      <c r="L867" s="96" t="s">
        <v>703</v>
      </c>
    </row>
    <row r="868" spans="3:12" ht="15.75" thickBot="1" x14ac:dyDescent="0.3">
      <c r="C868" s="97" t="s">
        <v>1306</v>
      </c>
      <c r="D868" s="578"/>
      <c r="E868" s="148">
        <v>0</v>
      </c>
      <c r="F868" s="116">
        <v>250</v>
      </c>
      <c r="G868" s="95">
        <f t="shared" si="61"/>
        <v>0</v>
      </c>
      <c r="H868" s="326" t="s">
        <v>687</v>
      </c>
      <c r="I868" s="96" t="s">
        <v>368</v>
      </c>
      <c r="J868" s="96" t="str">
        <f>VLOOKUP(I868,Presupuesto!$B$11:$C$566,2,0)</f>
        <v>PRODUCTOS PAPEL Y CARTON</v>
      </c>
      <c r="K868" s="327" t="s">
        <v>62</v>
      </c>
      <c r="L868" s="96" t="s">
        <v>703</v>
      </c>
    </row>
    <row r="869" spans="3:12" ht="15.75" thickBot="1" x14ac:dyDescent="0.3">
      <c r="C869" s="97" t="s">
        <v>1307</v>
      </c>
      <c r="D869" s="578"/>
      <c r="E869" s="198">
        <v>10</v>
      </c>
      <c r="F869" s="98">
        <v>85</v>
      </c>
      <c r="G869" s="95">
        <f t="shared" si="61"/>
        <v>850</v>
      </c>
      <c r="H869" s="326" t="s">
        <v>687</v>
      </c>
      <c r="I869" s="96" t="s">
        <v>368</v>
      </c>
      <c r="J869" s="96" t="str">
        <f>VLOOKUP(I869,Presupuesto!$B$11:$C$566,2,0)</f>
        <v>PRODUCTOS PAPEL Y CARTON</v>
      </c>
      <c r="K869" s="327" t="s">
        <v>62</v>
      </c>
      <c r="L869" s="96" t="s">
        <v>703</v>
      </c>
    </row>
    <row r="870" spans="3:12" ht="15.75" thickBot="1" x14ac:dyDescent="0.3">
      <c r="C870" s="97" t="s">
        <v>1308</v>
      </c>
      <c r="D870" s="578"/>
      <c r="E870" s="198">
        <f>D864/12</f>
        <v>37.5</v>
      </c>
      <c r="F870" s="98">
        <v>36</v>
      </c>
      <c r="G870" s="95">
        <f t="shared" si="61"/>
        <v>1350</v>
      </c>
      <c r="H870" s="326" t="s">
        <v>687</v>
      </c>
      <c r="I870" s="96" t="s">
        <v>435</v>
      </c>
      <c r="J870" s="96" t="str">
        <f>VLOOKUP(I870,Presupuesto!$B$11:$C$566,2,0)</f>
        <v>UTILES DE ESCRITORIO, OFICINA Y ENSE¥ANZA</v>
      </c>
      <c r="K870" s="327" t="s">
        <v>62</v>
      </c>
      <c r="L870" s="96" t="s">
        <v>703</v>
      </c>
    </row>
    <row r="871" spans="3:12" ht="15.75" thickBot="1" x14ac:dyDescent="0.3">
      <c r="C871" s="97" t="s">
        <v>1309</v>
      </c>
      <c r="D871" s="578"/>
      <c r="E871" s="198">
        <f>D864/12</f>
        <v>37.5</v>
      </c>
      <c r="F871" s="98">
        <v>80</v>
      </c>
      <c r="G871" s="95">
        <f t="shared" si="61"/>
        <v>3000</v>
      </c>
      <c r="H871" s="326" t="s">
        <v>687</v>
      </c>
      <c r="I871" s="96" t="s">
        <v>435</v>
      </c>
      <c r="J871" s="96" t="str">
        <f>VLOOKUP(I871,Presupuesto!$B$11:$C$566,2,0)</f>
        <v>UTILES DE ESCRITORIO, OFICINA Y ENSE¥ANZA</v>
      </c>
      <c r="K871" s="327" t="s">
        <v>62</v>
      </c>
      <c r="L871" s="96" t="s">
        <v>703</v>
      </c>
    </row>
    <row r="872" spans="3:12" ht="15.75" thickBot="1" x14ac:dyDescent="0.3">
      <c r="C872" s="107" t="s">
        <v>1352</v>
      </c>
      <c r="D872" s="578"/>
      <c r="E872" s="213">
        <v>0</v>
      </c>
      <c r="F872" s="117">
        <v>1300</v>
      </c>
      <c r="G872" s="95">
        <f t="shared" si="61"/>
        <v>0</v>
      </c>
      <c r="H872" s="326" t="s">
        <v>687</v>
      </c>
      <c r="I872" s="96" t="s">
        <v>435</v>
      </c>
      <c r="J872" s="96" t="str">
        <f>VLOOKUP(I872,Presupuesto!$B$11:$C$566,2,0)</f>
        <v>UTILES DE ESCRITORIO, OFICINA Y ENSE¥ANZA</v>
      </c>
      <c r="K872" s="327" t="s">
        <v>62</v>
      </c>
      <c r="L872" s="96" t="s">
        <v>703</v>
      </c>
    </row>
    <row r="873" spans="3:12" ht="15.75" thickBot="1" x14ac:dyDescent="0.3">
      <c r="C873" s="217" t="s">
        <v>1253</v>
      </c>
      <c r="D873" s="218">
        <v>8</v>
      </c>
      <c r="E873" s="328">
        <v>3</v>
      </c>
      <c r="F873" s="102">
        <f>HLOOKUP(C873,$AH$2:$BU$3,2,0)</f>
        <v>2250</v>
      </c>
      <c r="G873" s="103">
        <f>D873*E873*F873</f>
        <v>54000</v>
      </c>
      <c r="H873" s="326" t="s">
        <v>687</v>
      </c>
      <c r="I873" s="329" t="s">
        <v>321</v>
      </c>
      <c r="J873" s="104" t="str">
        <f>VLOOKUP(I873,Presupuesto!$B$11:$C$566,2,0)</f>
        <v>VIATICOS NACIONALES</v>
      </c>
      <c r="K873" s="327" t="s">
        <v>62</v>
      </c>
      <c r="L873" s="330" t="s">
        <v>703</v>
      </c>
    </row>
    <row r="874" spans="3:12" ht="15.75" thickBot="1" x14ac:dyDescent="0.3"/>
    <row r="875" spans="3:12" ht="15.75" thickBot="1" x14ac:dyDescent="0.3">
      <c r="C875" s="29" t="s">
        <v>1292</v>
      </c>
      <c r="D875" s="30">
        <f>SUM(G882:G891)</f>
        <v>20250</v>
      </c>
      <c r="E875" s="92"/>
      <c r="F875" s="92"/>
      <c r="G875" s="92"/>
      <c r="H875" s="75"/>
      <c r="I875" s="75"/>
      <c r="J875" s="75"/>
      <c r="K875" s="110"/>
    </row>
    <row r="876" spans="3:12" x14ac:dyDescent="0.25">
      <c r="C876" s="69"/>
      <c r="D876" s="31"/>
      <c r="E876" s="92"/>
      <c r="F876" s="92"/>
      <c r="G876" s="92"/>
      <c r="H876" s="75"/>
      <c r="I876" s="75"/>
      <c r="J876" s="75"/>
      <c r="K876" s="110"/>
    </row>
    <row r="877" spans="3:12" x14ac:dyDescent="0.25">
      <c r="C877" s="69" t="s">
        <v>1359</v>
      </c>
      <c r="D877" s="31"/>
      <c r="E877" s="92"/>
      <c r="F877" s="92"/>
      <c r="G877" s="92"/>
      <c r="H877" s="75"/>
      <c r="I877" s="75"/>
      <c r="J877" s="75"/>
      <c r="K877" s="110"/>
    </row>
    <row r="878" spans="3:12" ht="15.75" x14ac:dyDescent="0.25">
      <c r="C878" s="201" t="s">
        <v>1293</v>
      </c>
      <c r="D878" s="386">
        <v>7.8</v>
      </c>
      <c r="E878" s="92"/>
      <c r="F878" s="92"/>
      <c r="G878" s="92"/>
      <c r="H878" s="75"/>
      <c r="I878" s="75"/>
      <c r="J878" s="75"/>
      <c r="K878" s="110"/>
    </row>
    <row r="879" spans="3:12" ht="18.75" x14ac:dyDescent="0.25">
      <c r="C879" s="424" t="str">
        <f>IFERROR(VLOOKUP(D878,'Desarrollo e Innov. Curricular'!$E:$F,2,FALSE),IFERROR(VLOOKUP(D878,'Investigación Científica'!$E:$F,2,FALSE),IFERROR(VLOOKUP(D878,'Vinculación Univ. Sociedad'!$E:$F,2,FALSE),IFERROR(VLOOKUP(D878,'Docencia y Profesorado Universi'!$E:$F,2,FALSE),IFERROR(VLOOKUP(D878,'Estudiantes y Graduados'!$E:$F,2,FALSE),IFERROR(VLOOKUP(D878,'Gestion Administrativa'!$E:$F,2,FALSE),IFERROR(VLOOKUP(D878,'Gestión Académica'!$E:$F,2,FALSE),IFERROR(VLOOKUP(D878,'Aseguramiento de la Calidad'!$E:$F,2,FALSE),IFERROR(VLOOKUP(D878,'Gestión del Conocimiento'!$E:$F,2,FALSE),IFERROR(VLOOKUP(D878,'Gobernabilidad y Procesos...'!$E:$F,2,FALSE),IFERROR(VLOOKUP(D878,'Gestión del Talento Humano'!$E:$F,2,FALSE),IFERROR(VLOOKUP(D878,'Internacionalización de la E.S.'!$E:$F,2,FALSE),IFERROR(VLOOKUP(D878,Posgrado!$E:$F,2,FALSE),IFERROR(VLOOKUP(D878,'Cultura de Innovación Insti...'!$E:$F,2,FALSE),VLOOKUP(D878,'Lo Esencial de la Reforma Univ.'!$E:$F,2,0)))))))))))))))</f>
        <v>a) 2 Seguimientos a redes de voluntariado cultural y fortalecimiento institucional de las mismas propociando su planes de acción.</v>
      </c>
      <c r="D879" s="31"/>
      <c r="E879" s="92"/>
      <c r="F879" s="92"/>
      <c r="G879" s="92"/>
      <c r="H879" s="75"/>
      <c r="I879" s="75"/>
      <c r="J879" s="75"/>
      <c r="K879" s="110"/>
    </row>
    <row r="880" spans="3:12" ht="15.75" thickBot="1" x14ac:dyDescent="0.3">
      <c r="C880" s="69"/>
      <c r="D880" s="31"/>
      <c r="E880" s="92"/>
      <c r="F880" s="92"/>
      <c r="G880" s="92"/>
      <c r="H880" s="75"/>
      <c r="I880" s="75"/>
      <c r="J880" s="75"/>
      <c r="K880" s="110"/>
    </row>
    <row r="881" spans="3:12" ht="30.75" thickBot="1" x14ac:dyDescent="0.3">
      <c r="C881" s="123" t="s">
        <v>1294</v>
      </c>
      <c r="D881" s="126" t="s">
        <v>1295</v>
      </c>
      <c r="E881" s="125" t="s">
        <v>90</v>
      </c>
      <c r="F881" s="125" t="s">
        <v>1296</v>
      </c>
      <c r="G881" s="124" t="s">
        <v>1297</v>
      </c>
      <c r="H881" s="130" t="s">
        <v>1298</v>
      </c>
      <c r="I881" s="125" t="s">
        <v>1299</v>
      </c>
      <c r="J881" s="125" t="s">
        <v>695</v>
      </c>
      <c r="K881" s="125" t="s">
        <v>1300</v>
      </c>
      <c r="L881" s="125" t="s">
        <v>1301</v>
      </c>
    </row>
    <row r="882" spans="3:12" ht="15.75" thickBot="1" x14ac:dyDescent="0.3">
      <c r="C882" s="323" t="s">
        <v>1302</v>
      </c>
      <c r="D882" s="577">
        <v>0</v>
      </c>
      <c r="E882" s="324">
        <v>0</v>
      </c>
      <c r="F882" s="113">
        <v>30000</v>
      </c>
      <c r="G882" s="325">
        <f t="shared" ref="G882:G890" si="62">E882*F882</f>
        <v>0</v>
      </c>
      <c r="H882" s="326" t="s">
        <v>687</v>
      </c>
      <c r="I882" s="114" t="s">
        <v>278</v>
      </c>
      <c r="J882" s="114" t="str">
        <f>VLOOKUP(I882,Presupuesto!$B$11:$C$566,2,0)</f>
        <v>SERVICIOS DE CAPACITACION.</v>
      </c>
      <c r="K882" s="327" t="s">
        <v>62</v>
      </c>
      <c r="L882" s="114" t="s">
        <v>702</v>
      </c>
    </row>
    <row r="883" spans="3:12" ht="15.75" thickBot="1" x14ac:dyDescent="0.3">
      <c r="C883" s="97" t="s">
        <v>1303</v>
      </c>
      <c r="D883" s="578"/>
      <c r="E883" s="198">
        <v>0</v>
      </c>
      <c r="F883" s="98">
        <v>50</v>
      </c>
      <c r="G883" s="95">
        <f t="shared" si="62"/>
        <v>0</v>
      </c>
      <c r="H883" s="326" t="s">
        <v>687</v>
      </c>
      <c r="I883" s="96" t="s">
        <v>291</v>
      </c>
      <c r="J883" s="96" t="str">
        <f>VLOOKUP(I883,Presupuesto!$B$11:$C$566,2,0)</f>
        <v>SERVICIOS DE IMPRENTA PUBLIC.Y REPRODUCCION</v>
      </c>
      <c r="K883" s="327" t="s">
        <v>62</v>
      </c>
      <c r="L883" s="96" t="s">
        <v>703</v>
      </c>
    </row>
    <row r="884" spans="3:12" ht="15.75" thickBot="1" x14ac:dyDescent="0.3">
      <c r="C884" s="97" t="s">
        <v>1304</v>
      </c>
      <c r="D884" s="578"/>
      <c r="E884" s="198">
        <v>0</v>
      </c>
      <c r="F884" s="98">
        <v>150</v>
      </c>
      <c r="G884" s="95">
        <f t="shared" si="62"/>
        <v>0</v>
      </c>
      <c r="H884" s="326" t="s">
        <v>687</v>
      </c>
      <c r="I884" s="96" t="s">
        <v>345</v>
      </c>
      <c r="J884" s="96" t="str">
        <f>VLOOKUP(I884,Presupuesto!$B$11:$C$566,2,0)</f>
        <v>ALIMENTOS B EBIDAS PARA PERSONAS</v>
      </c>
      <c r="K884" s="327" t="s">
        <v>62</v>
      </c>
      <c r="L884" s="96" t="s">
        <v>706</v>
      </c>
    </row>
    <row r="885" spans="3:12" ht="15.75" thickBot="1" x14ac:dyDescent="0.3">
      <c r="C885" s="97" t="s">
        <v>1305</v>
      </c>
      <c r="D885" s="578"/>
      <c r="E885" s="148">
        <v>0</v>
      </c>
      <c r="F885" s="116">
        <v>28000</v>
      </c>
      <c r="G885" s="95">
        <f t="shared" si="62"/>
        <v>0</v>
      </c>
      <c r="H885" s="326" t="s">
        <v>687</v>
      </c>
      <c r="I885" s="317" t="s">
        <v>316</v>
      </c>
      <c r="J885" s="96" t="str">
        <f>VLOOKUP(I885,Presupuesto!$B$11:$C$566,2,0)</f>
        <v>PASAJES AL EXTERIOR</v>
      </c>
      <c r="K885" s="327" t="s">
        <v>62</v>
      </c>
      <c r="L885" s="96" t="s">
        <v>703</v>
      </c>
    </row>
    <row r="886" spans="3:12" ht="15.75" thickBot="1" x14ac:dyDescent="0.3">
      <c r="C886" s="97" t="s">
        <v>1306</v>
      </c>
      <c r="D886" s="578"/>
      <c r="E886" s="148">
        <v>0</v>
      </c>
      <c r="F886" s="116">
        <v>250</v>
      </c>
      <c r="G886" s="95">
        <f t="shared" si="62"/>
        <v>0</v>
      </c>
      <c r="H886" s="326" t="s">
        <v>687</v>
      </c>
      <c r="I886" s="96" t="s">
        <v>368</v>
      </c>
      <c r="J886" s="96" t="str">
        <f>VLOOKUP(I886,Presupuesto!$B$11:$C$566,2,0)</f>
        <v>PRODUCTOS PAPEL Y CARTON</v>
      </c>
      <c r="K886" s="327" t="s">
        <v>62</v>
      </c>
      <c r="L886" s="96" t="s">
        <v>703</v>
      </c>
    </row>
    <row r="887" spans="3:12" ht="15.75" thickBot="1" x14ac:dyDescent="0.3">
      <c r="C887" s="97" t="s">
        <v>1307</v>
      </c>
      <c r="D887" s="578"/>
      <c r="E887" s="198">
        <v>0</v>
      </c>
      <c r="F887" s="98">
        <v>85</v>
      </c>
      <c r="G887" s="95">
        <f t="shared" si="62"/>
        <v>0</v>
      </c>
      <c r="H887" s="326" t="s">
        <v>687</v>
      </c>
      <c r="I887" s="96" t="s">
        <v>368</v>
      </c>
      <c r="J887" s="96" t="str">
        <f>VLOOKUP(I887,Presupuesto!$B$11:$C$566,2,0)</f>
        <v>PRODUCTOS PAPEL Y CARTON</v>
      </c>
      <c r="K887" s="327" t="s">
        <v>62</v>
      </c>
      <c r="L887" s="96" t="s">
        <v>703</v>
      </c>
    </row>
    <row r="888" spans="3:12" ht="15.75" thickBot="1" x14ac:dyDescent="0.3">
      <c r="C888" s="97" t="s">
        <v>1308</v>
      </c>
      <c r="D888" s="578"/>
      <c r="E888" s="198">
        <f>D882/12</f>
        <v>0</v>
      </c>
      <c r="F888" s="98">
        <v>36</v>
      </c>
      <c r="G888" s="95">
        <f t="shared" si="62"/>
        <v>0</v>
      </c>
      <c r="H888" s="326" t="s">
        <v>687</v>
      </c>
      <c r="I888" s="96" t="s">
        <v>435</v>
      </c>
      <c r="J888" s="96" t="str">
        <f>VLOOKUP(I888,Presupuesto!$B$11:$C$566,2,0)</f>
        <v>UTILES DE ESCRITORIO, OFICINA Y ENSE¥ANZA</v>
      </c>
      <c r="K888" s="327" t="s">
        <v>62</v>
      </c>
      <c r="L888" s="96" t="s">
        <v>703</v>
      </c>
    </row>
    <row r="889" spans="3:12" ht="15.75" thickBot="1" x14ac:dyDescent="0.3">
      <c r="C889" s="97" t="s">
        <v>1309</v>
      </c>
      <c r="D889" s="578"/>
      <c r="E889" s="198">
        <f>D882/12</f>
        <v>0</v>
      </c>
      <c r="F889" s="98">
        <v>80</v>
      </c>
      <c r="G889" s="95">
        <f t="shared" si="62"/>
        <v>0</v>
      </c>
      <c r="H889" s="326" t="s">
        <v>687</v>
      </c>
      <c r="I889" s="96" t="s">
        <v>435</v>
      </c>
      <c r="J889" s="96" t="str">
        <f>VLOOKUP(I889,Presupuesto!$B$11:$C$566,2,0)</f>
        <v>UTILES DE ESCRITORIO, OFICINA Y ENSE¥ANZA</v>
      </c>
      <c r="K889" s="327" t="s">
        <v>62</v>
      </c>
      <c r="L889" s="96" t="s">
        <v>703</v>
      </c>
    </row>
    <row r="890" spans="3:12" ht="15.75" thickBot="1" x14ac:dyDescent="0.3">
      <c r="C890" s="107" t="s">
        <v>1352</v>
      </c>
      <c r="D890" s="578"/>
      <c r="E890" s="213">
        <v>0</v>
      </c>
      <c r="F890" s="117">
        <v>1300</v>
      </c>
      <c r="G890" s="95">
        <f t="shared" si="62"/>
        <v>0</v>
      </c>
      <c r="H890" s="326" t="s">
        <v>687</v>
      </c>
      <c r="I890" s="96" t="s">
        <v>435</v>
      </c>
      <c r="J890" s="96" t="str">
        <f>VLOOKUP(I890,Presupuesto!$B$11:$C$566,2,0)</f>
        <v>UTILES DE ESCRITORIO, OFICINA Y ENSE¥ANZA</v>
      </c>
      <c r="K890" s="327" t="s">
        <v>62</v>
      </c>
      <c r="L890" s="96" t="s">
        <v>703</v>
      </c>
    </row>
    <row r="891" spans="3:12" ht="15.75" thickBot="1" x14ac:dyDescent="0.3">
      <c r="C891" s="217" t="s">
        <v>1253</v>
      </c>
      <c r="D891" s="218">
        <v>3</v>
      </c>
      <c r="E891" s="328">
        <v>3</v>
      </c>
      <c r="F891" s="102">
        <f>HLOOKUP(C891,$AH$2:$BU$3,2,0)</f>
        <v>2250</v>
      </c>
      <c r="G891" s="103">
        <f>D891*E891*F891</f>
        <v>20250</v>
      </c>
      <c r="H891" s="326" t="s">
        <v>687</v>
      </c>
      <c r="I891" s="329" t="s">
        <v>321</v>
      </c>
      <c r="J891" s="104" t="str">
        <f>VLOOKUP(I891,Presupuesto!$B$11:$C$566,2,0)</f>
        <v>VIATICOS NACIONALES</v>
      </c>
      <c r="K891" s="327" t="s">
        <v>62</v>
      </c>
      <c r="L891" s="330" t="s">
        <v>703</v>
      </c>
    </row>
    <row r="892" spans="3:12" ht="15.75" thickBot="1" x14ac:dyDescent="0.3"/>
    <row r="893" spans="3:12" ht="15.75" thickBot="1" x14ac:dyDescent="0.3">
      <c r="C893" s="29" t="s">
        <v>1292</v>
      </c>
      <c r="D893" s="30">
        <f>SUM(G900:G909)</f>
        <v>82433.333333333343</v>
      </c>
      <c r="E893" s="92"/>
      <c r="F893" s="92"/>
      <c r="G893" s="92"/>
      <c r="H893" s="75"/>
      <c r="I893" s="75"/>
      <c r="J893" s="75"/>
      <c r="K893" s="110"/>
    </row>
    <row r="894" spans="3:12" x14ac:dyDescent="0.25">
      <c r="C894" s="69"/>
      <c r="D894" s="31"/>
      <c r="E894" s="92"/>
      <c r="F894" s="92"/>
      <c r="G894" s="92"/>
      <c r="H894" s="75"/>
      <c r="I894" s="75"/>
      <c r="J894" s="75"/>
      <c r="K894" s="110"/>
    </row>
    <row r="895" spans="3:12" x14ac:dyDescent="0.25">
      <c r="C895" s="69" t="s">
        <v>1360</v>
      </c>
      <c r="D895" s="31"/>
      <c r="E895" s="92"/>
      <c r="F895" s="92"/>
      <c r="G895" s="92"/>
      <c r="H895" s="75"/>
      <c r="I895" s="75"/>
      <c r="J895" s="75"/>
      <c r="K895" s="110"/>
    </row>
    <row r="896" spans="3:12" ht="15.75" x14ac:dyDescent="0.25">
      <c r="C896" s="201" t="s">
        <v>1293</v>
      </c>
      <c r="D896" s="386">
        <v>7.9</v>
      </c>
      <c r="E896" s="92"/>
      <c r="F896" s="92"/>
      <c r="G896" s="92"/>
      <c r="H896" s="75"/>
      <c r="I896" s="75"/>
      <c r="J896" s="75"/>
      <c r="K896" s="110"/>
    </row>
    <row r="897" spans="3:12" ht="18.75" x14ac:dyDescent="0.25">
      <c r="C897" s="424" t="str">
        <f>IFERROR(VLOOKUP(D896,'Desarrollo e Innov. Curricular'!$E:$F,2,FALSE),IFERROR(VLOOKUP(D896,'Investigación Científica'!$E:$F,2,FALSE),IFERROR(VLOOKUP(D896,'Vinculación Univ. Sociedad'!$E:$F,2,FALSE),IFERROR(VLOOKUP(D896,'Docencia y Profesorado Universi'!$E:$F,2,FALSE),IFERROR(VLOOKUP(D896,'Estudiantes y Graduados'!$E:$F,2,FALSE),IFERROR(VLOOKUP(D896,'Gestion Administrativa'!$E:$F,2,FALSE),IFERROR(VLOOKUP(D896,'Gestión Académica'!$E:$F,2,FALSE),IFERROR(VLOOKUP(D896,'Aseguramiento de la Calidad'!$E:$F,2,FALSE),IFERROR(VLOOKUP(D896,'Gestión del Conocimiento'!$E:$F,2,FALSE),IFERROR(VLOOKUP(D896,'Gobernabilidad y Procesos...'!$E:$F,2,FALSE),IFERROR(VLOOKUP(D896,'Gestión del Talento Humano'!$E:$F,2,FALSE),IFERROR(VLOOKUP(D896,'Internacionalización de la E.S.'!$E:$F,2,FALSE),IFERROR(VLOOKUP(D896,Posgrado!$E:$F,2,FALSE),IFERROR(VLOOKUP(D896,'Cultura de Innovación Insti...'!$E:$F,2,FALSE),VLOOKUP(D896,'Lo Esencial de la Reforma Univ.'!$E:$F,2,0)))))))))))))))</f>
        <v>3 Diplomados</v>
      </c>
      <c r="D897" s="31"/>
      <c r="E897" s="92"/>
      <c r="F897" s="92"/>
      <c r="G897" s="92"/>
      <c r="H897" s="75"/>
      <c r="I897" s="75"/>
      <c r="J897" s="75"/>
      <c r="K897" s="110"/>
    </row>
    <row r="898" spans="3:12" ht="15.75" thickBot="1" x14ac:dyDescent="0.3">
      <c r="C898" s="69"/>
      <c r="D898" s="31"/>
      <c r="E898" s="92"/>
      <c r="F898" s="92"/>
      <c r="G898" s="92"/>
      <c r="H898" s="75"/>
      <c r="I898" s="75"/>
      <c r="J898" s="75"/>
      <c r="K898" s="110"/>
    </row>
    <row r="899" spans="3:12" ht="30.75" thickBot="1" x14ac:dyDescent="0.3">
      <c r="C899" s="123" t="s">
        <v>1294</v>
      </c>
      <c r="D899" s="126" t="s">
        <v>1295</v>
      </c>
      <c r="E899" s="125" t="s">
        <v>90</v>
      </c>
      <c r="F899" s="125" t="s">
        <v>1296</v>
      </c>
      <c r="G899" s="124" t="s">
        <v>1297</v>
      </c>
      <c r="H899" s="130" t="s">
        <v>1298</v>
      </c>
      <c r="I899" s="125" t="s">
        <v>1299</v>
      </c>
      <c r="J899" s="125" t="s">
        <v>695</v>
      </c>
      <c r="K899" s="125" t="s">
        <v>1300</v>
      </c>
      <c r="L899" s="125" t="s">
        <v>1301</v>
      </c>
    </row>
    <row r="900" spans="3:12" ht="15.75" thickBot="1" x14ac:dyDescent="0.3">
      <c r="C900" s="323" t="s">
        <v>1302</v>
      </c>
      <c r="D900" s="577">
        <v>200</v>
      </c>
      <c r="E900" s="324">
        <v>0</v>
      </c>
      <c r="F900" s="113">
        <v>30000</v>
      </c>
      <c r="G900" s="325">
        <f t="shared" ref="G900:G908" si="63">E900*F900</f>
        <v>0</v>
      </c>
      <c r="H900" s="326" t="s">
        <v>687</v>
      </c>
      <c r="I900" s="114" t="s">
        <v>278</v>
      </c>
      <c r="J900" s="114" t="str">
        <f>VLOOKUP(I900,Presupuesto!$B$11:$C$566,2,0)</f>
        <v>SERVICIOS DE CAPACITACION.</v>
      </c>
      <c r="K900" s="327" t="s">
        <v>62</v>
      </c>
      <c r="L900" s="114" t="s">
        <v>702</v>
      </c>
    </row>
    <row r="901" spans="3:12" ht="15.75" thickBot="1" x14ac:dyDescent="0.3">
      <c r="C901" s="97" t="s">
        <v>1303</v>
      </c>
      <c r="D901" s="578"/>
      <c r="E901" s="198">
        <v>200</v>
      </c>
      <c r="F901" s="98">
        <v>50</v>
      </c>
      <c r="G901" s="95">
        <f t="shared" si="63"/>
        <v>10000</v>
      </c>
      <c r="H901" s="326" t="s">
        <v>687</v>
      </c>
      <c r="I901" s="96" t="s">
        <v>291</v>
      </c>
      <c r="J901" s="96" t="str">
        <f>VLOOKUP(I901,Presupuesto!$B$11:$C$566,2,0)</f>
        <v>SERVICIOS DE IMPRENTA PUBLIC.Y REPRODUCCION</v>
      </c>
      <c r="K901" s="327" t="s">
        <v>62</v>
      </c>
      <c r="L901" s="96" t="s">
        <v>703</v>
      </c>
    </row>
    <row r="902" spans="3:12" ht="15.75" thickBot="1" x14ac:dyDescent="0.3">
      <c r="C902" s="97" t="s">
        <v>1304</v>
      </c>
      <c r="D902" s="578"/>
      <c r="E902" s="198">
        <v>200</v>
      </c>
      <c r="F902" s="98">
        <v>150</v>
      </c>
      <c r="G902" s="95">
        <f t="shared" si="63"/>
        <v>30000</v>
      </c>
      <c r="H902" s="326" t="s">
        <v>687</v>
      </c>
      <c r="I902" s="96" t="s">
        <v>345</v>
      </c>
      <c r="J902" s="96" t="str">
        <f>VLOOKUP(I902,Presupuesto!$B$11:$C$566,2,0)</f>
        <v>ALIMENTOS B EBIDAS PARA PERSONAS</v>
      </c>
      <c r="K902" s="327" t="s">
        <v>62</v>
      </c>
      <c r="L902" s="96" t="s">
        <v>706</v>
      </c>
    </row>
    <row r="903" spans="3:12" ht="15.75" thickBot="1" x14ac:dyDescent="0.3">
      <c r="C903" s="97" t="s">
        <v>1305</v>
      </c>
      <c r="D903" s="578"/>
      <c r="E903" s="148">
        <v>0</v>
      </c>
      <c r="F903" s="116">
        <v>28000</v>
      </c>
      <c r="G903" s="95">
        <f t="shared" si="63"/>
        <v>0</v>
      </c>
      <c r="H903" s="326" t="s">
        <v>687</v>
      </c>
      <c r="I903" s="317" t="s">
        <v>316</v>
      </c>
      <c r="J903" s="96" t="str">
        <f>VLOOKUP(I903,Presupuesto!$B$11:$C$566,2,0)</f>
        <v>PASAJES AL EXTERIOR</v>
      </c>
      <c r="K903" s="327" t="s">
        <v>62</v>
      </c>
      <c r="L903" s="96" t="s">
        <v>703</v>
      </c>
    </row>
    <row r="904" spans="3:12" ht="15.75" thickBot="1" x14ac:dyDescent="0.3">
      <c r="C904" s="97" t="s">
        <v>1306</v>
      </c>
      <c r="D904" s="578"/>
      <c r="E904" s="148">
        <v>0</v>
      </c>
      <c r="F904" s="116">
        <v>250</v>
      </c>
      <c r="G904" s="95">
        <f t="shared" si="63"/>
        <v>0</v>
      </c>
      <c r="H904" s="326" t="s">
        <v>687</v>
      </c>
      <c r="I904" s="96" t="s">
        <v>368</v>
      </c>
      <c r="J904" s="96" t="str">
        <f>VLOOKUP(I904,Presupuesto!$B$11:$C$566,2,0)</f>
        <v>PRODUCTOS PAPEL Y CARTON</v>
      </c>
      <c r="K904" s="327" t="s">
        <v>62</v>
      </c>
      <c r="L904" s="96" t="s">
        <v>703</v>
      </c>
    </row>
    <row r="905" spans="3:12" ht="15.75" thickBot="1" x14ac:dyDescent="0.3">
      <c r="C905" s="97" t="s">
        <v>1307</v>
      </c>
      <c r="D905" s="578"/>
      <c r="E905" s="198">
        <v>0</v>
      </c>
      <c r="F905" s="98">
        <v>85</v>
      </c>
      <c r="G905" s="95">
        <f t="shared" si="63"/>
        <v>0</v>
      </c>
      <c r="H905" s="326" t="s">
        <v>687</v>
      </c>
      <c r="I905" s="96" t="s">
        <v>368</v>
      </c>
      <c r="J905" s="96" t="str">
        <f>VLOOKUP(I905,Presupuesto!$B$11:$C$566,2,0)</f>
        <v>PRODUCTOS PAPEL Y CARTON</v>
      </c>
      <c r="K905" s="327" t="s">
        <v>62</v>
      </c>
      <c r="L905" s="96" t="s">
        <v>703</v>
      </c>
    </row>
    <row r="906" spans="3:12" ht="15.75" thickBot="1" x14ac:dyDescent="0.3">
      <c r="C906" s="97" t="s">
        <v>1308</v>
      </c>
      <c r="D906" s="578"/>
      <c r="E906" s="198">
        <f>D900/12</f>
        <v>16.666666666666668</v>
      </c>
      <c r="F906" s="98">
        <v>36</v>
      </c>
      <c r="G906" s="95">
        <f t="shared" si="63"/>
        <v>600</v>
      </c>
      <c r="H906" s="326" t="s">
        <v>687</v>
      </c>
      <c r="I906" s="96" t="s">
        <v>435</v>
      </c>
      <c r="J906" s="96" t="str">
        <f>VLOOKUP(I906,Presupuesto!$B$11:$C$566,2,0)</f>
        <v>UTILES DE ESCRITORIO, OFICINA Y ENSE¥ANZA</v>
      </c>
      <c r="K906" s="327" t="s">
        <v>62</v>
      </c>
      <c r="L906" s="96" t="s">
        <v>703</v>
      </c>
    </row>
    <row r="907" spans="3:12" ht="15.75" thickBot="1" x14ac:dyDescent="0.3">
      <c r="C907" s="97" t="s">
        <v>1309</v>
      </c>
      <c r="D907" s="578"/>
      <c r="E907" s="198">
        <f>D900/12</f>
        <v>16.666666666666668</v>
      </c>
      <c r="F907" s="98">
        <v>80</v>
      </c>
      <c r="G907" s="95">
        <f t="shared" si="63"/>
        <v>1333.3333333333335</v>
      </c>
      <c r="H907" s="326" t="s">
        <v>687</v>
      </c>
      <c r="I907" s="96" t="s">
        <v>435</v>
      </c>
      <c r="J907" s="96" t="str">
        <f>VLOOKUP(I907,Presupuesto!$B$11:$C$566,2,0)</f>
        <v>UTILES DE ESCRITORIO, OFICINA Y ENSE¥ANZA</v>
      </c>
      <c r="K907" s="327" t="s">
        <v>62</v>
      </c>
      <c r="L907" s="96" t="s">
        <v>703</v>
      </c>
    </row>
    <row r="908" spans="3:12" ht="15.75" thickBot="1" x14ac:dyDescent="0.3">
      <c r="C908" s="107" t="s">
        <v>1352</v>
      </c>
      <c r="D908" s="578"/>
      <c r="E908" s="213">
        <v>0</v>
      </c>
      <c r="F908" s="117">
        <v>1300</v>
      </c>
      <c r="G908" s="95">
        <f t="shared" si="63"/>
        <v>0</v>
      </c>
      <c r="H908" s="326" t="s">
        <v>687</v>
      </c>
      <c r="I908" s="96" t="s">
        <v>435</v>
      </c>
      <c r="J908" s="96" t="str">
        <f>VLOOKUP(I908,Presupuesto!$B$11:$C$566,2,0)</f>
        <v>UTILES DE ESCRITORIO, OFICINA Y ENSE¥ANZA</v>
      </c>
      <c r="K908" s="327" t="s">
        <v>62</v>
      </c>
      <c r="L908" s="96" t="s">
        <v>703</v>
      </c>
    </row>
    <row r="909" spans="3:12" ht="15.75" thickBot="1" x14ac:dyDescent="0.3">
      <c r="C909" s="217" t="s">
        <v>1253</v>
      </c>
      <c r="D909" s="218">
        <v>6</v>
      </c>
      <c r="E909" s="328">
        <v>3</v>
      </c>
      <c r="F909" s="102">
        <f>HLOOKUP(C909,$AH$2:$BU$3,2,0)</f>
        <v>2250</v>
      </c>
      <c r="G909" s="103">
        <f>D909*E909*F909</f>
        <v>40500</v>
      </c>
      <c r="H909" s="326" t="s">
        <v>687</v>
      </c>
      <c r="I909" s="329" t="s">
        <v>321</v>
      </c>
      <c r="J909" s="104" t="str">
        <f>VLOOKUP(I909,Presupuesto!$B$11:$C$566,2,0)</f>
        <v>VIATICOS NACIONALES</v>
      </c>
      <c r="K909" s="327" t="s">
        <v>62</v>
      </c>
      <c r="L909" s="330" t="s">
        <v>703</v>
      </c>
    </row>
    <row r="910" spans="3:12" ht="15.75" thickBot="1" x14ac:dyDescent="0.3"/>
    <row r="911" spans="3:12" ht="15.75" thickBot="1" x14ac:dyDescent="0.3">
      <c r="C911" s="29" t="s">
        <v>1292</v>
      </c>
      <c r="D911" s="30">
        <f>SUM(G918:G927)</f>
        <v>84133.333333333343</v>
      </c>
      <c r="E911" s="92"/>
      <c r="F911" s="92"/>
      <c r="G911" s="92"/>
      <c r="H911" s="75"/>
      <c r="I911" s="75"/>
      <c r="J911" s="75"/>
      <c r="K911" s="110"/>
    </row>
    <row r="912" spans="3:12" x14ac:dyDescent="0.25">
      <c r="C912" s="69"/>
      <c r="D912" s="31"/>
      <c r="E912" s="92"/>
      <c r="F912" s="92"/>
      <c r="G912" s="92"/>
      <c r="H912" s="75"/>
      <c r="I912" s="75"/>
      <c r="J912" s="75"/>
      <c r="K912" s="110"/>
    </row>
    <row r="913" spans="3:12" x14ac:dyDescent="0.25">
      <c r="C913" s="69" t="s">
        <v>1361</v>
      </c>
      <c r="D913" s="31"/>
      <c r="E913" s="92"/>
      <c r="F913" s="92"/>
      <c r="G913" s="92"/>
      <c r="H913" s="75"/>
      <c r="I913" s="75"/>
      <c r="J913" s="75"/>
      <c r="K913" s="110"/>
    </row>
    <row r="914" spans="3:12" ht="15.75" x14ac:dyDescent="0.25">
      <c r="C914" s="201" t="s">
        <v>1293</v>
      </c>
      <c r="D914" s="386">
        <v>7.12</v>
      </c>
      <c r="E914" s="92"/>
      <c r="F914" s="92"/>
      <c r="G914" s="92"/>
      <c r="H914" s="75"/>
      <c r="I914" s="75"/>
      <c r="J914" s="75"/>
      <c r="K914" s="110"/>
    </row>
    <row r="915" spans="3:12" ht="18.75" x14ac:dyDescent="0.25">
      <c r="C915" s="424" t="str">
        <f>IFERROR(VLOOKUP(D914,'Desarrollo e Innov. Curricular'!$E:$F,2,FALSE),IFERROR(VLOOKUP(D914,'Investigación Científica'!$E:$F,2,FALSE),IFERROR(VLOOKUP(D914,'Vinculación Univ. Sociedad'!$E:$F,2,FALSE),IFERROR(VLOOKUP(D914,'Docencia y Profesorado Universi'!$E:$F,2,FALSE),IFERROR(VLOOKUP(D914,'Estudiantes y Graduados'!$E:$F,2,FALSE),IFERROR(VLOOKUP(D914,'Gestion Administrativa'!$E:$F,2,FALSE),IFERROR(VLOOKUP(D914,'Gestión Académica'!$E:$F,2,FALSE),IFERROR(VLOOKUP(D914,'Aseguramiento de la Calidad'!$E:$F,2,FALSE),IFERROR(VLOOKUP(D914,'Gestión del Conocimiento'!$E:$F,2,FALSE),IFERROR(VLOOKUP(D914,'Gobernabilidad y Procesos...'!$E:$F,2,FALSE),IFERROR(VLOOKUP(D914,'Gestión del Talento Humano'!$E:$F,2,FALSE),IFERROR(VLOOKUP(D914,'Internacionalización de la E.S.'!$E:$F,2,FALSE),IFERROR(VLOOKUP(D914,Posgrado!$E:$F,2,FALSE),IFERROR(VLOOKUP(D914,'Cultura de Innovación Insti...'!$E:$F,2,FALSE),VLOOKUP(D914,'Lo Esencial de la Reforma Univ.'!$E:$F,2,0)))))))))))))))</f>
        <v>a) 6 Eventos culturales por la identidad, gestión, desarrollo y vida cultural.</v>
      </c>
      <c r="D915" s="31"/>
      <c r="E915" s="92"/>
      <c r="F915" s="92"/>
      <c r="G915" s="92"/>
      <c r="H915" s="75"/>
      <c r="I915" s="75"/>
      <c r="J915" s="75"/>
      <c r="K915" s="110"/>
    </row>
    <row r="916" spans="3:12" ht="15.75" thickBot="1" x14ac:dyDescent="0.3">
      <c r="C916" s="69"/>
      <c r="D916" s="31"/>
      <c r="E916" s="92"/>
      <c r="F916" s="92"/>
      <c r="G916" s="92"/>
      <c r="H916" s="75"/>
      <c r="I916" s="75"/>
      <c r="J916" s="75"/>
      <c r="K916" s="110"/>
    </row>
    <row r="917" spans="3:12" ht="30.75" thickBot="1" x14ac:dyDescent="0.3">
      <c r="C917" s="123" t="s">
        <v>1294</v>
      </c>
      <c r="D917" s="126" t="s">
        <v>1295</v>
      </c>
      <c r="E917" s="125" t="s">
        <v>90</v>
      </c>
      <c r="F917" s="125" t="s">
        <v>1296</v>
      </c>
      <c r="G917" s="124" t="s">
        <v>1297</v>
      </c>
      <c r="H917" s="130" t="s">
        <v>1298</v>
      </c>
      <c r="I917" s="125" t="s">
        <v>1299</v>
      </c>
      <c r="J917" s="125" t="s">
        <v>695</v>
      </c>
      <c r="K917" s="125" t="s">
        <v>1300</v>
      </c>
      <c r="L917" s="125" t="s">
        <v>1301</v>
      </c>
    </row>
    <row r="918" spans="3:12" ht="15.75" thickBot="1" x14ac:dyDescent="0.3">
      <c r="C918" s="323" t="s">
        <v>1302</v>
      </c>
      <c r="D918" s="577">
        <v>200</v>
      </c>
      <c r="E918" s="324">
        <v>0</v>
      </c>
      <c r="F918" s="113">
        <v>30000</v>
      </c>
      <c r="G918" s="325">
        <f t="shared" ref="G918:G926" si="64">E918*F918</f>
        <v>0</v>
      </c>
      <c r="H918" s="326" t="s">
        <v>687</v>
      </c>
      <c r="I918" s="114" t="s">
        <v>278</v>
      </c>
      <c r="J918" s="114" t="str">
        <f>VLOOKUP(I918,Presupuesto!$B$11:$C$566,2,0)</f>
        <v>SERVICIOS DE CAPACITACION.</v>
      </c>
      <c r="K918" s="327" t="s">
        <v>62</v>
      </c>
      <c r="L918" s="114" t="s">
        <v>702</v>
      </c>
    </row>
    <row r="919" spans="3:12" ht="15.75" thickBot="1" x14ac:dyDescent="0.3">
      <c r="C919" s="97" t="s">
        <v>1303</v>
      </c>
      <c r="D919" s="578"/>
      <c r="E919" s="198">
        <v>200</v>
      </c>
      <c r="F919" s="98">
        <v>50</v>
      </c>
      <c r="G919" s="95">
        <f t="shared" si="64"/>
        <v>10000</v>
      </c>
      <c r="H919" s="326" t="s">
        <v>687</v>
      </c>
      <c r="I919" s="96" t="s">
        <v>291</v>
      </c>
      <c r="J919" s="96" t="str">
        <f>VLOOKUP(I919,Presupuesto!$B$11:$C$566,2,0)</f>
        <v>SERVICIOS DE IMPRENTA PUBLIC.Y REPRODUCCION</v>
      </c>
      <c r="K919" s="327" t="s">
        <v>62</v>
      </c>
      <c r="L919" s="96" t="s">
        <v>703</v>
      </c>
    </row>
    <row r="920" spans="3:12" ht="15.75" thickBot="1" x14ac:dyDescent="0.3">
      <c r="C920" s="97" t="s">
        <v>1304</v>
      </c>
      <c r="D920" s="578"/>
      <c r="E920" s="198">
        <v>200</v>
      </c>
      <c r="F920" s="98">
        <v>150</v>
      </c>
      <c r="G920" s="95">
        <f t="shared" si="64"/>
        <v>30000</v>
      </c>
      <c r="H920" s="326" t="s">
        <v>687</v>
      </c>
      <c r="I920" s="96" t="s">
        <v>345</v>
      </c>
      <c r="J920" s="96" t="str">
        <f>VLOOKUP(I920,Presupuesto!$B$11:$C$566,2,0)</f>
        <v>ALIMENTOS B EBIDAS PARA PERSONAS</v>
      </c>
      <c r="K920" s="327" t="s">
        <v>62</v>
      </c>
      <c r="L920" s="96" t="s">
        <v>706</v>
      </c>
    </row>
    <row r="921" spans="3:12" ht="15.75" thickBot="1" x14ac:dyDescent="0.3">
      <c r="C921" s="97" t="s">
        <v>1305</v>
      </c>
      <c r="D921" s="578"/>
      <c r="E921" s="148">
        <v>0</v>
      </c>
      <c r="F921" s="116">
        <v>28000</v>
      </c>
      <c r="G921" s="95">
        <f t="shared" si="64"/>
        <v>0</v>
      </c>
      <c r="H921" s="326" t="s">
        <v>687</v>
      </c>
      <c r="I921" s="317" t="s">
        <v>316</v>
      </c>
      <c r="J921" s="96" t="str">
        <f>VLOOKUP(I921,Presupuesto!$B$11:$C$566,2,0)</f>
        <v>PASAJES AL EXTERIOR</v>
      </c>
      <c r="K921" s="327" t="s">
        <v>62</v>
      </c>
      <c r="L921" s="96" t="s">
        <v>703</v>
      </c>
    </row>
    <row r="922" spans="3:12" ht="15.75" thickBot="1" x14ac:dyDescent="0.3">
      <c r="C922" s="97" t="s">
        <v>1306</v>
      </c>
      <c r="D922" s="578"/>
      <c r="E922" s="148">
        <v>0</v>
      </c>
      <c r="F922" s="116">
        <v>250</v>
      </c>
      <c r="G922" s="95">
        <f t="shared" si="64"/>
        <v>0</v>
      </c>
      <c r="H922" s="326" t="s">
        <v>687</v>
      </c>
      <c r="I922" s="96" t="s">
        <v>368</v>
      </c>
      <c r="J922" s="96" t="str">
        <f>VLOOKUP(I922,Presupuesto!$B$11:$C$566,2,0)</f>
        <v>PRODUCTOS PAPEL Y CARTON</v>
      </c>
      <c r="K922" s="327" t="s">
        <v>62</v>
      </c>
      <c r="L922" s="96" t="s">
        <v>703</v>
      </c>
    </row>
    <row r="923" spans="3:12" ht="15.75" thickBot="1" x14ac:dyDescent="0.3">
      <c r="C923" s="97" t="s">
        <v>1307</v>
      </c>
      <c r="D923" s="578"/>
      <c r="E923" s="198">
        <v>20</v>
      </c>
      <c r="F923" s="98">
        <v>85</v>
      </c>
      <c r="G923" s="95">
        <f t="shared" si="64"/>
        <v>1700</v>
      </c>
      <c r="H923" s="326" t="s">
        <v>687</v>
      </c>
      <c r="I923" s="96" t="s">
        <v>368</v>
      </c>
      <c r="J923" s="96" t="str">
        <f>VLOOKUP(I923,Presupuesto!$B$11:$C$566,2,0)</f>
        <v>PRODUCTOS PAPEL Y CARTON</v>
      </c>
      <c r="K923" s="327" t="s">
        <v>62</v>
      </c>
      <c r="L923" s="96" t="s">
        <v>703</v>
      </c>
    </row>
    <row r="924" spans="3:12" ht="15.75" thickBot="1" x14ac:dyDescent="0.3">
      <c r="C924" s="97" t="s">
        <v>1308</v>
      </c>
      <c r="D924" s="578"/>
      <c r="E924" s="198">
        <f>D918/12</f>
        <v>16.666666666666668</v>
      </c>
      <c r="F924" s="98">
        <v>36</v>
      </c>
      <c r="G924" s="95">
        <f t="shared" si="64"/>
        <v>600</v>
      </c>
      <c r="H924" s="326" t="s">
        <v>687</v>
      </c>
      <c r="I924" s="96" t="s">
        <v>435</v>
      </c>
      <c r="J924" s="96" t="str">
        <f>VLOOKUP(I924,Presupuesto!$B$11:$C$566,2,0)</f>
        <v>UTILES DE ESCRITORIO, OFICINA Y ENSE¥ANZA</v>
      </c>
      <c r="K924" s="327" t="s">
        <v>62</v>
      </c>
      <c r="L924" s="96" t="s">
        <v>703</v>
      </c>
    </row>
    <row r="925" spans="3:12" ht="15.75" thickBot="1" x14ac:dyDescent="0.3">
      <c r="C925" s="97" t="s">
        <v>1309</v>
      </c>
      <c r="D925" s="578"/>
      <c r="E925" s="198">
        <f>D918/12</f>
        <v>16.666666666666668</v>
      </c>
      <c r="F925" s="98">
        <v>80</v>
      </c>
      <c r="G925" s="95">
        <f t="shared" si="64"/>
        <v>1333.3333333333335</v>
      </c>
      <c r="H925" s="326" t="s">
        <v>687</v>
      </c>
      <c r="I925" s="96" t="s">
        <v>435</v>
      </c>
      <c r="J925" s="96" t="str">
        <f>VLOOKUP(I925,Presupuesto!$B$11:$C$566,2,0)</f>
        <v>UTILES DE ESCRITORIO, OFICINA Y ENSE¥ANZA</v>
      </c>
      <c r="K925" s="327" t="s">
        <v>62</v>
      </c>
      <c r="L925" s="96" t="s">
        <v>703</v>
      </c>
    </row>
    <row r="926" spans="3:12" ht="15.75" thickBot="1" x14ac:dyDescent="0.3">
      <c r="C926" s="107" t="s">
        <v>1352</v>
      </c>
      <c r="D926" s="578"/>
      <c r="E926" s="213">
        <v>0</v>
      </c>
      <c r="F926" s="117">
        <v>1300</v>
      </c>
      <c r="G926" s="95">
        <f t="shared" si="64"/>
        <v>0</v>
      </c>
      <c r="H926" s="326" t="s">
        <v>687</v>
      </c>
      <c r="I926" s="96" t="s">
        <v>435</v>
      </c>
      <c r="J926" s="96" t="str">
        <f>VLOOKUP(I926,Presupuesto!$B$11:$C$566,2,0)</f>
        <v>UTILES DE ESCRITORIO, OFICINA Y ENSE¥ANZA</v>
      </c>
      <c r="K926" s="327" t="s">
        <v>62</v>
      </c>
      <c r="L926" s="96" t="s">
        <v>703</v>
      </c>
    </row>
    <row r="927" spans="3:12" ht="15.75" thickBot="1" x14ac:dyDescent="0.3">
      <c r="C927" s="217" t="s">
        <v>1253</v>
      </c>
      <c r="D927" s="218">
        <v>6</v>
      </c>
      <c r="E927" s="328">
        <v>3</v>
      </c>
      <c r="F927" s="102">
        <f>HLOOKUP(C927,$AH$2:$BU$3,2,0)</f>
        <v>2250</v>
      </c>
      <c r="G927" s="103">
        <f>D927*E927*F927</f>
        <v>40500</v>
      </c>
      <c r="H927" s="326" t="s">
        <v>687</v>
      </c>
      <c r="I927" s="329" t="s">
        <v>321</v>
      </c>
      <c r="J927" s="104" t="str">
        <f>VLOOKUP(I927,Presupuesto!$B$11:$C$566,2,0)</f>
        <v>VIATICOS NACIONALES</v>
      </c>
      <c r="K927" s="327" t="s">
        <v>62</v>
      </c>
      <c r="L927" s="330" t="s">
        <v>703</v>
      </c>
    </row>
    <row r="928" spans="3:12" ht="15.75" thickBot="1" x14ac:dyDescent="0.3"/>
    <row r="929" spans="3:12" ht="15.75" thickBot="1" x14ac:dyDescent="0.3">
      <c r="C929" s="29" t="s">
        <v>1292</v>
      </c>
      <c r="D929" s="30">
        <f>SUM(G936:G945)</f>
        <v>81000</v>
      </c>
      <c r="E929" s="92"/>
      <c r="F929" s="92"/>
      <c r="G929" s="92"/>
      <c r="H929" s="75"/>
      <c r="I929" s="75"/>
      <c r="J929" s="75"/>
      <c r="K929" s="110"/>
    </row>
    <row r="930" spans="3:12" x14ac:dyDescent="0.25">
      <c r="C930" s="69"/>
      <c r="D930" s="31"/>
      <c r="E930" s="92"/>
      <c r="F930" s="92"/>
      <c r="G930" s="92"/>
      <c r="H930" s="75"/>
      <c r="I930" s="75"/>
      <c r="J930" s="75"/>
      <c r="K930" s="110"/>
    </row>
    <row r="931" spans="3:12" x14ac:dyDescent="0.25">
      <c r="C931" s="69" t="s">
        <v>1362</v>
      </c>
      <c r="D931" s="31"/>
      <c r="E931" s="92"/>
      <c r="F931" s="92"/>
      <c r="G931" s="92"/>
      <c r="H931" s="75"/>
      <c r="I931" s="75"/>
      <c r="J931" s="75"/>
      <c r="K931" s="110"/>
    </row>
    <row r="932" spans="3:12" ht="15.75" x14ac:dyDescent="0.25">
      <c r="C932" s="201" t="s">
        <v>1293</v>
      </c>
      <c r="D932" s="386">
        <v>7.13</v>
      </c>
      <c r="E932" s="92"/>
      <c r="F932" s="92"/>
      <c r="G932" s="92"/>
      <c r="H932" s="75"/>
      <c r="I932" s="75"/>
      <c r="J932" s="75"/>
      <c r="K932" s="110"/>
    </row>
    <row r="933" spans="3:12" ht="18.75" x14ac:dyDescent="0.25">
      <c r="C933" s="424" t="str">
        <f>IFERROR(VLOOKUP(D932,'Desarrollo e Innov. Curricular'!$E:$F,2,FALSE),IFERROR(VLOOKUP(D932,'Investigación Científica'!$E:$F,2,FALSE),IFERROR(VLOOKUP(D932,'Vinculación Univ. Sociedad'!$E:$F,2,FALSE),IFERROR(VLOOKUP(D932,'Docencia y Profesorado Universi'!$E:$F,2,FALSE),IFERROR(VLOOKUP(D932,'Estudiantes y Graduados'!$E:$F,2,FALSE),IFERROR(VLOOKUP(D932,'Gestion Administrativa'!$E:$F,2,FALSE),IFERROR(VLOOKUP(D932,'Gestión Académica'!$E:$F,2,FALSE),IFERROR(VLOOKUP(D932,'Aseguramiento de la Calidad'!$E:$F,2,FALSE),IFERROR(VLOOKUP(D932,'Gestión del Conocimiento'!$E:$F,2,FALSE),IFERROR(VLOOKUP(D932,'Gobernabilidad y Procesos...'!$E:$F,2,FALSE),IFERROR(VLOOKUP(D932,'Gestión del Talento Humano'!$E:$F,2,FALSE),IFERROR(VLOOKUP(D932,'Internacionalización de la E.S.'!$E:$F,2,FALSE),IFERROR(VLOOKUP(D932,Posgrado!$E:$F,2,FALSE),IFERROR(VLOOKUP(D932,'Cultura de Innovación Insti...'!$E:$F,2,FALSE),VLOOKUP(D932,'Lo Esencial de la Reforma Univ.'!$E:$F,2,0)))))))))))))))</f>
        <v>a) 2 Supervisión especializada en el campo de Lo Esencial a los Centros Regionales Universitarios.</v>
      </c>
      <c r="D933" s="31"/>
      <c r="E933" s="92"/>
      <c r="F933" s="92"/>
      <c r="G933" s="92"/>
      <c r="H933" s="75"/>
      <c r="I933" s="75"/>
      <c r="J933" s="75"/>
      <c r="K933" s="110"/>
    </row>
    <row r="934" spans="3:12" ht="15.75" thickBot="1" x14ac:dyDescent="0.3">
      <c r="C934" s="69"/>
      <c r="D934" s="31"/>
      <c r="E934" s="92"/>
      <c r="F934" s="92"/>
      <c r="G934" s="92"/>
      <c r="H934" s="75"/>
      <c r="I934" s="75"/>
      <c r="J934" s="75"/>
      <c r="K934" s="110"/>
    </row>
    <row r="935" spans="3:12" ht="30.75" thickBot="1" x14ac:dyDescent="0.3">
      <c r="C935" s="123" t="s">
        <v>1294</v>
      </c>
      <c r="D935" s="126" t="s">
        <v>1295</v>
      </c>
      <c r="E935" s="125" t="s">
        <v>90</v>
      </c>
      <c r="F935" s="125" t="s">
        <v>1296</v>
      </c>
      <c r="G935" s="124" t="s">
        <v>1297</v>
      </c>
      <c r="H935" s="130" t="s">
        <v>1298</v>
      </c>
      <c r="I935" s="125" t="s">
        <v>1299</v>
      </c>
      <c r="J935" s="125" t="s">
        <v>695</v>
      </c>
      <c r="K935" s="125" t="s">
        <v>1300</v>
      </c>
      <c r="L935" s="125" t="s">
        <v>1301</v>
      </c>
    </row>
    <row r="936" spans="3:12" ht="15.75" thickBot="1" x14ac:dyDescent="0.3">
      <c r="C936" s="323" t="s">
        <v>1302</v>
      </c>
      <c r="D936" s="577">
        <v>0</v>
      </c>
      <c r="E936" s="324">
        <v>0</v>
      </c>
      <c r="F936" s="113">
        <v>30000</v>
      </c>
      <c r="G936" s="325">
        <f t="shared" ref="G936:G944" si="65">E936*F936</f>
        <v>0</v>
      </c>
      <c r="H936" s="326" t="s">
        <v>687</v>
      </c>
      <c r="I936" s="114" t="s">
        <v>278</v>
      </c>
      <c r="J936" s="114" t="str">
        <f>VLOOKUP(I936,Presupuesto!$B$11:$C$566,2,0)</f>
        <v>SERVICIOS DE CAPACITACION.</v>
      </c>
      <c r="K936" s="327" t="s">
        <v>62</v>
      </c>
      <c r="L936" s="114" t="s">
        <v>702</v>
      </c>
    </row>
    <row r="937" spans="3:12" ht="15.75" thickBot="1" x14ac:dyDescent="0.3">
      <c r="C937" s="97" t="s">
        <v>1303</v>
      </c>
      <c r="D937" s="578"/>
      <c r="E937" s="198">
        <v>0</v>
      </c>
      <c r="F937" s="98">
        <v>50</v>
      </c>
      <c r="G937" s="95">
        <f t="shared" si="65"/>
        <v>0</v>
      </c>
      <c r="H937" s="326" t="s">
        <v>687</v>
      </c>
      <c r="I937" s="96" t="s">
        <v>291</v>
      </c>
      <c r="J937" s="96" t="str">
        <f>VLOOKUP(I937,Presupuesto!$B$11:$C$566,2,0)</f>
        <v>SERVICIOS DE IMPRENTA PUBLIC.Y REPRODUCCION</v>
      </c>
      <c r="K937" s="327" t="s">
        <v>62</v>
      </c>
      <c r="L937" s="96" t="s">
        <v>703</v>
      </c>
    </row>
    <row r="938" spans="3:12" ht="15.75" thickBot="1" x14ac:dyDescent="0.3">
      <c r="C938" s="97" t="s">
        <v>1304</v>
      </c>
      <c r="D938" s="578"/>
      <c r="E938" s="198">
        <v>0</v>
      </c>
      <c r="F938" s="98">
        <v>150</v>
      </c>
      <c r="G938" s="95">
        <f t="shared" si="65"/>
        <v>0</v>
      </c>
      <c r="H938" s="326" t="s">
        <v>687</v>
      </c>
      <c r="I938" s="96" t="s">
        <v>345</v>
      </c>
      <c r="J938" s="96" t="str">
        <f>VLOOKUP(I938,Presupuesto!$B$11:$C$566,2,0)</f>
        <v>ALIMENTOS B EBIDAS PARA PERSONAS</v>
      </c>
      <c r="K938" s="327" t="s">
        <v>62</v>
      </c>
      <c r="L938" s="96" t="s">
        <v>706</v>
      </c>
    </row>
    <row r="939" spans="3:12" ht="15.75" thickBot="1" x14ac:dyDescent="0.3">
      <c r="C939" s="97" t="s">
        <v>1305</v>
      </c>
      <c r="D939" s="578"/>
      <c r="E939" s="148">
        <v>0</v>
      </c>
      <c r="F939" s="116">
        <v>28000</v>
      </c>
      <c r="G939" s="95">
        <f t="shared" si="65"/>
        <v>0</v>
      </c>
      <c r="H939" s="326" t="s">
        <v>687</v>
      </c>
      <c r="I939" s="317" t="s">
        <v>316</v>
      </c>
      <c r="J939" s="96" t="str">
        <f>VLOOKUP(I939,Presupuesto!$B$11:$C$566,2,0)</f>
        <v>PASAJES AL EXTERIOR</v>
      </c>
      <c r="K939" s="327" t="s">
        <v>62</v>
      </c>
      <c r="L939" s="96" t="s">
        <v>703</v>
      </c>
    </row>
    <row r="940" spans="3:12" ht="15.75" thickBot="1" x14ac:dyDescent="0.3">
      <c r="C940" s="97" t="s">
        <v>1306</v>
      </c>
      <c r="D940" s="578"/>
      <c r="E940" s="148">
        <v>0</v>
      </c>
      <c r="F940" s="116">
        <v>250</v>
      </c>
      <c r="G940" s="95">
        <f t="shared" si="65"/>
        <v>0</v>
      </c>
      <c r="H940" s="326" t="s">
        <v>687</v>
      </c>
      <c r="I940" s="96" t="s">
        <v>368</v>
      </c>
      <c r="J940" s="96" t="str">
        <f>VLOOKUP(I940,Presupuesto!$B$11:$C$566,2,0)</f>
        <v>PRODUCTOS PAPEL Y CARTON</v>
      </c>
      <c r="K940" s="327" t="s">
        <v>62</v>
      </c>
      <c r="L940" s="96" t="s">
        <v>703</v>
      </c>
    </row>
    <row r="941" spans="3:12" ht="15.75" thickBot="1" x14ac:dyDescent="0.3">
      <c r="C941" s="97" t="s">
        <v>1307</v>
      </c>
      <c r="D941" s="578"/>
      <c r="E941" s="198">
        <v>0</v>
      </c>
      <c r="F941" s="98">
        <v>85</v>
      </c>
      <c r="G941" s="95">
        <f t="shared" si="65"/>
        <v>0</v>
      </c>
      <c r="H941" s="326" t="s">
        <v>687</v>
      </c>
      <c r="I941" s="96" t="s">
        <v>368</v>
      </c>
      <c r="J941" s="96" t="str">
        <f>VLOOKUP(I941,Presupuesto!$B$11:$C$566,2,0)</f>
        <v>PRODUCTOS PAPEL Y CARTON</v>
      </c>
      <c r="K941" s="327" t="s">
        <v>62</v>
      </c>
      <c r="L941" s="96" t="s">
        <v>703</v>
      </c>
    </row>
    <row r="942" spans="3:12" ht="15.75" thickBot="1" x14ac:dyDescent="0.3">
      <c r="C942" s="97" t="s">
        <v>1308</v>
      </c>
      <c r="D942" s="578"/>
      <c r="E942" s="198">
        <f>D936/12</f>
        <v>0</v>
      </c>
      <c r="F942" s="98">
        <v>36</v>
      </c>
      <c r="G942" s="95">
        <f t="shared" si="65"/>
        <v>0</v>
      </c>
      <c r="H942" s="326" t="s">
        <v>687</v>
      </c>
      <c r="I942" s="96" t="s">
        <v>435</v>
      </c>
      <c r="J942" s="96" t="str">
        <f>VLOOKUP(I942,Presupuesto!$B$11:$C$566,2,0)</f>
        <v>UTILES DE ESCRITORIO, OFICINA Y ENSE¥ANZA</v>
      </c>
      <c r="K942" s="327" t="s">
        <v>62</v>
      </c>
      <c r="L942" s="96" t="s">
        <v>703</v>
      </c>
    </row>
    <row r="943" spans="3:12" ht="15.75" thickBot="1" x14ac:dyDescent="0.3">
      <c r="C943" s="97" t="s">
        <v>1309</v>
      </c>
      <c r="D943" s="578"/>
      <c r="E943" s="198">
        <f>D936/12</f>
        <v>0</v>
      </c>
      <c r="F943" s="98">
        <v>80</v>
      </c>
      <c r="G943" s="95">
        <f t="shared" si="65"/>
        <v>0</v>
      </c>
      <c r="H943" s="326" t="s">
        <v>687</v>
      </c>
      <c r="I943" s="96" t="s">
        <v>435</v>
      </c>
      <c r="J943" s="96" t="str">
        <f>VLOOKUP(I943,Presupuesto!$B$11:$C$566,2,0)</f>
        <v>UTILES DE ESCRITORIO, OFICINA Y ENSE¥ANZA</v>
      </c>
      <c r="K943" s="327" t="s">
        <v>62</v>
      </c>
      <c r="L943" s="96" t="s">
        <v>703</v>
      </c>
    </row>
    <row r="944" spans="3:12" ht="15.75" thickBot="1" x14ac:dyDescent="0.3">
      <c r="C944" s="107" t="s">
        <v>1352</v>
      </c>
      <c r="D944" s="578"/>
      <c r="E944" s="213">
        <v>0</v>
      </c>
      <c r="F944" s="117">
        <v>1300</v>
      </c>
      <c r="G944" s="95">
        <f t="shared" si="65"/>
        <v>0</v>
      </c>
      <c r="H944" s="326" t="s">
        <v>687</v>
      </c>
      <c r="I944" s="96" t="s">
        <v>435</v>
      </c>
      <c r="J944" s="96" t="str">
        <f>VLOOKUP(I944,Presupuesto!$B$11:$C$566,2,0)</f>
        <v>UTILES DE ESCRITORIO, OFICINA Y ENSE¥ANZA</v>
      </c>
      <c r="K944" s="327" t="s">
        <v>62</v>
      </c>
      <c r="L944" s="96" t="s">
        <v>703</v>
      </c>
    </row>
    <row r="945" spans="3:12" ht="15.75" thickBot="1" x14ac:dyDescent="0.3">
      <c r="C945" s="217" t="s">
        <v>1253</v>
      </c>
      <c r="D945" s="218">
        <v>12</v>
      </c>
      <c r="E945" s="328">
        <v>3</v>
      </c>
      <c r="F945" s="102">
        <f>HLOOKUP(C945,$AH$2:$BU$3,2,0)</f>
        <v>2250</v>
      </c>
      <c r="G945" s="103">
        <f>D945*E945*F945</f>
        <v>81000</v>
      </c>
      <c r="H945" s="326" t="s">
        <v>687</v>
      </c>
      <c r="I945" s="329" t="s">
        <v>321</v>
      </c>
      <c r="J945" s="104" t="str">
        <f>VLOOKUP(I945,Presupuesto!$B$11:$C$566,2,0)</f>
        <v>VIATICOS NACIONALES</v>
      </c>
      <c r="K945" s="327" t="s">
        <v>62</v>
      </c>
      <c r="L945" s="330" t="s">
        <v>703</v>
      </c>
    </row>
    <row r="947" spans="3:12" ht="15.75" thickBot="1" x14ac:dyDescent="0.3"/>
    <row r="948" spans="3:12" ht="15.75" thickBot="1" x14ac:dyDescent="0.3">
      <c r="C948" s="29" t="s">
        <v>1292</v>
      </c>
      <c r="D948" s="30">
        <f>SUM(G955:G964)</f>
        <v>60000</v>
      </c>
      <c r="E948" s="92"/>
      <c r="F948" s="92"/>
      <c r="G948" s="92"/>
      <c r="H948" s="75"/>
      <c r="I948" s="75"/>
      <c r="J948" s="75"/>
      <c r="K948" s="110"/>
    </row>
    <row r="949" spans="3:12" x14ac:dyDescent="0.25">
      <c r="C949" s="69"/>
      <c r="D949" s="31"/>
      <c r="E949" s="92"/>
      <c r="F949" s="92"/>
      <c r="G949" s="92"/>
      <c r="H949" s="75"/>
      <c r="I949" s="75"/>
      <c r="J949" s="75"/>
      <c r="K949" s="110"/>
    </row>
    <row r="950" spans="3:12" x14ac:dyDescent="0.25">
      <c r="C950" s="69" t="s">
        <v>2016</v>
      </c>
      <c r="D950" s="31"/>
      <c r="E950" s="92"/>
      <c r="F950" s="92"/>
      <c r="G950" s="92"/>
      <c r="H950" s="75"/>
      <c r="I950" s="75"/>
      <c r="J950" s="75"/>
      <c r="K950" s="110"/>
    </row>
    <row r="951" spans="3:12" ht="15.75" x14ac:dyDescent="0.25">
      <c r="C951" s="201" t="s">
        <v>1293</v>
      </c>
      <c r="D951" s="386">
        <v>7.14</v>
      </c>
      <c r="E951" s="92"/>
      <c r="F951" s="92"/>
      <c r="G951" s="92"/>
      <c r="H951" s="75"/>
      <c r="I951" s="75"/>
      <c r="J951" s="75"/>
      <c r="K951" s="110"/>
    </row>
    <row r="952" spans="3:12" ht="18.75" x14ac:dyDescent="0.25">
      <c r="C952" s="424" t="str">
        <f>IFERROR(VLOOKUP(D951,'Desarrollo e Innov. Curricular'!$E:$F,2,FALSE),IFERROR(VLOOKUP(D951,'Investigación Científica'!$E:$F,2,FALSE),IFERROR(VLOOKUP(D951,'Vinculación Univ. Sociedad'!$E:$F,2,FALSE),IFERROR(VLOOKUP(D951,'Docencia y Profesorado Universi'!$E:$F,2,FALSE),IFERROR(VLOOKUP(D951,'Estudiantes y Graduados'!$E:$F,2,FALSE),IFERROR(VLOOKUP(D951,'Gestion Administrativa'!$E:$F,2,FALSE),IFERROR(VLOOKUP(D951,'Gestión Académica'!$E:$F,2,FALSE),IFERROR(VLOOKUP(D951,'Aseguramiento de la Calidad'!$E:$F,2,FALSE),IFERROR(VLOOKUP(D951,'Gestión del Conocimiento'!$E:$F,2,FALSE),IFERROR(VLOOKUP(D951,'Gobernabilidad y Procesos...'!$E:$F,2,FALSE),IFERROR(VLOOKUP(D951,'Gestión del Talento Humano'!$E:$F,2,FALSE),IFERROR(VLOOKUP(D951,'Internacionalización de la E.S.'!$E:$F,2,FALSE),IFERROR(VLOOKUP(D951,Posgrado!$E:$F,2,FALSE),IFERROR(VLOOKUP(D951,'Cultura de Innovación Insti...'!$E:$F,2,FALSE),VLOOKUP(D951,'Lo Esencial de la Reforma Univ.'!$E:$F,2,0)))))))))))))))</f>
        <v>a) 3 eventos de acción preparatoria: Generar lineamientos estratégicos, voluntad política plena y conformación de equipos gestores del Plan Bicentenario.</v>
      </c>
      <c r="D952" s="31"/>
      <c r="E952" s="92"/>
      <c r="F952" s="92"/>
      <c r="G952" s="92"/>
      <c r="H952" s="75"/>
      <c r="I952" s="75"/>
      <c r="J952" s="75"/>
      <c r="K952" s="110"/>
    </row>
    <row r="953" spans="3:12" ht="15.75" thickBot="1" x14ac:dyDescent="0.3">
      <c r="C953" s="69"/>
      <c r="D953" s="31"/>
      <c r="E953" s="92"/>
      <c r="F953" s="92"/>
      <c r="G953" s="92"/>
      <c r="H953" s="75"/>
      <c r="I953" s="75"/>
      <c r="J953" s="75"/>
      <c r="K953" s="110"/>
    </row>
    <row r="954" spans="3:12" ht="30.75" thickBot="1" x14ac:dyDescent="0.3">
      <c r="C954" s="123" t="s">
        <v>1294</v>
      </c>
      <c r="D954" s="126" t="s">
        <v>1295</v>
      </c>
      <c r="E954" s="125" t="s">
        <v>90</v>
      </c>
      <c r="F954" s="125" t="s">
        <v>1296</v>
      </c>
      <c r="G954" s="124" t="s">
        <v>1297</v>
      </c>
      <c r="H954" s="130" t="s">
        <v>1298</v>
      </c>
      <c r="I954" s="125" t="s">
        <v>1299</v>
      </c>
      <c r="J954" s="125" t="s">
        <v>695</v>
      </c>
      <c r="K954" s="125" t="s">
        <v>1300</v>
      </c>
      <c r="L954" s="125" t="s">
        <v>1301</v>
      </c>
    </row>
    <row r="955" spans="3:12" ht="15.75" thickBot="1" x14ac:dyDescent="0.3">
      <c r="C955" s="323" t="s">
        <v>1302</v>
      </c>
      <c r="D955" s="577">
        <v>80</v>
      </c>
      <c r="E955" s="324">
        <v>0</v>
      </c>
      <c r="F955" s="113">
        <v>30000</v>
      </c>
      <c r="G955" s="325">
        <f t="shared" ref="G955:G963" si="66">E955*F955</f>
        <v>0</v>
      </c>
      <c r="H955" s="326" t="s">
        <v>687</v>
      </c>
      <c r="I955" s="114" t="s">
        <v>278</v>
      </c>
      <c r="J955" s="114" t="str">
        <f>VLOOKUP(I955,Presupuesto!$B$11:$C$566,2,0)</f>
        <v>SERVICIOS DE CAPACITACION.</v>
      </c>
      <c r="K955" s="327" t="s">
        <v>62</v>
      </c>
      <c r="L955" s="114" t="s">
        <v>702</v>
      </c>
    </row>
    <row r="956" spans="3:12" ht="15.75" thickBot="1" x14ac:dyDescent="0.3">
      <c r="C956" s="97" t="s">
        <v>1303</v>
      </c>
      <c r="D956" s="578"/>
      <c r="E956" s="198">
        <v>80</v>
      </c>
      <c r="F956" s="98">
        <v>50</v>
      </c>
      <c r="G956" s="95">
        <f t="shared" si="66"/>
        <v>4000</v>
      </c>
      <c r="H956" s="326" t="s">
        <v>687</v>
      </c>
      <c r="I956" s="96" t="s">
        <v>291</v>
      </c>
      <c r="J956" s="96" t="str">
        <f>VLOOKUP(I956,Presupuesto!$B$11:$C$566,2,0)</f>
        <v>SERVICIOS DE IMPRENTA PUBLIC.Y REPRODUCCION</v>
      </c>
      <c r="K956" s="327" t="s">
        <v>62</v>
      </c>
      <c r="L956" s="96" t="s">
        <v>703</v>
      </c>
    </row>
    <row r="957" spans="3:12" ht="15.75" thickBot="1" x14ac:dyDescent="0.3">
      <c r="C957" s="97" t="s">
        <v>1304</v>
      </c>
      <c r="D957" s="578"/>
      <c r="E957" s="198">
        <v>80</v>
      </c>
      <c r="F957" s="98">
        <v>150</v>
      </c>
      <c r="G957" s="95">
        <f t="shared" si="66"/>
        <v>12000</v>
      </c>
      <c r="H957" s="326" t="s">
        <v>687</v>
      </c>
      <c r="I957" s="96" t="s">
        <v>345</v>
      </c>
      <c r="J957" s="96" t="str">
        <f>VLOOKUP(I957,Presupuesto!$B$11:$C$566,2,0)</f>
        <v>ALIMENTOS B EBIDAS PARA PERSONAS</v>
      </c>
      <c r="K957" s="327" t="s">
        <v>62</v>
      </c>
      <c r="L957" s="96" t="s">
        <v>706</v>
      </c>
    </row>
    <row r="958" spans="3:12" ht="15.75" thickBot="1" x14ac:dyDescent="0.3">
      <c r="C958" s="97" t="s">
        <v>1305</v>
      </c>
      <c r="D958" s="578"/>
      <c r="E958" s="148">
        <v>0</v>
      </c>
      <c r="F958" s="116">
        <v>28000</v>
      </c>
      <c r="G958" s="95">
        <f t="shared" si="66"/>
        <v>0</v>
      </c>
      <c r="H958" s="326" t="s">
        <v>687</v>
      </c>
      <c r="I958" s="317" t="s">
        <v>316</v>
      </c>
      <c r="J958" s="96" t="str">
        <f>VLOOKUP(I958,Presupuesto!$B$11:$C$566,2,0)</f>
        <v>PASAJES AL EXTERIOR</v>
      </c>
      <c r="K958" s="327" t="s">
        <v>62</v>
      </c>
      <c r="L958" s="96" t="s">
        <v>703</v>
      </c>
    </row>
    <row r="959" spans="3:12" ht="15.75" thickBot="1" x14ac:dyDescent="0.3">
      <c r="C959" s="97" t="s">
        <v>1306</v>
      </c>
      <c r="D959" s="578"/>
      <c r="E959" s="148">
        <v>0</v>
      </c>
      <c r="F959" s="116">
        <v>250</v>
      </c>
      <c r="G959" s="95">
        <f t="shared" si="66"/>
        <v>0</v>
      </c>
      <c r="H959" s="326" t="s">
        <v>687</v>
      </c>
      <c r="I959" s="96" t="s">
        <v>368</v>
      </c>
      <c r="J959" s="96" t="str">
        <f>VLOOKUP(I959,Presupuesto!$B$11:$C$566,2,0)</f>
        <v>PRODUCTOS PAPEL Y CARTON</v>
      </c>
      <c r="K959" s="327" t="s">
        <v>62</v>
      </c>
      <c r="L959" s="96" t="s">
        <v>703</v>
      </c>
    </row>
    <row r="960" spans="3:12" ht="15.75" thickBot="1" x14ac:dyDescent="0.3">
      <c r="C960" s="97" t="s">
        <v>1307</v>
      </c>
      <c r="D960" s="578"/>
      <c r="E960" s="198">
        <v>0</v>
      </c>
      <c r="F960" s="98">
        <v>85</v>
      </c>
      <c r="G960" s="95">
        <f t="shared" si="66"/>
        <v>0</v>
      </c>
      <c r="H960" s="326" t="s">
        <v>687</v>
      </c>
      <c r="I960" s="96" t="s">
        <v>368</v>
      </c>
      <c r="J960" s="96" t="str">
        <f>VLOOKUP(I960,Presupuesto!$B$11:$C$566,2,0)</f>
        <v>PRODUCTOS PAPEL Y CARTON</v>
      </c>
      <c r="K960" s="327" t="s">
        <v>62</v>
      </c>
      <c r="L960" s="96" t="s">
        <v>703</v>
      </c>
    </row>
    <row r="961" spans="3:12" ht="15.75" thickBot="1" x14ac:dyDescent="0.3">
      <c r="C961" s="97" t="s">
        <v>1308</v>
      </c>
      <c r="D961" s="578"/>
      <c r="E961" s="198">
        <v>0</v>
      </c>
      <c r="F961" s="98">
        <v>36</v>
      </c>
      <c r="G961" s="95">
        <f t="shared" si="66"/>
        <v>0</v>
      </c>
      <c r="H961" s="326" t="s">
        <v>687</v>
      </c>
      <c r="I961" s="96" t="s">
        <v>435</v>
      </c>
      <c r="J961" s="96" t="str">
        <f>VLOOKUP(I961,Presupuesto!$B$11:$C$566,2,0)</f>
        <v>UTILES DE ESCRITORIO, OFICINA Y ENSE¥ANZA</v>
      </c>
      <c r="K961" s="327" t="s">
        <v>62</v>
      </c>
      <c r="L961" s="96" t="s">
        <v>703</v>
      </c>
    </row>
    <row r="962" spans="3:12" ht="15.75" thickBot="1" x14ac:dyDescent="0.3">
      <c r="C962" s="97" t="s">
        <v>1309</v>
      </c>
      <c r="D962" s="578"/>
      <c r="E962" s="198">
        <v>0</v>
      </c>
      <c r="F962" s="98">
        <v>80</v>
      </c>
      <c r="G962" s="95">
        <f t="shared" si="66"/>
        <v>0</v>
      </c>
      <c r="H962" s="326" t="s">
        <v>687</v>
      </c>
      <c r="I962" s="96" t="s">
        <v>435</v>
      </c>
      <c r="J962" s="96" t="str">
        <f>VLOOKUP(I962,Presupuesto!$B$11:$C$566,2,0)</f>
        <v>UTILES DE ESCRITORIO, OFICINA Y ENSE¥ANZA</v>
      </c>
      <c r="K962" s="327" t="s">
        <v>62</v>
      </c>
      <c r="L962" s="96" t="s">
        <v>703</v>
      </c>
    </row>
    <row r="963" spans="3:12" ht="15.75" thickBot="1" x14ac:dyDescent="0.3">
      <c r="C963" s="107" t="s">
        <v>1352</v>
      </c>
      <c r="D963" s="578"/>
      <c r="E963" s="213">
        <v>0</v>
      </c>
      <c r="F963" s="117">
        <v>1300</v>
      </c>
      <c r="G963" s="95">
        <f t="shared" si="66"/>
        <v>0</v>
      </c>
      <c r="H963" s="326" t="s">
        <v>687</v>
      </c>
      <c r="I963" s="96" t="s">
        <v>435</v>
      </c>
      <c r="J963" s="96" t="str">
        <f>VLOOKUP(I963,Presupuesto!$B$11:$C$566,2,0)</f>
        <v>UTILES DE ESCRITORIO, OFICINA Y ENSE¥ANZA</v>
      </c>
      <c r="K963" s="327" t="s">
        <v>62</v>
      </c>
      <c r="L963" s="96" t="s">
        <v>703</v>
      </c>
    </row>
    <row r="964" spans="3:12" ht="15.75" thickBot="1" x14ac:dyDescent="0.3">
      <c r="C964" s="217" t="s">
        <v>1253</v>
      </c>
      <c r="D964" s="218"/>
      <c r="E964" s="328">
        <v>22</v>
      </c>
      <c r="F964" s="102">
        <v>2000</v>
      </c>
      <c r="G964" s="103">
        <f>E964*F964</f>
        <v>44000</v>
      </c>
      <c r="H964" s="326" t="s">
        <v>687</v>
      </c>
      <c r="I964" s="329" t="s">
        <v>321</v>
      </c>
      <c r="J964" s="104" t="str">
        <f>VLOOKUP(I964,Presupuesto!$B$11:$C$566,2,0)</f>
        <v>VIATICOS NACIONALES</v>
      </c>
      <c r="K964" s="327" t="s">
        <v>62</v>
      </c>
      <c r="L964" s="330" t="s">
        <v>703</v>
      </c>
    </row>
    <row r="965" spans="3:12" ht="15.75" thickBot="1" x14ac:dyDescent="0.3">
      <c r="C965" s="556"/>
      <c r="D965" s="557"/>
      <c r="E965" s="558"/>
      <c r="F965" s="551"/>
      <c r="G965" s="551"/>
      <c r="H965" s="552"/>
      <c r="I965" s="553"/>
      <c r="J965" s="554"/>
      <c r="K965" s="555"/>
      <c r="L965" s="554"/>
    </row>
    <row r="966" spans="3:12" ht="15.75" thickBot="1" x14ac:dyDescent="0.3">
      <c r="C966" s="29" t="s">
        <v>1292</v>
      </c>
      <c r="D966" s="30">
        <f>SUM(G973:G982)</f>
        <v>6091.666666666667</v>
      </c>
      <c r="E966" s="92"/>
      <c r="F966" s="92"/>
      <c r="G966" s="92"/>
      <c r="H966" s="75"/>
      <c r="I966" s="75"/>
      <c r="J966" s="75"/>
      <c r="K966" s="110"/>
    </row>
    <row r="967" spans="3:12" x14ac:dyDescent="0.25">
      <c r="C967" s="69"/>
      <c r="D967" s="31"/>
      <c r="E967" s="92"/>
      <c r="F967" s="92"/>
      <c r="G967" s="92"/>
      <c r="H967" s="75"/>
      <c r="I967" s="75"/>
      <c r="J967" s="75"/>
      <c r="K967" s="110"/>
    </row>
    <row r="968" spans="3:12" x14ac:dyDescent="0.25">
      <c r="C968" s="69" t="s">
        <v>1363</v>
      </c>
      <c r="D968" s="31"/>
      <c r="E968" s="92"/>
      <c r="F968" s="92"/>
      <c r="G968" s="92"/>
      <c r="H968" s="75"/>
      <c r="I968" s="75"/>
      <c r="J968" s="75"/>
      <c r="K968" s="110"/>
    </row>
    <row r="969" spans="3:12" ht="15.75" x14ac:dyDescent="0.25">
      <c r="C969" s="201" t="s">
        <v>1293</v>
      </c>
      <c r="D969" s="386">
        <v>7.16</v>
      </c>
      <c r="E969" s="92"/>
      <c r="F969" s="92"/>
      <c r="G969" s="92"/>
      <c r="H969" s="75"/>
      <c r="I969" s="75"/>
      <c r="J969" s="75"/>
      <c r="K969" s="110"/>
    </row>
    <row r="970" spans="3:12" ht="18.75" x14ac:dyDescent="0.25">
      <c r="C970" s="424" t="str">
        <f>IFERROR(VLOOKUP(D969,'Desarrollo e Innov. Curricular'!$E:$F,2,FALSE),IFERROR(VLOOKUP(D969,'Investigación Científica'!$E:$F,2,FALSE),IFERROR(VLOOKUP(D969,'Vinculación Univ. Sociedad'!$E:$F,2,FALSE),IFERROR(VLOOKUP(D969,'Docencia y Profesorado Universi'!$E:$F,2,FALSE),IFERROR(VLOOKUP(D969,'Estudiantes y Graduados'!$E:$F,2,FALSE),IFERROR(VLOOKUP(D969,'Gestion Administrativa'!$E:$F,2,FALSE),IFERROR(VLOOKUP(D969,'Gestión Académica'!$E:$F,2,FALSE),IFERROR(VLOOKUP(D969,'Aseguramiento de la Calidad'!$E:$F,2,FALSE),IFERROR(VLOOKUP(D969,'Gestión del Conocimiento'!$E:$F,2,FALSE),IFERROR(VLOOKUP(D969,'Gobernabilidad y Procesos...'!$E:$F,2,FALSE),IFERROR(VLOOKUP(D969,'Gestión del Talento Humano'!$E:$F,2,FALSE),IFERROR(VLOOKUP(D969,'Internacionalización de la E.S.'!$E:$F,2,FALSE),IFERROR(VLOOKUP(D969,Posgrado!$E:$F,2,FALSE),IFERROR(VLOOKUP(D969,'Cultura de Innovación Insti...'!$E:$F,2,FALSE),VLOOKUP(D969,'Lo Esencial de la Reforma Univ.'!$E:$F,2,0)))))))))))))))</f>
        <v>a) 6 Reuniones de seguimiento, análisis estratégico, crecimiento, fortalecimiento prácticas y sistematicidad del sistema de difusión.</v>
      </c>
      <c r="D970" s="31"/>
      <c r="E970" s="92"/>
      <c r="F970" s="92"/>
      <c r="G970" s="92"/>
      <c r="H970" s="75"/>
      <c r="I970" s="75"/>
      <c r="J970" s="75"/>
      <c r="K970" s="110"/>
    </row>
    <row r="971" spans="3:12" ht="15.75" thickBot="1" x14ac:dyDescent="0.3">
      <c r="C971" s="69"/>
      <c r="D971" s="31"/>
      <c r="E971" s="92"/>
      <c r="F971" s="92"/>
      <c r="G971" s="92"/>
      <c r="H971" s="75"/>
      <c r="I971" s="75"/>
      <c r="J971" s="75"/>
      <c r="K971" s="110"/>
    </row>
    <row r="972" spans="3:12" ht="30.75" thickBot="1" x14ac:dyDescent="0.3">
      <c r="C972" s="123" t="s">
        <v>1294</v>
      </c>
      <c r="D972" s="126" t="s">
        <v>1295</v>
      </c>
      <c r="E972" s="125" t="s">
        <v>90</v>
      </c>
      <c r="F972" s="125" t="s">
        <v>1296</v>
      </c>
      <c r="G972" s="124" t="s">
        <v>1297</v>
      </c>
      <c r="H972" s="130" t="s">
        <v>1298</v>
      </c>
      <c r="I972" s="125" t="s">
        <v>1299</v>
      </c>
      <c r="J972" s="125" t="s">
        <v>695</v>
      </c>
      <c r="K972" s="125" t="s">
        <v>1300</v>
      </c>
      <c r="L972" s="125" t="s">
        <v>1301</v>
      </c>
    </row>
    <row r="973" spans="3:12" ht="15.75" thickBot="1" x14ac:dyDescent="0.3">
      <c r="C973" s="323" t="s">
        <v>1302</v>
      </c>
      <c r="D973" s="577">
        <v>25</v>
      </c>
      <c r="E973" s="324">
        <v>0</v>
      </c>
      <c r="F973" s="113">
        <v>30000</v>
      </c>
      <c r="G973" s="325">
        <f t="shared" ref="G973:G981" si="67">E973*F973</f>
        <v>0</v>
      </c>
      <c r="H973" s="326" t="s">
        <v>687</v>
      </c>
      <c r="I973" s="114" t="s">
        <v>278</v>
      </c>
      <c r="J973" s="114" t="str">
        <f>VLOOKUP(I973,Presupuesto!$B$11:$C$566,2,0)</f>
        <v>SERVICIOS DE CAPACITACION.</v>
      </c>
      <c r="K973" s="327" t="s">
        <v>62</v>
      </c>
      <c r="L973" s="114" t="s">
        <v>702</v>
      </c>
    </row>
    <row r="974" spans="3:12" ht="15.75" thickBot="1" x14ac:dyDescent="0.3">
      <c r="C974" s="97" t="s">
        <v>1303</v>
      </c>
      <c r="D974" s="578"/>
      <c r="E974" s="198">
        <v>25</v>
      </c>
      <c r="F974" s="98">
        <v>50</v>
      </c>
      <c r="G974" s="95">
        <f t="shared" si="67"/>
        <v>1250</v>
      </c>
      <c r="H974" s="326" t="s">
        <v>687</v>
      </c>
      <c r="I974" s="96" t="s">
        <v>291</v>
      </c>
      <c r="J974" s="96" t="str">
        <f>VLOOKUP(I974,Presupuesto!$B$11:$C$566,2,0)</f>
        <v>SERVICIOS DE IMPRENTA PUBLIC.Y REPRODUCCION</v>
      </c>
      <c r="K974" s="327" t="s">
        <v>62</v>
      </c>
      <c r="L974" s="96" t="s">
        <v>703</v>
      </c>
    </row>
    <row r="975" spans="3:12" ht="15.75" thickBot="1" x14ac:dyDescent="0.3">
      <c r="C975" s="97" t="s">
        <v>1304</v>
      </c>
      <c r="D975" s="578"/>
      <c r="E975" s="198">
        <v>25</v>
      </c>
      <c r="F975" s="98">
        <v>150</v>
      </c>
      <c r="G975" s="95">
        <f t="shared" si="67"/>
        <v>3750</v>
      </c>
      <c r="H975" s="326" t="s">
        <v>687</v>
      </c>
      <c r="I975" s="96" t="s">
        <v>345</v>
      </c>
      <c r="J975" s="96" t="str">
        <f>VLOOKUP(I975,Presupuesto!$B$11:$C$566,2,0)</f>
        <v>ALIMENTOS B EBIDAS PARA PERSONAS</v>
      </c>
      <c r="K975" s="327" t="s">
        <v>62</v>
      </c>
      <c r="L975" s="96" t="s">
        <v>706</v>
      </c>
    </row>
    <row r="976" spans="3:12" ht="15.75" thickBot="1" x14ac:dyDescent="0.3">
      <c r="C976" s="97" t="s">
        <v>1305</v>
      </c>
      <c r="D976" s="578"/>
      <c r="E976" s="148">
        <v>0</v>
      </c>
      <c r="F976" s="116">
        <v>28000</v>
      </c>
      <c r="G976" s="95">
        <f t="shared" si="67"/>
        <v>0</v>
      </c>
      <c r="H976" s="326" t="s">
        <v>687</v>
      </c>
      <c r="I976" s="317" t="s">
        <v>316</v>
      </c>
      <c r="J976" s="96" t="str">
        <f>VLOOKUP(I976,Presupuesto!$B$11:$C$566,2,0)</f>
        <v>PASAJES AL EXTERIOR</v>
      </c>
      <c r="K976" s="327" t="s">
        <v>62</v>
      </c>
      <c r="L976" s="96" t="s">
        <v>703</v>
      </c>
    </row>
    <row r="977" spans="3:12" ht="15.75" thickBot="1" x14ac:dyDescent="0.3">
      <c r="C977" s="97" t="s">
        <v>1306</v>
      </c>
      <c r="D977" s="578"/>
      <c r="E977" s="148">
        <v>0</v>
      </c>
      <c r="F977" s="116">
        <v>250</v>
      </c>
      <c r="G977" s="95">
        <f t="shared" si="67"/>
        <v>0</v>
      </c>
      <c r="H977" s="326" t="s">
        <v>687</v>
      </c>
      <c r="I977" s="96" t="s">
        <v>368</v>
      </c>
      <c r="J977" s="96" t="str">
        <f>VLOOKUP(I977,Presupuesto!$B$11:$C$566,2,0)</f>
        <v>PRODUCTOS PAPEL Y CARTON</v>
      </c>
      <c r="K977" s="327" t="s">
        <v>62</v>
      </c>
      <c r="L977" s="96" t="s">
        <v>703</v>
      </c>
    </row>
    <row r="978" spans="3:12" ht="15.75" thickBot="1" x14ac:dyDescent="0.3">
      <c r="C978" s="97" t="s">
        <v>1307</v>
      </c>
      <c r="D978" s="578"/>
      <c r="E978" s="198">
        <v>10</v>
      </c>
      <c r="F978" s="98">
        <v>85</v>
      </c>
      <c r="G978" s="95">
        <f t="shared" si="67"/>
        <v>850</v>
      </c>
      <c r="H978" s="326" t="s">
        <v>687</v>
      </c>
      <c r="I978" s="96" t="s">
        <v>368</v>
      </c>
      <c r="J978" s="96" t="str">
        <f>VLOOKUP(I978,Presupuesto!$B$11:$C$566,2,0)</f>
        <v>PRODUCTOS PAPEL Y CARTON</v>
      </c>
      <c r="K978" s="327" t="s">
        <v>62</v>
      </c>
      <c r="L978" s="96" t="s">
        <v>703</v>
      </c>
    </row>
    <row r="979" spans="3:12" ht="15.75" thickBot="1" x14ac:dyDescent="0.3">
      <c r="C979" s="97" t="s">
        <v>1308</v>
      </c>
      <c r="D979" s="578"/>
      <c r="E979" s="198">
        <f>D973/12</f>
        <v>2.0833333333333335</v>
      </c>
      <c r="F979" s="98">
        <v>36</v>
      </c>
      <c r="G979" s="95">
        <f t="shared" si="67"/>
        <v>75</v>
      </c>
      <c r="H979" s="326" t="s">
        <v>687</v>
      </c>
      <c r="I979" s="96" t="s">
        <v>435</v>
      </c>
      <c r="J979" s="96" t="str">
        <f>VLOOKUP(I979,Presupuesto!$B$11:$C$566,2,0)</f>
        <v>UTILES DE ESCRITORIO, OFICINA Y ENSE¥ANZA</v>
      </c>
      <c r="K979" s="327" t="s">
        <v>62</v>
      </c>
      <c r="L979" s="96" t="s">
        <v>703</v>
      </c>
    </row>
    <row r="980" spans="3:12" ht="15.75" thickBot="1" x14ac:dyDescent="0.3">
      <c r="C980" s="97" t="s">
        <v>1309</v>
      </c>
      <c r="D980" s="578"/>
      <c r="E980" s="198">
        <f>D973/12</f>
        <v>2.0833333333333335</v>
      </c>
      <c r="F980" s="98">
        <v>80</v>
      </c>
      <c r="G980" s="95">
        <f t="shared" si="67"/>
        <v>166.66666666666669</v>
      </c>
      <c r="H980" s="326" t="s">
        <v>687</v>
      </c>
      <c r="I980" s="96" t="s">
        <v>435</v>
      </c>
      <c r="J980" s="96" t="str">
        <f>VLOOKUP(I980,Presupuesto!$B$11:$C$566,2,0)</f>
        <v>UTILES DE ESCRITORIO, OFICINA Y ENSE¥ANZA</v>
      </c>
      <c r="K980" s="327" t="s">
        <v>62</v>
      </c>
      <c r="L980" s="96" t="s">
        <v>703</v>
      </c>
    </row>
    <row r="981" spans="3:12" ht="15.75" thickBot="1" x14ac:dyDescent="0.3">
      <c r="C981" s="107" t="s">
        <v>1352</v>
      </c>
      <c r="D981" s="578"/>
      <c r="E981" s="213">
        <v>0</v>
      </c>
      <c r="F981" s="117">
        <v>1300</v>
      </c>
      <c r="G981" s="95">
        <f t="shared" si="67"/>
        <v>0</v>
      </c>
      <c r="H981" s="326" t="s">
        <v>687</v>
      </c>
      <c r="I981" s="96" t="s">
        <v>435</v>
      </c>
      <c r="J981" s="96" t="str">
        <f>VLOOKUP(I981,Presupuesto!$B$11:$C$566,2,0)</f>
        <v>UTILES DE ESCRITORIO, OFICINA Y ENSE¥ANZA</v>
      </c>
      <c r="K981" s="327" t="s">
        <v>62</v>
      </c>
      <c r="L981" s="96" t="s">
        <v>703</v>
      </c>
    </row>
    <row r="982" spans="3:12" ht="15.75" thickBot="1" x14ac:dyDescent="0.3">
      <c r="C982" s="217" t="s">
        <v>1253</v>
      </c>
      <c r="D982" s="218">
        <v>0</v>
      </c>
      <c r="E982" s="328">
        <v>3</v>
      </c>
      <c r="F982" s="102">
        <f>HLOOKUP(C982,$AH$2:$BU$3,2,0)</f>
        <v>2250</v>
      </c>
      <c r="G982" s="103">
        <f>D982*E982*F982</f>
        <v>0</v>
      </c>
      <c r="H982" s="326" t="s">
        <v>687</v>
      </c>
      <c r="I982" s="329" t="s">
        <v>321</v>
      </c>
      <c r="J982" s="104" t="str">
        <f>VLOOKUP(I982,Presupuesto!$B$11:$C$566,2,0)</f>
        <v>VIATICOS NACIONALES</v>
      </c>
      <c r="K982" s="327" t="s">
        <v>62</v>
      </c>
      <c r="L982" s="330" t="s">
        <v>703</v>
      </c>
    </row>
    <row r="983" spans="3:12" ht="15.75" thickBot="1" x14ac:dyDescent="0.3"/>
    <row r="984" spans="3:12" ht="15.75" thickBot="1" x14ac:dyDescent="0.3">
      <c r="C984" s="29" t="s">
        <v>1292</v>
      </c>
      <c r="D984" s="30">
        <f>SUM(G991:G1000)</f>
        <v>159920</v>
      </c>
      <c r="E984" s="92"/>
      <c r="F984" s="92"/>
      <c r="G984" s="92"/>
      <c r="H984" s="75"/>
      <c r="I984" s="75"/>
      <c r="J984" s="75"/>
      <c r="K984" s="110"/>
    </row>
    <row r="985" spans="3:12" x14ac:dyDescent="0.25">
      <c r="C985" s="69"/>
      <c r="D985" s="31"/>
      <c r="E985" s="92"/>
      <c r="F985" s="92"/>
      <c r="G985" s="92"/>
      <c r="H985" s="75"/>
      <c r="I985" s="75"/>
      <c r="J985" s="75"/>
      <c r="K985" s="110"/>
    </row>
    <row r="986" spans="3:12" x14ac:dyDescent="0.25">
      <c r="C986" s="69" t="s">
        <v>1364</v>
      </c>
      <c r="D986" s="31"/>
      <c r="E986" s="92"/>
      <c r="F986" s="92"/>
      <c r="G986" s="92"/>
      <c r="H986" s="75"/>
      <c r="I986" s="75"/>
      <c r="J986" s="75"/>
      <c r="K986" s="110"/>
    </row>
    <row r="987" spans="3:12" ht="15.75" x14ac:dyDescent="0.25">
      <c r="C987" s="201" t="s">
        <v>1293</v>
      </c>
      <c r="D987" s="386">
        <v>8.1</v>
      </c>
      <c r="E987" s="92"/>
      <c r="F987" s="92"/>
      <c r="G987" s="92"/>
      <c r="H987" s="75"/>
      <c r="I987" s="75"/>
      <c r="J987" s="75"/>
      <c r="K987" s="110"/>
    </row>
    <row r="988" spans="3:12" ht="18.75" x14ac:dyDescent="0.25">
      <c r="C988" s="424" t="str">
        <f>IFERROR(VLOOKUP(D987,'Desarrollo e Innov. Curricular'!$E:$F,2,FALSE),IFERROR(VLOOKUP(D987,'Investigación Científica'!$E:$F,2,FALSE),IFERROR(VLOOKUP(D987,'Vinculación Univ. Sociedad'!$E:$F,2,FALSE),IFERROR(VLOOKUP(D987,'Docencia y Profesorado Universi'!$E:$F,2,FALSE),IFERROR(VLOOKUP(D987,'Estudiantes y Graduados'!$E:$F,2,FALSE),IFERROR(VLOOKUP(D987,'Gestion Administrativa'!$E:$F,2,FALSE),IFERROR(VLOOKUP(D987,'Gestión Académica'!$E:$F,2,FALSE),IFERROR(VLOOKUP(D987,'Aseguramiento de la Calidad'!$E:$F,2,FALSE),IFERROR(VLOOKUP(D987,'Gestión del Conocimiento'!$E:$F,2,FALSE),IFERROR(VLOOKUP(D987,'Gobernabilidad y Procesos...'!$E:$F,2,FALSE),IFERROR(VLOOKUP(D987,'Gestión del Talento Humano'!$E:$F,2,FALSE),IFERROR(VLOOKUP(D987,'Internacionalización de la E.S.'!$E:$F,2,FALSE),IFERROR(VLOOKUP(D987,Posgrado!$E:$F,2,FALSE),IFERROR(VLOOKUP(D987,'Cultura de Innovación Insti...'!$E:$F,2,FALSE),VLOOKUP(D987,'Lo Esencial de la Reforma Univ.'!$E:$F,2,0)))))))))))))))</f>
        <v>1- 1 Taller por cada Facultad y cada CRU. 2- 1 Taller con 2 participantes internacionales</v>
      </c>
      <c r="D988" s="31"/>
      <c r="E988" s="92"/>
      <c r="F988" s="92"/>
      <c r="G988" s="92"/>
      <c r="H988" s="75"/>
      <c r="I988" s="75"/>
      <c r="J988" s="75"/>
      <c r="K988" s="110"/>
    </row>
    <row r="989" spans="3:12" ht="15.75" thickBot="1" x14ac:dyDescent="0.3">
      <c r="C989" s="69"/>
      <c r="D989" s="31"/>
      <c r="E989" s="92"/>
      <c r="F989" s="92"/>
      <c r="G989" s="92"/>
      <c r="H989" s="75"/>
      <c r="I989" s="75"/>
      <c r="J989" s="75"/>
      <c r="K989" s="110"/>
    </row>
    <row r="990" spans="3:12" ht="30.75" thickBot="1" x14ac:dyDescent="0.3">
      <c r="C990" s="123" t="s">
        <v>1294</v>
      </c>
      <c r="D990" s="126" t="s">
        <v>1295</v>
      </c>
      <c r="E990" s="125" t="s">
        <v>90</v>
      </c>
      <c r="F990" s="125" t="s">
        <v>1296</v>
      </c>
      <c r="G990" s="124" t="s">
        <v>1297</v>
      </c>
      <c r="H990" s="130" t="s">
        <v>1298</v>
      </c>
      <c r="I990" s="125" t="s">
        <v>1299</v>
      </c>
      <c r="J990" s="125" t="s">
        <v>695</v>
      </c>
      <c r="K990" s="125" t="s">
        <v>1300</v>
      </c>
      <c r="L990" s="125" t="s">
        <v>1301</v>
      </c>
    </row>
    <row r="991" spans="3:12" ht="15.75" thickBot="1" x14ac:dyDescent="0.3">
      <c r="C991" s="323" t="s">
        <v>1302</v>
      </c>
      <c r="D991" s="577">
        <v>180</v>
      </c>
      <c r="E991" s="324">
        <v>0</v>
      </c>
      <c r="F991" s="113">
        <v>30000</v>
      </c>
      <c r="G991" s="325">
        <f t="shared" ref="G991:G999" si="68">E991*F991</f>
        <v>0</v>
      </c>
      <c r="H991" s="326" t="s">
        <v>687</v>
      </c>
      <c r="I991" s="114" t="s">
        <v>278</v>
      </c>
      <c r="J991" s="114" t="str">
        <f>VLOOKUP(I991,Presupuesto!$B$11:$C$566,2,0)</f>
        <v>SERVICIOS DE CAPACITACION.</v>
      </c>
      <c r="K991" s="327" t="s">
        <v>64</v>
      </c>
      <c r="L991" s="114" t="s">
        <v>702</v>
      </c>
    </row>
    <row r="992" spans="3:12" ht="15.75" thickBot="1" x14ac:dyDescent="0.3">
      <c r="C992" s="97" t="s">
        <v>1303</v>
      </c>
      <c r="D992" s="578"/>
      <c r="E992" s="198">
        <v>180</v>
      </c>
      <c r="F992" s="98">
        <v>50</v>
      </c>
      <c r="G992" s="95">
        <f t="shared" si="68"/>
        <v>9000</v>
      </c>
      <c r="H992" s="326" t="s">
        <v>687</v>
      </c>
      <c r="I992" s="96" t="s">
        <v>291</v>
      </c>
      <c r="J992" s="96" t="str">
        <f>VLOOKUP(I992,Presupuesto!$B$11:$C$566,2,0)</f>
        <v>SERVICIOS DE IMPRENTA PUBLIC.Y REPRODUCCION</v>
      </c>
      <c r="K992" s="327" t="s">
        <v>64</v>
      </c>
      <c r="L992" s="96" t="s">
        <v>703</v>
      </c>
    </row>
    <row r="993" spans="3:12" ht="15.75" thickBot="1" x14ac:dyDescent="0.3">
      <c r="C993" s="97" t="s">
        <v>1304</v>
      </c>
      <c r="D993" s="578"/>
      <c r="E993" s="198">
        <v>180</v>
      </c>
      <c r="F993" s="98">
        <v>150</v>
      </c>
      <c r="G993" s="95">
        <f t="shared" si="68"/>
        <v>27000</v>
      </c>
      <c r="H993" s="326" t="s">
        <v>687</v>
      </c>
      <c r="I993" s="96" t="s">
        <v>345</v>
      </c>
      <c r="J993" s="96" t="str">
        <f>VLOOKUP(I993,Presupuesto!$B$11:$C$566,2,0)</f>
        <v>ALIMENTOS B EBIDAS PARA PERSONAS</v>
      </c>
      <c r="K993" s="327" t="s">
        <v>64</v>
      </c>
      <c r="L993" s="96" t="s">
        <v>706</v>
      </c>
    </row>
    <row r="994" spans="3:12" ht="15.75" thickBot="1" x14ac:dyDescent="0.3">
      <c r="C994" s="97" t="s">
        <v>1305</v>
      </c>
      <c r="D994" s="578"/>
      <c r="E994" s="148">
        <v>0</v>
      </c>
      <c r="F994" s="116">
        <v>28000</v>
      </c>
      <c r="G994" s="95">
        <f t="shared" si="68"/>
        <v>0</v>
      </c>
      <c r="H994" s="326" t="s">
        <v>687</v>
      </c>
      <c r="I994" s="317" t="s">
        <v>316</v>
      </c>
      <c r="J994" s="96" t="str">
        <f>VLOOKUP(I994,Presupuesto!$B$11:$C$566,2,0)</f>
        <v>PASAJES AL EXTERIOR</v>
      </c>
      <c r="K994" s="327" t="s">
        <v>64</v>
      </c>
      <c r="L994" s="96" t="s">
        <v>703</v>
      </c>
    </row>
    <row r="995" spans="3:12" ht="15.75" thickBot="1" x14ac:dyDescent="0.3">
      <c r="C995" s="97" t="s">
        <v>1306</v>
      </c>
      <c r="D995" s="578"/>
      <c r="E995" s="148">
        <v>0</v>
      </c>
      <c r="F995" s="116">
        <v>250</v>
      </c>
      <c r="G995" s="95">
        <f t="shared" si="68"/>
        <v>0</v>
      </c>
      <c r="H995" s="326" t="s">
        <v>687</v>
      </c>
      <c r="I995" s="96" t="s">
        <v>368</v>
      </c>
      <c r="J995" s="96" t="str">
        <f>VLOOKUP(I995,Presupuesto!$B$11:$C$566,2,0)</f>
        <v>PRODUCTOS PAPEL Y CARTON</v>
      </c>
      <c r="K995" s="327" t="s">
        <v>64</v>
      </c>
      <c r="L995" s="96" t="s">
        <v>703</v>
      </c>
    </row>
    <row r="996" spans="3:12" ht="15.75" thickBot="1" x14ac:dyDescent="0.3">
      <c r="C996" s="97" t="s">
        <v>1307</v>
      </c>
      <c r="D996" s="578"/>
      <c r="E996" s="198">
        <v>8</v>
      </c>
      <c r="F996" s="98">
        <v>85</v>
      </c>
      <c r="G996" s="95">
        <f t="shared" si="68"/>
        <v>680</v>
      </c>
      <c r="H996" s="326" t="s">
        <v>687</v>
      </c>
      <c r="I996" s="96" t="s">
        <v>368</v>
      </c>
      <c r="J996" s="96" t="str">
        <f>VLOOKUP(I996,Presupuesto!$B$11:$C$566,2,0)</f>
        <v>PRODUCTOS PAPEL Y CARTON</v>
      </c>
      <c r="K996" s="327" t="s">
        <v>64</v>
      </c>
      <c r="L996" s="96" t="s">
        <v>703</v>
      </c>
    </row>
    <row r="997" spans="3:12" ht="15.75" thickBot="1" x14ac:dyDescent="0.3">
      <c r="C997" s="97" t="s">
        <v>1308</v>
      </c>
      <c r="D997" s="578"/>
      <c r="E997" s="198">
        <f>D991/12</f>
        <v>15</v>
      </c>
      <c r="F997" s="98">
        <v>36</v>
      </c>
      <c r="G997" s="95">
        <f t="shared" si="68"/>
        <v>540</v>
      </c>
      <c r="H997" s="326" t="s">
        <v>687</v>
      </c>
      <c r="I997" s="96" t="s">
        <v>435</v>
      </c>
      <c r="J997" s="96" t="str">
        <f>VLOOKUP(I997,Presupuesto!$B$11:$C$566,2,0)</f>
        <v>UTILES DE ESCRITORIO, OFICINA Y ENSE¥ANZA</v>
      </c>
      <c r="K997" s="327" t="s">
        <v>64</v>
      </c>
      <c r="L997" s="96" t="s">
        <v>703</v>
      </c>
    </row>
    <row r="998" spans="3:12" ht="15.75" thickBot="1" x14ac:dyDescent="0.3">
      <c r="C998" s="97" t="s">
        <v>1309</v>
      </c>
      <c r="D998" s="578"/>
      <c r="E998" s="198">
        <f>D991/12</f>
        <v>15</v>
      </c>
      <c r="F998" s="98">
        <v>80</v>
      </c>
      <c r="G998" s="95">
        <f t="shared" si="68"/>
        <v>1200</v>
      </c>
      <c r="H998" s="326" t="s">
        <v>687</v>
      </c>
      <c r="I998" s="96" t="s">
        <v>435</v>
      </c>
      <c r="J998" s="96" t="str">
        <f>VLOOKUP(I998,Presupuesto!$B$11:$C$566,2,0)</f>
        <v>UTILES DE ESCRITORIO, OFICINA Y ENSE¥ANZA</v>
      </c>
      <c r="K998" s="327" t="s">
        <v>64</v>
      </c>
      <c r="L998" s="96" t="s">
        <v>703</v>
      </c>
    </row>
    <row r="999" spans="3:12" ht="15.75" thickBot="1" x14ac:dyDescent="0.3">
      <c r="C999" s="107" t="s">
        <v>1352</v>
      </c>
      <c r="D999" s="578"/>
      <c r="E999" s="213">
        <v>0</v>
      </c>
      <c r="F999" s="117">
        <v>1300</v>
      </c>
      <c r="G999" s="95">
        <f t="shared" si="68"/>
        <v>0</v>
      </c>
      <c r="H999" s="326" t="s">
        <v>687</v>
      </c>
      <c r="I999" s="96" t="s">
        <v>435</v>
      </c>
      <c r="J999" s="96" t="str">
        <f>VLOOKUP(I999,Presupuesto!$B$11:$C$566,2,0)</f>
        <v>UTILES DE ESCRITORIO, OFICINA Y ENSE¥ANZA</v>
      </c>
      <c r="K999" s="327" t="s">
        <v>64</v>
      </c>
      <c r="L999" s="96" t="s">
        <v>703</v>
      </c>
    </row>
    <row r="1000" spans="3:12" ht="15.75" thickBot="1" x14ac:dyDescent="0.3">
      <c r="C1000" s="217" t="s">
        <v>1253</v>
      </c>
      <c r="D1000" s="218">
        <v>18</v>
      </c>
      <c r="E1000" s="328">
        <v>3</v>
      </c>
      <c r="F1000" s="102">
        <f>HLOOKUP(C1000,$AH$2:$BU$3,2,0)</f>
        <v>2250</v>
      </c>
      <c r="G1000" s="103">
        <f>D1000*E1000*F1000</f>
        <v>121500</v>
      </c>
      <c r="H1000" s="326" t="s">
        <v>687</v>
      </c>
      <c r="I1000" s="329" t="s">
        <v>321</v>
      </c>
      <c r="J1000" s="104" t="str">
        <f>VLOOKUP(I1000,Presupuesto!$B$11:$C$566,2,0)</f>
        <v>VIATICOS NACIONALES</v>
      </c>
      <c r="K1000" s="327" t="s">
        <v>64</v>
      </c>
      <c r="L1000" s="330" t="s">
        <v>703</v>
      </c>
    </row>
    <row r="1001" spans="3:12" ht="15.75" thickBot="1" x14ac:dyDescent="0.3"/>
    <row r="1002" spans="3:12" ht="15.75" thickBot="1" x14ac:dyDescent="0.3">
      <c r="C1002" s="29" t="s">
        <v>1292</v>
      </c>
      <c r="D1002" s="30">
        <f>SUM(G1009:G1018)</f>
        <v>189920</v>
      </c>
      <c r="E1002" s="92"/>
      <c r="F1002" s="92"/>
      <c r="G1002" s="92"/>
      <c r="H1002" s="75"/>
      <c r="I1002" s="75"/>
      <c r="J1002" s="75"/>
      <c r="K1002" s="110"/>
    </row>
    <row r="1003" spans="3:12" x14ac:dyDescent="0.25">
      <c r="C1003" s="69"/>
      <c r="D1003" s="31"/>
      <c r="E1003" s="92"/>
      <c r="F1003" s="92"/>
      <c r="G1003" s="92"/>
      <c r="H1003" s="75"/>
      <c r="I1003" s="75"/>
      <c r="J1003" s="75"/>
      <c r="K1003" s="110"/>
    </row>
    <row r="1004" spans="3:12" x14ac:dyDescent="0.25">
      <c r="C1004" s="69" t="s">
        <v>1365</v>
      </c>
      <c r="D1004" s="31"/>
      <c r="E1004" s="92"/>
      <c r="F1004" s="92"/>
      <c r="G1004" s="92"/>
      <c r="H1004" s="75"/>
      <c r="I1004" s="75"/>
      <c r="J1004" s="75"/>
      <c r="K1004" s="110"/>
    </row>
    <row r="1005" spans="3:12" ht="15.75" x14ac:dyDescent="0.25">
      <c r="C1005" s="201" t="s">
        <v>1293</v>
      </c>
      <c r="D1005" s="386">
        <v>8.1</v>
      </c>
      <c r="E1005" s="92"/>
      <c r="F1005" s="92"/>
      <c r="G1005" s="92"/>
      <c r="H1005" s="75"/>
      <c r="I1005" s="75"/>
      <c r="J1005" s="75"/>
      <c r="K1005" s="110"/>
    </row>
    <row r="1006" spans="3:12" ht="18.75" x14ac:dyDescent="0.25">
      <c r="C1006" s="424" t="str">
        <f>IFERROR(VLOOKUP(D1005,'Desarrollo e Innov. Curricular'!$E:$F,2,FALSE),IFERROR(VLOOKUP(D1005,'Investigación Científica'!$E:$F,2,FALSE),IFERROR(VLOOKUP(D1005,'Vinculación Univ. Sociedad'!$E:$F,2,FALSE),IFERROR(VLOOKUP(D1005,'Docencia y Profesorado Universi'!$E:$F,2,FALSE),IFERROR(VLOOKUP(D1005,'Estudiantes y Graduados'!$E:$F,2,FALSE),IFERROR(VLOOKUP(D1005,'Gestion Administrativa'!$E:$F,2,FALSE),IFERROR(VLOOKUP(D1005,'Gestión Académica'!$E:$F,2,FALSE),IFERROR(VLOOKUP(D1005,'Aseguramiento de la Calidad'!$E:$F,2,FALSE),IFERROR(VLOOKUP(D1005,'Gestión del Conocimiento'!$E:$F,2,FALSE),IFERROR(VLOOKUP(D1005,'Gobernabilidad y Procesos...'!$E:$F,2,FALSE),IFERROR(VLOOKUP(D1005,'Gestión del Talento Humano'!$E:$F,2,FALSE),IFERROR(VLOOKUP(D1005,'Internacionalización de la E.S.'!$E:$F,2,FALSE),IFERROR(VLOOKUP(D1005,Posgrado!$E:$F,2,FALSE),IFERROR(VLOOKUP(D1005,'Cultura de Innovación Insti...'!$E:$F,2,FALSE),VLOOKUP(D1005,'Lo Esencial de la Reforma Univ.'!$E:$F,2,0)))))))))))))))</f>
        <v>1- 1 Taller por cada Facultad y cada CRU. 2- 1 Taller con 2 participantes internacionales</v>
      </c>
      <c r="D1006" s="31"/>
      <c r="E1006" s="92"/>
      <c r="F1006" s="92"/>
      <c r="G1006" s="92"/>
      <c r="H1006" s="75"/>
      <c r="I1006" s="75"/>
      <c r="J1006" s="75"/>
      <c r="K1006" s="110"/>
    </row>
    <row r="1007" spans="3:12" ht="15.75" thickBot="1" x14ac:dyDescent="0.3">
      <c r="C1007" s="69"/>
      <c r="D1007" s="31"/>
      <c r="E1007" s="92"/>
      <c r="F1007" s="92"/>
      <c r="G1007" s="92"/>
      <c r="H1007" s="75"/>
      <c r="I1007" s="75"/>
      <c r="J1007" s="75"/>
      <c r="K1007" s="110"/>
    </row>
    <row r="1008" spans="3:12" ht="30.75" thickBot="1" x14ac:dyDescent="0.3">
      <c r="C1008" s="123" t="s">
        <v>1294</v>
      </c>
      <c r="D1008" s="126" t="s">
        <v>1295</v>
      </c>
      <c r="E1008" s="125" t="s">
        <v>90</v>
      </c>
      <c r="F1008" s="125" t="s">
        <v>1296</v>
      </c>
      <c r="G1008" s="124" t="s">
        <v>1297</v>
      </c>
      <c r="H1008" s="130" t="s">
        <v>1298</v>
      </c>
      <c r="I1008" s="125" t="s">
        <v>1299</v>
      </c>
      <c r="J1008" s="125" t="s">
        <v>695</v>
      </c>
      <c r="K1008" s="125" t="s">
        <v>1300</v>
      </c>
      <c r="L1008" s="125" t="s">
        <v>1301</v>
      </c>
    </row>
    <row r="1009" spans="3:12" ht="15.75" thickBot="1" x14ac:dyDescent="0.3">
      <c r="C1009" s="323" t="s">
        <v>1302</v>
      </c>
      <c r="D1009" s="577">
        <v>180</v>
      </c>
      <c r="E1009" s="324">
        <v>1</v>
      </c>
      <c r="F1009" s="113">
        <v>30000</v>
      </c>
      <c r="G1009" s="325">
        <f t="shared" ref="G1009:G1017" si="69">E1009*F1009</f>
        <v>30000</v>
      </c>
      <c r="H1009" s="326" t="s">
        <v>687</v>
      </c>
      <c r="I1009" s="114" t="s">
        <v>278</v>
      </c>
      <c r="J1009" s="114" t="str">
        <f>VLOOKUP(I1009,Presupuesto!$B$11:$C$566,2,0)</f>
        <v>SERVICIOS DE CAPACITACION.</v>
      </c>
      <c r="K1009" s="327" t="s">
        <v>64</v>
      </c>
      <c r="L1009" s="114" t="s">
        <v>702</v>
      </c>
    </row>
    <row r="1010" spans="3:12" ht="15.75" thickBot="1" x14ac:dyDescent="0.3">
      <c r="C1010" s="97" t="s">
        <v>1303</v>
      </c>
      <c r="D1010" s="578"/>
      <c r="E1010" s="198">
        <v>180</v>
      </c>
      <c r="F1010" s="98">
        <v>50</v>
      </c>
      <c r="G1010" s="95">
        <f t="shared" si="69"/>
        <v>9000</v>
      </c>
      <c r="H1010" s="326" t="s">
        <v>687</v>
      </c>
      <c r="I1010" s="96" t="s">
        <v>291</v>
      </c>
      <c r="J1010" s="96" t="str">
        <f>VLOOKUP(I1010,Presupuesto!$B$11:$C$566,2,0)</f>
        <v>SERVICIOS DE IMPRENTA PUBLIC.Y REPRODUCCION</v>
      </c>
      <c r="K1010" s="327" t="s">
        <v>64</v>
      </c>
      <c r="L1010" s="96" t="s">
        <v>703</v>
      </c>
    </row>
    <row r="1011" spans="3:12" ht="15.75" thickBot="1" x14ac:dyDescent="0.3">
      <c r="C1011" s="97" t="s">
        <v>1304</v>
      </c>
      <c r="D1011" s="578"/>
      <c r="E1011" s="198">
        <v>180</v>
      </c>
      <c r="F1011" s="98">
        <v>150</v>
      </c>
      <c r="G1011" s="95">
        <f t="shared" si="69"/>
        <v>27000</v>
      </c>
      <c r="H1011" s="326" t="s">
        <v>687</v>
      </c>
      <c r="I1011" s="96" t="s">
        <v>345</v>
      </c>
      <c r="J1011" s="96" t="str">
        <f>VLOOKUP(I1011,Presupuesto!$B$11:$C$566,2,0)</f>
        <v>ALIMENTOS B EBIDAS PARA PERSONAS</v>
      </c>
      <c r="K1011" s="327" t="s">
        <v>64</v>
      </c>
      <c r="L1011" s="96" t="s">
        <v>706</v>
      </c>
    </row>
    <row r="1012" spans="3:12" ht="15.75" thickBot="1" x14ac:dyDescent="0.3">
      <c r="C1012" s="97" t="s">
        <v>1305</v>
      </c>
      <c r="D1012" s="578"/>
      <c r="E1012" s="148">
        <v>0</v>
      </c>
      <c r="F1012" s="116">
        <v>28000</v>
      </c>
      <c r="G1012" s="95">
        <f t="shared" si="69"/>
        <v>0</v>
      </c>
      <c r="H1012" s="326" t="s">
        <v>687</v>
      </c>
      <c r="I1012" s="317" t="s">
        <v>316</v>
      </c>
      <c r="J1012" s="96" t="str">
        <f>VLOOKUP(I1012,Presupuesto!$B$11:$C$566,2,0)</f>
        <v>PASAJES AL EXTERIOR</v>
      </c>
      <c r="K1012" s="327" t="s">
        <v>64</v>
      </c>
      <c r="L1012" s="96" t="s">
        <v>703</v>
      </c>
    </row>
    <row r="1013" spans="3:12" ht="15.75" thickBot="1" x14ac:dyDescent="0.3">
      <c r="C1013" s="97" t="s">
        <v>1306</v>
      </c>
      <c r="D1013" s="578"/>
      <c r="E1013" s="148">
        <v>0</v>
      </c>
      <c r="F1013" s="116">
        <v>250</v>
      </c>
      <c r="G1013" s="95">
        <f t="shared" si="69"/>
        <v>0</v>
      </c>
      <c r="H1013" s="326" t="s">
        <v>687</v>
      </c>
      <c r="I1013" s="96" t="s">
        <v>368</v>
      </c>
      <c r="J1013" s="96" t="str">
        <f>VLOOKUP(I1013,Presupuesto!$B$11:$C$566,2,0)</f>
        <v>PRODUCTOS PAPEL Y CARTON</v>
      </c>
      <c r="K1013" s="327" t="s">
        <v>64</v>
      </c>
      <c r="L1013" s="96" t="s">
        <v>703</v>
      </c>
    </row>
    <row r="1014" spans="3:12" ht="15.75" thickBot="1" x14ac:dyDescent="0.3">
      <c r="C1014" s="97" t="s">
        <v>1307</v>
      </c>
      <c r="D1014" s="578"/>
      <c r="E1014" s="198">
        <v>8</v>
      </c>
      <c r="F1014" s="98">
        <v>85</v>
      </c>
      <c r="G1014" s="95">
        <f t="shared" si="69"/>
        <v>680</v>
      </c>
      <c r="H1014" s="326" t="s">
        <v>687</v>
      </c>
      <c r="I1014" s="96" t="s">
        <v>368</v>
      </c>
      <c r="J1014" s="96" t="str">
        <f>VLOOKUP(I1014,Presupuesto!$B$11:$C$566,2,0)</f>
        <v>PRODUCTOS PAPEL Y CARTON</v>
      </c>
      <c r="K1014" s="327" t="s">
        <v>64</v>
      </c>
      <c r="L1014" s="96" t="s">
        <v>703</v>
      </c>
    </row>
    <row r="1015" spans="3:12" ht="15.75" thickBot="1" x14ac:dyDescent="0.3">
      <c r="C1015" s="97" t="s">
        <v>1308</v>
      </c>
      <c r="D1015" s="578"/>
      <c r="E1015" s="198">
        <f>D1009/12</f>
        <v>15</v>
      </c>
      <c r="F1015" s="98">
        <v>36</v>
      </c>
      <c r="G1015" s="95">
        <f t="shared" si="69"/>
        <v>540</v>
      </c>
      <c r="H1015" s="326" t="s">
        <v>687</v>
      </c>
      <c r="I1015" s="96" t="s">
        <v>435</v>
      </c>
      <c r="J1015" s="96" t="str">
        <f>VLOOKUP(I1015,Presupuesto!$B$11:$C$566,2,0)</f>
        <v>UTILES DE ESCRITORIO, OFICINA Y ENSE¥ANZA</v>
      </c>
      <c r="K1015" s="327" t="s">
        <v>64</v>
      </c>
      <c r="L1015" s="96" t="s">
        <v>703</v>
      </c>
    </row>
    <row r="1016" spans="3:12" ht="15.75" thickBot="1" x14ac:dyDescent="0.3">
      <c r="C1016" s="97" t="s">
        <v>1309</v>
      </c>
      <c r="D1016" s="578"/>
      <c r="E1016" s="198">
        <f>D1009/12</f>
        <v>15</v>
      </c>
      <c r="F1016" s="98">
        <v>80</v>
      </c>
      <c r="G1016" s="95">
        <f t="shared" si="69"/>
        <v>1200</v>
      </c>
      <c r="H1016" s="326" t="s">
        <v>687</v>
      </c>
      <c r="I1016" s="96" t="s">
        <v>435</v>
      </c>
      <c r="J1016" s="96" t="str">
        <f>VLOOKUP(I1016,Presupuesto!$B$11:$C$566,2,0)</f>
        <v>UTILES DE ESCRITORIO, OFICINA Y ENSE¥ANZA</v>
      </c>
      <c r="K1016" s="327" t="s">
        <v>64</v>
      </c>
      <c r="L1016" s="96" t="s">
        <v>703</v>
      </c>
    </row>
    <row r="1017" spans="3:12" ht="15.75" thickBot="1" x14ac:dyDescent="0.3">
      <c r="C1017" s="107" t="s">
        <v>1352</v>
      </c>
      <c r="D1017" s="578"/>
      <c r="E1017" s="213">
        <v>0</v>
      </c>
      <c r="F1017" s="117">
        <v>1300</v>
      </c>
      <c r="G1017" s="95">
        <f t="shared" si="69"/>
        <v>0</v>
      </c>
      <c r="H1017" s="326" t="s">
        <v>687</v>
      </c>
      <c r="I1017" s="96" t="s">
        <v>435</v>
      </c>
      <c r="J1017" s="96" t="str">
        <f>VLOOKUP(I1017,Presupuesto!$B$11:$C$566,2,0)</f>
        <v>UTILES DE ESCRITORIO, OFICINA Y ENSE¥ANZA</v>
      </c>
      <c r="K1017" s="327" t="s">
        <v>64</v>
      </c>
      <c r="L1017" s="96" t="s">
        <v>703</v>
      </c>
    </row>
    <row r="1018" spans="3:12" ht="15.75" thickBot="1" x14ac:dyDescent="0.3">
      <c r="C1018" s="217" t="s">
        <v>1253</v>
      </c>
      <c r="D1018" s="218">
        <v>18</v>
      </c>
      <c r="E1018" s="328">
        <v>3</v>
      </c>
      <c r="F1018" s="102">
        <f>HLOOKUP(C1018,$AH$2:$BU$3,2,0)</f>
        <v>2250</v>
      </c>
      <c r="G1018" s="103">
        <f>D1018*E1018*F1018</f>
        <v>121500</v>
      </c>
      <c r="H1018" s="326" t="s">
        <v>687</v>
      </c>
      <c r="I1018" s="329" t="s">
        <v>321</v>
      </c>
      <c r="J1018" s="104" t="str">
        <f>VLOOKUP(I1018,Presupuesto!$B$11:$C$566,2,0)</f>
        <v>VIATICOS NACIONALES</v>
      </c>
      <c r="K1018" s="327" t="s">
        <v>64</v>
      </c>
      <c r="L1018" s="330" t="s">
        <v>703</v>
      </c>
    </row>
    <row r="1019" spans="3:12" ht="15.75" thickBot="1" x14ac:dyDescent="0.3"/>
    <row r="1020" spans="3:12" ht="15.75" thickBot="1" x14ac:dyDescent="0.3">
      <c r="C1020" s="29" t="s">
        <v>1292</v>
      </c>
      <c r="D1020" s="30">
        <f>SUM(G1027:G1036)</f>
        <v>93665</v>
      </c>
      <c r="E1020" s="92"/>
      <c r="F1020" s="92"/>
      <c r="G1020" s="92"/>
      <c r="H1020" s="75"/>
      <c r="I1020" s="75"/>
      <c r="J1020" s="75"/>
      <c r="K1020" s="110"/>
    </row>
    <row r="1021" spans="3:12" x14ac:dyDescent="0.25">
      <c r="C1021" s="69"/>
      <c r="D1021" s="31"/>
      <c r="E1021" s="92"/>
      <c r="F1021" s="92"/>
      <c r="G1021" s="92"/>
      <c r="H1021" s="75"/>
      <c r="I1021" s="75"/>
      <c r="J1021" s="75"/>
      <c r="K1021" s="110"/>
    </row>
    <row r="1022" spans="3:12" x14ac:dyDescent="0.25">
      <c r="C1022" s="69" t="s">
        <v>1366</v>
      </c>
      <c r="D1022" s="31"/>
      <c r="E1022" s="92"/>
      <c r="F1022" s="92"/>
      <c r="G1022" s="92"/>
      <c r="H1022" s="75"/>
      <c r="I1022" s="75"/>
      <c r="J1022" s="75"/>
      <c r="K1022" s="110"/>
    </row>
    <row r="1023" spans="3:12" ht="15.75" x14ac:dyDescent="0.25">
      <c r="C1023" s="201" t="s">
        <v>1293</v>
      </c>
      <c r="D1023" s="386">
        <v>8.3000000000000007</v>
      </c>
      <c r="E1023" s="92"/>
      <c r="F1023" s="92"/>
      <c r="G1023" s="92"/>
      <c r="H1023" s="75"/>
      <c r="I1023" s="75"/>
      <c r="J1023" s="75"/>
      <c r="K1023" s="110"/>
    </row>
    <row r="1024" spans="3:12" ht="18.75" x14ac:dyDescent="0.25">
      <c r="C1024" s="424" t="str">
        <f>IFERROR(VLOOKUP(D1023,'Desarrollo e Innov. Curricular'!$E:$F,2,FALSE),IFERROR(VLOOKUP(D1023,'Investigación Científica'!$E:$F,2,FALSE),IFERROR(VLOOKUP(D1023,'Vinculación Univ. Sociedad'!$E:$F,2,FALSE),IFERROR(VLOOKUP(D1023,'Docencia y Profesorado Universi'!$E:$F,2,FALSE),IFERROR(VLOOKUP(D1023,'Estudiantes y Graduados'!$E:$F,2,FALSE),IFERROR(VLOOKUP(D1023,'Gestion Administrativa'!$E:$F,2,FALSE),IFERROR(VLOOKUP(D1023,'Gestión Académica'!$E:$F,2,FALSE),IFERROR(VLOOKUP(D1023,'Aseguramiento de la Calidad'!$E:$F,2,FALSE),IFERROR(VLOOKUP(D1023,'Gestión del Conocimiento'!$E:$F,2,FALSE),IFERROR(VLOOKUP(D1023,'Gobernabilidad y Procesos...'!$E:$F,2,FALSE),IFERROR(VLOOKUP(D1023,'Gestión del Talento Humano'!$E:$F,2,FALSE),IFERROR(VLOOKUP(D1023,'Internacionalización de la E.S.'!$E:$F,2,FALSE),IFERROR(VLOOKUP(D1023,Posgrado!$E:$F,2,FALSE),IFERROR(VLOOKUP(D1023,'Cultura de Innovación Insti...'!$E:$F,2,FALSE),VLOOKUP(D1023,'Lo Esencial de la Reforma Univ.'!$E:$F,2,0)))))))))))))))</f>
        <v>Participación en 6 actividades fuera de Tegucigalpa</v>
      </c>
      <c r="D1024" s="31"/>
      <c r="E1024" s="92"/>
      <c r="F1024" s="92"/>
      <c r="G1024" s="92"/>
      <c r="H1024" s="75"/>
      <c r="I1024" s="75"/>
      <c r="J1024" s="75"/>
      <c r="K1024" s="110"/>
    </row>
    <row r="1025" spans="3:12" ht="15.75" thickBot="1" x14ac:dyDescent="0.3">
      <c r="C1025" s="69"/>
      <c r="D1025" s="31"/>
      <c r="E1025" s="92"/>
      <c r="F1025" s="92"/>
      <c r="G1025" s="92"/>
      <c r="H1025" s="75"/>
      <c r="I1025" s="75"/>
      <c r="J1025" s="75"/>
      <c r="K1025" s="110"/>
    </row>
    <row r="1026" spans="3:12" ht="30.75" thickBot="1" x14ac:dyDescent="0.3">
      <c r="C1026" s="123" t="s">
        <v>1294</v>
      </c>
      <c r="D1026" s="126" t="s">
        <v>1295</v>
      </c>
      <c r="E1026" s="125" t="s">
        <v>90</v>
      </c>
      <c r="F1026" s="125" t="s">
        <v>1296</v>
      </c>
      <c r="G1026" s="124" t="s">
        <v>1297</v>
      </c>
      <c r="H1026" s="130" t="s">
        <v>1298</v>
      </c>
      <c r="I1026" s="125" t="s">
        <v>1299</v>
      </c>
      <c r="J1026" s="125" t="s">
        <v>695</v>
      </c>
      <c r="K1026" s="125" t="s">
        <v>1300</v>
      </c>
      <c r="L1026" s="125" t="s">
        <v>1301</v>
      </c>
    </row>
    <row r="1027" spans="3:12" ht="15.75" thickBot="1" x14ac:dyDescent="0.3">
      <c r="C1027" s="323" t="s">
        <v>1302</v>
      </c>
      <c r="D1027" s="577">
        <v>60</v>
      </c>
      <c r="E1027" s="324">
        <v>0</v>
      </c>
      <c r="F1027" s="113">
        <v>30000</v>
      </c>
      <c r="G1027" s="325">
        <f t="shared" ref="G1027:G1035" si="70">E1027*F1027</f>
        <v>0</v>
      </c>
      <c r="H1027" s="326" t="s">
        <v>687</v>
      </c>
      <c r="I1027" s="114" t="s">
        <v>278</v>
      </c>
      <c r="J1027" s="114" t="str">
        <f>VLOOKUP(I1027,Presupuesto!$B$11:$C$566,2,0)</f>
        <v>SERVICIOS DE CAPACITACION.</v>
      </c>
      <c r="K1027" s="327" t="s">
        <v>64</v>
      </c>
      <c r="L1027" s="114" t="s">
        <v>702</v>
      </c>
    </row>
    <row r="1028" spans="3:12" ht="15.75" thickBot="1" x14ac:dyDescent="0.3">
      <c r="C1028" s="97" t="s">
        <v>1303</v>
      </c>
      <c r="D1028" s="578"/>
      <c r="E1028" s="198">
        <v>60</v>
      </c>
      <c r="F1028" s="98">
        <v>50</v>
      </c>
      <c r="G1028" s="95">
        <f t="shared" si="70"/>
        <v>3000</v>
      </c>
      <c r="H1028" s="326" t="s">
        <v>687</v>
      </c>
      <c r="I1028" s="96" t="s">
        <v>291</v>
      </c>
      <c r="J1028" s="96" t="str">
        <f>VLOOKUP(I1028,Presupuesto!$B$11:$C$566,2,0)</f>
        <v>SERVICIOS DE IMPRENTA PUBLIC.Y REPRODUCCION</v>
      </c>
      <c r="K1028" s="327" t="s">
        <v>64</v>
      </c>
      <c r="L1028" s="96" t="s">
        <v>703</v>
      </c>
    </row>
    <row r="1029" spans="3:12" ht="15.75" thickBot="1" x14ac:dyDescent="0.3">
      <c r="C1029" s="97" t="s">
        <v>1304</v>
      </c>
      <c r="D1029" s="578"/>
      <c r="E1029" s="198">
        <v>60</v>
      </c>
      <c r="F1029" s="98">
        <v>150</v>
      </c>
      <c r="G1029" s="95">
        <f t="shared" si="70"/>
        <v>9000</v>
      </c>
      <c r="H1029" s="326" t="s">
        <v>687</v>
      </c>
      <c r="I1029" s="96" t="s">
        <v>345</v>
      </c>
      <c r="J1029" s="96" t="str">
        <f>VLOOKUP(I1029,Presupuesto!$B$11:$C$566,2,0)</f>
        <v>ALIMENTOS B EBIDAS PARA PERSONAS</v>
      </c>
      <c r="K1029" s="327" t="s">
        <v>64</v>
      </c>
      <c r="L1029" s="96" t="s">
        <v>706</v>
      </c>
    </row>
    <row r="1030" spans="3:12" ht="15.75" thickBot="1" x14ac:dyDescent="0.3">
      <c r="C1030" s="97" t="s">
        <v>1305</v>
      </c>
      <c r="D1030" s="578"/>
      <c r="E1030" s="148">
        <v>0</v>
      </c>
      <c r="F1030" s="116">
        <v>28000</v>
      </c>
      <c r="G1030" s="95">
        <f t="shared" si="70"/>
        <v>0</v>
      </c>
      <c r="H1030" s="326" t="s">
        <v>687</v>
      </c>
      <c r="I1030" s="317" t="s">
        <v>316</v>
      </c>
      <c r="J1030" s="96" t="str">
        <f>VLOOKUP(I1030,Presupuesto!$B$11:$C$566,2,0)</f>
        <v>PASAJES AL EXTERIOR</v>
      </c>
      <c r="K1030" s="327" t="s">
        <v>64</v>
      </c>
      <c r="L1030" s="96" t="s">
        <v>703</v>
      </c>
    </row>
    <row r="1031" spans="3:12" ht="15.75" thickBot="1" x14ac:dyDescent="0.3">
      <c r="C1031" s="97" t="s">
        <v>1306</v>
      </c>
      <c r="D1031" s="578"/>
      <c r="E1031" s="148">
        <v>0</v>
      </c>
      <c r="F1031" s="116">
        <v>250</v>
      </c>
      <c r="G1031" s="95">
        <f t="shared" si="70"/>
        <v>0</v>
      </c>
      <c r="H1031" s="326" t="s">
        <v>687</v>
      </c>
      <c r="I1031" s="96" t="s">
        <v>368</v>
      </c>
      <c r="J1031" s="96" t="str">
        <f>VLOOKUP(I1031,Presupuesto!$B$11:$C$566,2,0)</f>
        <v>PRODUCTOS PAPEL Y CARTON</v>
      </c>
      <c r="K1031" s="327" t="s">
        <v>64</v>
      </c>
      <c r="L1031" s="96" t="s">
        <v>703</v>
      </c>
    </row>
    <row r="1032" spans="3:12" ht="15.75" thickBot="1" x14ac:dyDescent="0.3">
      <c r="C1032" s="97" t="s">
        <v>1307</v>
      </c>
      <c r="D1032" s="578"/>
      <c r="E1032" s="198">
        <v>1</v>
      </c>
      <c r="F1032" s="98">
        <v>85</v>
      </c>
      <c r="G1032" s="95">
        <f t="shared" si="70"/>
        <v>85</v>
      </c>
      <c r="H1032" s="326" t="s">
        <v>687</v>
      </c>
      <c r="I1032" s="96" t="s">
        <v>368</v>
      </c>
      <c r="J1032" s="96" t="str">
        <f>VLOOKUP(I1032,Presupuesto!$B$11:$C$566,2,0)</f>
        <v>PRODUCTOS PAPEL Y CARTON</v>
      </c>
      <c r="K1032" s="327" t="s">
        <v>64</v>
      </c>
      <c r="L1032" s="96" t="s">
        <v>703</v>
      </c>
    </row>
    <row r="1033" spans="3:12" ht="15.75" thickBot="1" x14ac:dyDescent="0.3">
      <c r="C1033" s="97" t="s">
        <v>1308</v>
      </c>
      <c r="D1033" s="578"/>
      <c r="E1033" s="198">
        <f>D1027/12</f>
        <v>5</v>
      </c>
      <c r="F1033" s="98">
        <v>36</v>
      </c>
      <c r="G1033" s="95">
        <f t="shared" si="70"/>
        <v>180</v>
      </c>
      <c r="H1033" s="326" t="s">
        <v>687</v>
      </c>
      <c r="I1033" s="96" t="s">
        <v>435</v>
      </c>
      <c r="J1033" s="96" t="str">
        <f>VLOOKUP(I1033,Presupuesto!$B$11:$C$566,2,0)</f>
        <v>UTILES DE ESCRITORIO, OFICINA Y ENSE¥ANZA</v>
      </c>
      <c r="K1033" s="327" t="s">
        <v>64</v>
      </c>
      <c r="L1033" s="96" t="s">
        <v>703</v>
      </c>
    </row>
    <row r="1034" spans="3:12" ht="15.75" thickBot="1" x14ac:dyDescent="0.3">
      <c r="C1034" s="97" t="s">
        <v>1309</v>
      </c>
      <c r="D1034" s="578"/>
      <c r="E1034" s="198">
        <f>D1027/12</f>
        <v>5</v>
      </c>
      <c r="F1034" s="98">
        <v>80</v>
      </c>
      <c r="G1034" s="95">
        <f t="shared" si="70"/>
        <v>400</v>
      </c>
      <c r="H1034" s="326" t="s">
        <v>687</v>
      </c>
      <c r="I1034" s="96" t="s">
        <v>435</v>
      </c>
      <c r="J1034" s="96" t="str">
        <f>VLOOKUP(I1034,Presupuesto!$B$11:$C$566,2,0)</f>
        <v>UTILES DE ESCRITORIO, OFICINA Y ENSE¥ANZA</v>
      </c>
      <c r="K1034" s="327" t="s">
        <v>64</v>
      </c>
      <c r="L1034" s="96" t="s">
        <v>703</v>
      </c>
    </row>
    <row r="1035" spans="3:12" ht="15.75" thickBot="1" x14ac:dyDescent="0.3">
      <c r="C1035" s="107" t="s">
        <v>1352</v>
      </c>
      <c r="D1035" s="578"/>
      <c r="E1035" s="213">
        <v>0</v>
      </c>
      <c r="F1035" s="117">
        <v>1300</v>
      </c>
      <c r="G1035" s="95">
        <f t="shared" si="70"/>
        <v>0</v>
      </c>
      <c r="H1035" s="326" t="s">
        <v>687</v>
      </c>
      <c r="I1035" s="96" t="s">
        <v>435</v>
      </c>
      <c r="J1035" s="96" t="str">
        <f>VLOOKUP(I1035,Presupuesto!$B$11:$C$566,2,0)</f>
        <v>UTILES DE ESCRITORIO, OFICINA Y ENSE¥ANZA</v>
      </c>
      <c r="K1035" s="327" t="s">
        <v>64</v>
      </c>
      <c r="L1035" s="96" t="s">
        <v>703</v>
      </c>
    </row>
    <row r="1036" spans="3:12" ht="15.75" thickBot="1" x14ac:dyDescent="0.3">
      <c r="C1036" s="217" t="s">
        <v>1253</v>
      </c>
      <c r="D1036" s="218">
        <v>12</v>
      </c>
      <c r="E1036" s="328">
        <v>3</v>
      </c>
      <c r="F1036" s="102">
        <f>HLOOKUP(C1036,$AH$2:$BU$3,2,0)</f>
        <v>2250</v>
      </c>
      <c r="G1036" s="103">
        <f>D1036*E1036*F1036</f>
        <v>81000</v>
      </c>
      <c r="H1036" s="326" t="s">
        <v>687</v>
      </c>
      <c r="I1036" s="329" t="s">
        <v>321</v>
      </c>
      <c r="J1036" s="104" t="str">
        <f>VLOOKUP(I1036,Presupuesto!$B$11:$C$566,2,0)</f>
        <v>VIATICOS NACIONALES</v>
      </c>
      <c r="K1036" s="327" t="s">
        <v>64</v>
      </c>
      <c r="L1036" s="330" t="s">
        <v>703</v>
      </c>
    </row>
    <row r="1037" spans="3:12" ht="15.75" thickBot="1" x14ac:dyDescent="0.3"/>
    <row r="1038" spans="3:12" ht="15.75" thickBot="1" x14ac:dyDescent="0.3">
      <c r="C1038" s="29" t="s">
        <v>1292</v>
      </c>
      <c r="D1038" s="30">
        <f>SUM(G1045:G1054)</f>
        <v>624800</v>
      </c>
      <c r="E1038" s="92"/>
      <c r="F1038" s="92"/>
      <c r="G1038" s="92"/>
      <c r="H1038" s="75"/>
      <c r="I1038" s="75"/>
      <c r="J1038" s="75"/>
      <c r="K1038" s="110"/>
    </row>
    <row r="1039" spans="3:12" x14ac:dyDescent="0.25">
      <c r="C1039" s="69"/>
      <c r="D1039" s="31"/>
      <c r="E1039" s="92"/>
      <c r="F1039" s="92"/>
      <c r="G1039" s="92"/>
      <c r="H1039" s="75"/>
      <c r="I1039" s="75"/>
      <c r="J1039" s="75"/>
      <c r="K1039" s="110"/>
    </row>
    <row r="1040" spans="3:12" x14ac:dyDescent="0.25">
      <c r="C1040" s="69" t="s">
        <v>1367</v>
      </c>
      <c r="D1040" s="31"/>
      <c r="E1040" s="92"/>
      <c r="F1040" s="92"/>
      <c r="G1040" s="92"/>
      <c r="H1040" s="75"/>
      <c r="I1040" s="75"/>
      <c r="J1040" s="75"/>
      <c r="K1040" s="110"/>
    </row>
    <row r="1041" spans="3:12" ht="15.75" x14ac:dyDescent="0.25">
      <c r="C1041" s="201" t="s">
        <v>1293</v>
      </c>
      <c r="D1041" s="386">
        <v>8.4</v>
      </c>
      <c r="E1041" s="92"/>
      <c r="F1041" s="92"/>
      <c r="G1041" s="92"/>
      <c r="H1041" s="75"/>
      <c r="I1041" s="75"/>
      <c r="J1041" s="75"/>
      <c r="K1041" s="110"/>
    </row>
    <row r="1042" spans="3:12" ht="18.75" x14ac:dyDescent="0.25">
      <c r="C1042" s="424" t="str">
        <f>IFERROR(VLOOKUP(D1041,'Desarrollo e Innov. Curricular'!$E:$F,2,FALSE),IFERROR(VLOOKUP(D1041,'Investigación Científica'!$E:$F,2,FALSE),IFERROR(VLOOKUP(D1041,'Vinculación Univ. Sociedad'!$E:$F,2,FALSE),IFERROR(VLOOKUP(D1041,'Docencia y Profesorado Universi'!$E:$F,2,FALSE),IFERROR(VLOOKUP(D1041,'Estudiantes y Graduados'!$E:$F,2,FALSE),IFERROR(VLOOKUP(D1041,'Gestion Administrativa'!$E:$F,2,FALSE),IFERROR(VLOOKUP(D1041,'Gestión Académica'!$E:$F,2,FALSE),IFERROR(VLOOKUP(D1041,'Aseguramiento de la Calidad'!$E:$F,2,FALSE),IFERROR(VLOOKUP(D1041,'Gestión del Conocimiento'!$E:$F,2,FALSE),IFERROR(VLOOKUP(D1041,'Gobernabilidad y Procesos...'!$E:$F,2,FALSE),IFERROR(VLOOKUP(D1041,'Gestión del Talento Humano'!$E:$F,2,FALSE),IFERROR(VLOOKUP(D1041,'Internacionalización de la E.S.'!$E:$F,2,FALSE),IFERROR(VLOOKUP(D1041,Posgrado!$E:$F,2,FALSE),IFERROR(VLOOKUP(D1041,'Cultura de Innovación Insti...'!$E:$F,2,FALSE),VLOOKUP(D1041,'Lo Esencial de la Reforma Univ.'!$E:$F,2,0)))))))))))))))</f>
        <v>Participación de 2 personas en 4 eventos internacionales</v>
      </c>
      <c r="D1042" s="31"/>
      <c r="E1042" s="92"/>
      <c r="F1042" s="92"/>
      <c r="G1042" s="92"/>
      <c r="H1042" s="75"/>
      <c r="I1042" s="75"/>
      <c r="J1042" s="75"/>
      <c r="K1042" s="110"/>
    </row>
    <row r="1043" spans="3:12" ht="15.75" thickBot="1" x14ac:dyDescent="0.3">
      <c r="C1043" s="69"/>
      <c r="D1043" s="31"/>
      <c r="E1043" s="92"/>
      <c r="F1043" s="92"/>
      <c r="G1043" s="92"/>
      <c r="H1043" s="75"/>
      <c r="I1043" s="75"/>
      <c r="J1043" s="75"/>
      <c r="K1043" s="110"/>
    </row>
    <row r="1044" spans="3:12" ht="30.75" thickBot="1" x14ac:dyDescent="0.3">
      <c r="C1044" s="123" t="s">
        <v>1294</v>
      </c>
      <c r="D1044" s="126" t="s">
        <v>1295</v>
      </c>
      <c r="E1044" s="125" t="s">
        <v>90</v>
      </c>
      <c r="F1044" s="125" t="s">
        <v>1296</v>
      </c>
      <c r="G1044" s="124" t="s">
        <v>1297</v>
      </c>
      <c r="H1044" s="130" t="s">
        <v>1298</v>
      </c>
      <c r="I1044" s="125" t="s">
        <v>1299</v>
      </c>
      <c r="J1044" s="125" t="s">
        <v>695</v>
      </c>
      <c r="K1044" s="125" t="s">
        <v>1300</v>
      </c>
      <c r="L1044" s="125" t="s">
        <v>1301</v>
      </c>
    </row>
    <row r="1045" spans="3:12" ht="15.75" thickBot="1" x14ac:dyDescent="0.3">
      <c r="C1045" s="323" t="s">
        <v>1302</v>
      </c>
      <c r="D1045" s="577"/>
      <c r="E1045" s="324">
        <v>0</v>
      </c>
      <c r="F1045" s="113">
        <v>30000</v>
      </c>
      <c r="G1045" s="325">
        <f t="shared" ref="G1045:G1053" si="71">E1045*F1045</f>
        <v>0</v>
      </c>
      <c r="H1045" s="326" t="s">
        <v>687</v>
      </c>
      <c r="I1045" s="114" t="s">
        <v>278</v>
      </c>
      <c r="J1045" s="114" t="str">
        <f>VLOOKUP(I1045,Presupuesto!$B$11:$C$566,2,0)</f>
        <v>SERVICIOS DE CAPACITACION.</v>
      </c>
      <c r="K1045" s="327" t="s">
        <v>64</v>
      </c>
      <c r="L1045" s="114" t="s">
        <v>702</v>
      </c>
    </row>
    <row r="1046" spans="3:12" ht="15.75" thickBot="1" x14ac:dyDescent="0.3">
      <c r="C1046" s="97" t="s">
        <v>1303</v>
      </c>
      <c r="D1046" s="578"/>
      <c r="E1046" s="198">
        <v>0</v>
      </c>
      <c r="F1046" s="98">
        <v>50</v>
      </c>
      <c r="G1046" s="95">
        <f t="shared" si="71"/>
        <v>0</v>
      </c>
      <c r="H1046" s="326" t="s">
        <v>687</v>
      </c>
      <c r="I1046" s="96" t="s">
        <v>291</v>
      </c>
      <c r="J1046" s="96" t="str">
        <f>VLOOKUP(I1046,Presupuesto!$B$11:$C$566,2,0)</f>
        <v>SERVICIOS DE IMPRENTA PUBLIC.Y REPRODUCCION</v>
      </c>
      <c r="K1046" s="327" t="s">
        <v>64</v>
      </c>
      <c r="L1046" s="96" t="s">
        <v>703</v>
      </c>
    </row>
    <row r="1047" spans="3:12" ht="15.75" thickBot="1" x14ac:dyDescent="0.3">
      <c r="C1047" s="97" t="s">
        <v>1304</v>
      </c>
      <c r="D1047" s="578"/>
      <c r="E1047" s="198">
        <v>0</v>
      </c>
      <c r="F1047" s="98">
        <v>150</v>
      </c>
      <c r="G1047" s="95">
        <f t="shared" si="71"/>
        <v>0</v>
      </c>
      <c r="H1047" s="326" t="s">
        <v>687</v>
      </c>
      <c r="I1047" s="96" t="s">
        <v>345</v>
      </c>
      <c r="J1047" s="96" t="str">
        <f>VLOOKUP(I1047,Presupuesto!$B$11:$C$566,2,0)</f>
        <v>ALIMENTOS B EBIDAS PARA PERSONAS</v>
      </c>
      <c r="K1047" s="327" t="s">
        <v>64</v>
      </c>
      <c r="L1047" s="96" t="s">
        <v>706</v>
      </c>
    </row>
    <row r="1048" spans="3:12" ht="15.75" thickBot="1" x14ac:dyDescent="0.3">
      <c r="C1048" s="97" t="s">
        <v>1305</v>
      </c>
      <c r="D1048" s="578"/>
      <c r="E1048" s="148">
        <v>8</v>
      </c>
      <c r="F1048" s="116">
        <v>28000</v>
      </c>
      <c r="G1048" s="95">
        <f t="shared" si="71"/>
        <v>224000</v>
      </c>
      <c r="H1048" s="326" t="s">
        <v>687</v>
      </c>
      <c r="I1048" s="317" t="s">
        <v>316</v>
      </c>
      <c r="J1048" s="96" t="str">
        <f>VLOOKUP(I1048,Presupuesto!$B$11:$C$566,2,0)</f>
        <v>PASAJES AL EXTERIOR</v>
      </c>
      <c r="K1048" s="327" t="s">
        <v>64</v>
      </c>
      <c r="L1048" s="96" t="s">
        <v>703</v>
      </c>
    </row>
    <row r="1049" spans="3:12" ht="15.75" thickBot="1" x14ac:dyDescent="0.3">
      <c r="C1049" s="97" t="s">
        <v>1306</v>
      </c>
      <c r="D1049" s="578"/>
      <c r="E1049" s="148">
        <v>0</v>
      </c>
      <c r="F1049" s="116">
        <v>250</v>
      </c>
      <c r="G1049" s="95">
        <f t="shared" si="71"/>
        <v>0</v>
      </c>
      <c r="H1049" s="326" t="s">
        <v>687</v>
      </c>
      <c r="I1049" s="96" t="s">
        <v>368</v>
      </c>
      <c r="J1049" s="96" t="str">
        <f>VLOOKUP(I1049,Presupuesto!$B$11:$C$566,2,0)</f>
        <v>PRODUCTOS PAPEL Y CARTON</v>
      </c>
      <c r="K1049" s="327" t="s">
        <v>64</v>
      </c>
      <c r="L1049" s="96" t="s">
        <v>703</v>
      </c>
    </row>
    <row r="1050" spans="3:12" ht="15.75" thickBot="1" x14ac:dyDescent="0.3">
      <c r="C1050" s="97" t="s">
        <v>1307</v>
      </c>
      <c r="D1050" s="578"/>
      <c r="E1050" s="198">
        <v>0</v>
      </c>
      <c r="F1050" s="98">
        <v>85</v>
      </c>
      <c r="G1050" s="95">
        <f t="shared" si="71"/>
        <v>0</v>
      </c>
      <c r="H1050" s="326" t="s">
        <v>687</v>
      </c>
      <c r="I1050" s="96" t="s">
        <v>368</v>
      </c>
      <c r="J1050" s="96" t="str">
        <f>VLOOKUP(I1050,Presupuesto!$B$11:$C$566,2,0)</f>
        <v>PRODUCTOS PAPEL Y CARTON</v>
      </c>
      <c r="K1050" s="327" t="s">
        <v>64</v>
      </c>
      <c r="L1050" s="96" t="s">
        <v>703</v>
      </c>
    </row>
    <row r="1051" spans="3:12" ht="15.75" thickBot="1" x14ac:dyDescent="0.3">
      <c r="C1051" s="97" t="s">
        <v>1308</v>
      </c>
      <c r="D1051" s="578"/>
      <c r="E1051" s="198">
        <f>D1045/12</f>
        <v>0</v>
      </c>
      <c r="F1051" s="98">
        <v>36</v>
      </c>
      <c r="G1051" s="95">
        <f t="shared" si="71"/>
        <v>0</v>
      </c>
      <c r="H1051" s="326" t="s">
        <v>687</v>
      </c>
      <c r="I1051" s="96" t="s">
        <v>435</v>
      </c>
      <c r="J1051" s="96" t="str">
        <f>VLOOKUP(I1051,Presupuesto!$B$11:$C$566,2,0)</f>
        <v>UTILES DE ESCRITORIO, OFICINA Y ENSE¥ANZA</v>
      </c>
      <c r="K1051" s="327" t="s">
        <v>64</v>
      </c>
      <c r="L1051" s="96" t="s">
        <v>703</v>
      </c>
    </row>
    <row r="1052" spans="3:12" ht="15.75" thickBot="1" x14ac:dyDescent="0.3">
      <c r="C1052" s="97" t="s">
        <v>1309</v>
      </c>
      <c r="D1052" s="578"/>
      <c r="E1052" s="198">
        <f>D1045/12</f>
        <v>0</v>
      </c>
      <c r="F1052" s="98">
        <v>80</v>
      </c>
      <c r="G1052" s="95">
        <f t="shared" si="71"/>
        <v>0</v>
      </c>
      <c r="H1052" s="326" t="s">
        <v>687</v>
      </c>
      <c r="I1052" s="96" t="s">
        <v>435</v>
      </c>
      <c r="J1052" s="96" t="str">
        <f>VLOOKUP(I1052,Presupuesto!$B$11:$C$566,2,0)</f>
        <v>UTILES DE ESCRITORIO, OFICINA Y ENSE¥ANZA</v>
      </c>
      <c r="K1052" s="327" t="s">
        <v>64</v>
      </c>
      <c r="L1052" s="96" t="s">
        <v>703</v>
      </c>
    </row>
    <row r="1053" spans="3:12" ht="15.75" thickBot="1" x14ac:dyDescent="0.3">
      <c r="C1053" s="107" t="s">
        <v>1368</v>
      </c>
      <c r="D1053" s="578"/>
      <c r="E1053" s="213">
        <v>8</v>
      </c>
      <c r="F1053" s="117">
        <v>6000</v>
      </c>
      <c r="G1053" s="95">
        <f t="shared" si="71"/>
        <v>48000</v>
      </c>
      <c r="H1053" s="326" t="s">
        <v>687</v>
      </c>
      <c r="I1053" s="96" t="s">
        <v>278</v>
      </c>
      <c r="J1053" s="96" t="str">
        <f>VLOOKUP(I1053,Presupuesto!$B$11:$C$566,2,0)</f>
        <v>SERVICIOS DE CAPACITACION.</v>
      </c>
      <c r="K1053" s="327" t="s">
        <v>64</v>
      </c>
      <c r="L1053" s="96" t="s">
        <v>703</v>
      </c>
    </row>
    <row r="1054" spans="3:12" ht="15.75" thickBot="1" x14ac:dyDescent="0.3">
      <c r="C1054" s="217" t="s">
        <v>1271</v>
      </c>
      <c r="D1054" s="218">
        <v>8</v>
      </c>
      <c r="E1054" s="328">
        <v>7</v>
      </c>
      <c r="F1054" s="102">
        <f>HLOOKUP(C1054,$AH$2:$BU$3,2,0)</f>
        <v>6300</v>
      </c>
      <c r="G1054" s="103">
        <f>D1054*E1054*F1054</f>
        <v>352800</v>
      </c>
      <c r="H1054" s="326" t="s">
        <v>687</v>
      </c>
      <c r="I1054" s="329" t="s">
        <v>321</v>
      </c>
      <c r="J1054" s="104" t="str">
        <f>VLOOKUP(I1054,Presupuesto!$B$11:$C$566,2,0)</f>
        <v>VIATICOS NACIONALES</v>
      </c>
      <c r="K1054" s="327" t="s">
        <v>64</v>
      </c>
      <c r="L1054" s="330" t="s">
        <v>703</v>
      </c>
    </row>
    <row r="1055" spans="3:12" ht="15.75" thickBot="1" x14ac:dyDescent="0.3"/>
    <row r="1056" spans="3:12" ht="15.75" thickBot="1" x14ac:dyDescent="0.3">
      <c r="C1056" s="29" t="s">
        <v>1292</v>
      </c>
      <c r="D1056" s="30">
        <f>SUM(G1063:G1072)</f>
        <v>25840</v>
      </c>
      <c r="E1056" s="92"/>
      <c r="F1056" s="92"/>
      <c r="G1056" s="92"/>
      <c r="H1056" s="75"/>
      <c r="I1056" s="75"/>
      <c r="J1056" s="75"/>
      <c r="K1056" s="110"/>
    </row>
    <row r="1057" spans="3:12" x14ac:dyDescent="0.25">
      <c r="C1057" s="69"/>
      <c r="D1057" s="31"/>
      <c r="E1057" s="92"/>
      <c r="F1057" s="92"/>
      <c r="G1057" s="92"/>
      <c r="H1057" s="75"/>
      <c r="I1057" s="75"/>
      <c r="J1057" s="75"/>
      <c r="K1057" s="110"/>
    </row>
    <row r="1058" spans="3:12" x14ac:dyDescent="0.25">
      <c r="C1058" s="69" t="s">
        <v>1369</v>
      </c>
      <c r="D1058" s="31"/>
      <c r="E1058" s="92"/>
      <c r="F1058" s="92"/>
      <c r="G1058" s="92"/>
      <c r="H1058" s="75"/>
      <c r="I1058" s="75"/>
      <c r="J1058" s="75"/>
      <c r="K1058" s="110"/>
    </row>
    <row r="1059" spans="3:12" ht="15.75" x14ac:dyDescent="0.25">
      <c r="C1059" s="201" t="s">
        <v>1293</v>
      </c>
      <c r="D1059" s="386">
        <v>8.5</v>
      </c>
      <c r="E1059" s="92"/>
      <c r="F1059" s="92"/>
      <c r="G1059" s="92"/>
      <c r="H1059" s="75"/>
      <c r="I1059" s="75"/>
      <c r="J1059" s="75"/>
      <c r="K1059" s="110"/>
    </row>
    <row r="1060" spans="3:12" ht="18.75" x14ac:dyDescent="0.25">
      <c r="C1060" s="424" t="str">
        <f>IFERROR(VLOOKUP(D1059,'Desarrollo e Innov. Curricular'!$E:$F,2,FALSE),IFERROR(VLOOKUP(D1059,'Investigación Científica'!$E:$F,2,FALSE),IFERROR(VLOOKUP(D1059,'Vinculación Univ. Sociedad'!$E:$F,2,FALSE),IFERROR(VLOOKUP(D1059,'Docencia y Profesorado Universi'!$E:$F,2,FALSE),IFERROR(VLOOKUP(D1059,'Estudiantes y Graduados'!$E:$F,2,FALSE),IFERROR(VLOOKUP(D1059,'Gestion Administrativa'!$E:$F,2,FALSE),IFERROR(VLOOKUP(D1059,'Gestión Académica'!$E:$F,2,FALSE),IFERROR(VLOOKUP(D1059,'Aseguramiento de la Calidad'!$E:$F,2,FALSE),IFERROR(VLOOKUP(D1059,'Gestión del Conocimiento'!$E:$F,2,FALSE),IFERROR(VLOOKUP(D1059,'Gobernabilidad y Procesos...'!$E:$F,2,FALSE),IFERROR(VLOOKUP(D1059,'Gestión del Talento Humano'!$E:$F,2,FALSE),IFERROR(VLOOKUP(D1059,'Internacionalización de la E.S.'!$E:$F,2,FALSE),IFERROR(VLOOKUP(D1059,Posgrado!$E:$F,2,FALSE),IFERROR(VLOOKUP(D1059,'Cultura de Innovación Insti...'!$E:$F,2,FALSE),VLOOKUP(D1059,'Lo Esencial de la Reforma Univ.'!$E:$F,2,0)))))))))))))))</f>
        <v>Identificar elementos y necesidades, de las unidades académicas, en materia de garantía de la calidad. 4 talleres (uno de ellos con la participación de representantes de La Agencia Nacional de Evaluación de la Calidad y Acreditación (ANECA))</v>
      </c>
      <c r="D1060" s="31"/>
      <c r="E1060" s="92"/>
      <c r="F1060" s="92"/>
      <c r="G1060" s="92"/>
      <c r="H1060" s="75"/>
      <c r="I1060" s="75"/>
      <c r="J1060" s="75"/>
      <c r="K1060" s="110"/>
    </row>
    <row r="1061" spans="3:12" ht="15.75" thickBot="1" x14ac:dyDescent="0.3">
      <c r="C1061" s="69"/>
      <c r="D1061" s="31"/>
      <c r="E1061" s="92"/>
      <c r="F1061" s="92"/>
      <c r="G1061" s="92"/>
      <c r="H1061" s="75"/>
      <c r="I1061" s="75"/>
      <c r="J1061" s="75"/>
      <c r="K1061" s="110"/>
    </row>
    <row r="1062" spans="3:12" ht="30.75" thickBot="1" x14ac:dyDescent="0.3">
      <c r="C1062" s="123" t="s">
        <v>1294</v>
      </c>
      <c r="D1062" s="126" t="s">
        <v>1295</v>
      </c>
      <c r="E1062" s="125" t="s">
        <v>90</v>
      </c>
      <c r="F1062" s="125" t="s">
        <v>1296</v>
      </c>
      <c r="G1062" s="124" t="s">
        <v>1297</v>
      </c>
      <c r="H1062" s="130" t="s">
        <v>1298</v>
      </c>
      <c r="I1062" s="125" t="s">
        <v>1299</v>
      </c>
      <c r="J1062" s="125" t="s">
        <v>695</v>
      </c>
      <c r="K1062" s="125" t="s">
        <v>1300</v>
      </c>
      <c r="L1062" s="125" t="s">
        <v>1301</v>
      </c>
    </row>
    <row r="1063" spans="3:12" ht="15.75" thickBot="1" x14ac:dyDescent="0.3">
      <c r="C1063" s="323" t="s">
        <v>1302</v>
      </c>
      <c r="D1063" s="577">
        <v>120</v>
      </c>
      <c r="E1063" s="324">
        <v>0</v>
      </c>
      <c r="F1063" s="113">
        <v>30000</v>
      </c>
      <c r="G1063" s="325">
        <f t="shared" ref="G1063:G1071" si="72">E1063*F1063</f>
        <v>0</v>
      </c>
      <c r="H1063" s="326" t="s">
        <v>687</v>
      </c>
      <c r="I1063" s="114" t="s">
        <v>278</v>
      </c>
      <c r="J1063" s="114" t="str">
        <f>VLOOKUP(I1063,Presupuesto!$B$11:$C$566,2,0)</f>
        <v>SERVICIOS DE CAPACITACION.</v>
      </c>
      <c r="K1063" s="327" t="s">
        <v>64</v>
      </c>
      <c r="L1063" s="114" t="s">
        <v>702</v>
      </c>
    </row>
    <row r="1064" spans="3:12" ht="15.75" thickBot="1" x14ac:dyDescent="0.3">
      <c r="C1064" s="97" t="s">
        <v>1303</v>
      </c>
      <c r="D1064" s="578"/>
      <c r="E1064" s="198">
        <v>120</v>
      </c>
      <c r="F1064" s="98">
        <v>50</v>
      </c>
      <c r="G1064" s="95">
        <f t="shared" si="72"/>
        <v>6000</v>
      </c>
      <c r="H1064" s="326" t="s">
        <v>687</v>
      </c>
      <c r="I1064" s="96" t="s">
        <v>291</v>
      </c>
      <c r="J1064" s="96" t="str">
        <f>VLOOKUP(I1064,Presupuesto!$B$11:$C$566,2,0)</f>
        <v>SERVICIOS DE IMPRENTA PUBLIC.Y REPRODUCCION</v>
      </c>
      <c r="K1064" s="327" t="s">
        <v>64</v>
      </c>
      <c r="L1064" s="96" t="s">
        <v>703</v>
      </c>
    </row>
    <row r="1065" spans="3:12" ht="15.75" thickBot="1" x14ac:dyDescent="0.3">
      <c r="C1065" s="97" t="s">
        <v>1304</v>
      </c>
      <c r="D1065" s="578"/>
      <c r="E1065" s="198">
        <v>120</v>
      </c>
      <c r="F1065" s="98">
        <v>150</v>
      </c>
      <c r="G1065" s="95">
        <f t="shared" si="72"/>
        <v>18000</v>
      </c>
      <c r="H1065" s="326" t="s">
        <v>687</v>
      </c>
      <c r="I1065" s="96" t="s">
        <v>345</v>
      </c>
      <c r="J1065" s="96" t="str">
        <f>VLOOKUP(I1065,Presupuesto!$B$11:$C$566,2,0)</f>
        <v>ALIMENTOS B EBIDAS PARA PERSONAS</v>
      </c>
      <c r="K1065" s="327" t="s">
        <v>64</v>
      </c>
      <c r="L1065" s="96" t="s">
        <v>706</v>
      </c>
    </row>
    <row r="1066" spans="3:12" ht="15.75" thickBot="1" x14ac:dyDescent="0.3">
      <c r="C1066" s="97" t="s">
        <v>1305</v>
      </c>
      <c r="D1066" s="578"/>
      <c r="E1066" s="148">
        <v>0</v>
      </c>
      <c r="F1066" s="116">
        <v>28000</v>
      </c>
      <c r="G1066" s="95">
        <f t="shared" si="72"/>
        <v>0</v>
      </c>
      <c r="H1066" s="326" t="s">
        <v>687</v>
      </c>
      <c r="I1066" s="317" t="s">
        <v>316</v>
      </c>
      <c r="J1066" s="96" t="str">
        <f>VLOOKUP(I1066,Presupuesto!$B$11:$C$566,2,0)</f>
        <v>PASAJES AL EXTERIOR</v>
      </c>
      <c r="K1066" s="327" t="s">
        <v>64</v>
      </c>
      <c r="L1066" s="96" t="s">
        <v>703</v>
      </c>
    </row>
    <row r="1067" spans="3:12" ht="15.75" thickBot="1" x14ac:dyDescent="0.3">
      <c r="C1067" s="97" t="s">
        <v>1306</v>
      </c>
      <c r="D1067" s="578"/>
      <c r="E1067" s="148">
        <v>0</v>
      </c>
      <c r="F1067" s="116">
        <v>250</v>
      </c>
      <c r="G1067" s="95">
        <f t="shared" si="72"/>
        <v>0</v>
      </c>
      <c r="H1067" s="326" t="s">
        <v>687</v>
      </c>
      <c r="I1067" s="96" t="s">
        <v>368</v>
      </c>
      <c r="J1067" s="96" t="str">
        <f>VLOOKUP(I1067,Presupuesto!$B$11:$C$566,2,0)</f>
        <v>PRODUCTOS PAPEL Y CARTON</v>
      </c>
      <c r="K1067" s="327" t="s">
        <v>64</v>
      </c>
      <c r="L1067" s="96" t="s">
        <v>703</v>
      </c>
    </row>
    <row r="1068" spans="3:12" ht="15.75" thickBot="1" x14ac:dyDescent="0.3">
      <c r="C1068" s="97" t="s">
        <v>1307</v>
      </c>
      <c r="D1068" s="578"/>
      <c r="E1068" s="198">
        <v>8</v>
      </c>
      <c r="F1068" s="98">
        <v>85</v>
      </c>
      <c r="G1068" s="95">
        <f t="shared" si="72"/>
        <v>680</v>
      </c>
      <c r="H1068" s="326" t="s">
        <v>687</v>
      </c>
      <c r="I1068" s="96" t="s">
        <v>368</v>
      </c>
      <c r="J1068" s="96" t="str">
        <f>VLOOKUP(I1068,Presupuesto!$B$11:$C$566,2,0)</f>
        <v>PRODUCTOS PAPEL Y CARTON</v>
      </c>
      <c r="K1068" s="327" t="s">
        <v>64</v>
      </c>
      <c r="L1068" s="96" t="s">
        <v>703</v>
      </c>
    </row>
    <row r="1069" spans="3:12" ht="15.75" thickBot="1" x14ac:dyDescent="0.3">
      <c r="C1069" s="97" t="s">
        <v>1308</v>
      </c>
      <c r="D1069" s="578"/>
      <c r="E1069" s="198">
        <f>D1063/12</f>
        <v>10</v>
      </c>
      <c r="F1069" s="98">
        <v>36</v>
      </c>
      <c r="G1069" s="95">
        <f t="shared" si="72"/>
        <v>360</v>
      </c>
      <c r="H1069" s="326" t="s">
        <v>687</v>
      </c>
      <c r="I1069" s="96" t="s">
        <v>435</v>
      </c>
      <c r="J1069" s="96" t="str">
        <f>VLOOKUP(I1069,Presupuesto!$B$11:$C$566,2,0)</f>
        <v>UTILES DE ESCRITORIO, OFICINA Y ENSE¥ANZA</v>
      </c>
      <c r="K1069" s="327" t="s">
        <v>64</v>
      </c>
      <c r="L1069" s="96" t="s">
        <v>703</v>
      </c>
    </row>
    <row r="1070" spans="3:12" ht="15.75" thickBot="1" x14ac:dyDescent="0.3">
      <c r="C1070" s="97" t="s">
        <v>1309</v>
      </c>
      <c r="D1070" s="578"/>
      <c r="E1070" s="198">
        <f>D1063/12</f>
        <v>10</v>
      </c>
      <c r="F1070" s="98">
        <v>80</v>
      </c>
      <c r="G1070" s="95">
        <f t="shared" si="72"/>
        <v>800</v>
      </c>
      <c r="H1070" s="326" t="s">
        <v>687</v>
      </c>
      <c r="I1070" s="96" t="s">
        <v>435</v>
      </c>
      <c r="J1070" s="96" t="str">
        <f>VLOOKUP(I1070,Presupuesto!$B$11:$C$566,2,0)</f>
        <v>UTILES DE ESCRITORIO, OFICINA Y ENSE¥ANZA</v>
      </c>
      <c r="K1070" s="327" t="s">
        <v>64</v>
      </c>
      <c r="L1070" s="96" t="s">
        <v>703</v>
      </c>
    </row>
    <row r="1071" spans="3:12" ht="15.75" thickBot="1" x14ac:dyDescent="0.3">
      <c r="C1071" s="107" t="s">
        <v>1368</v>
      </c>
      <c r="D1071" s="578"/>
      <c r="E1071" s="213">
        <v>0</v>
      </c>
      <c r="F1071" s="117">
        <v>6000</v>
      </c>
      <c r="G1071" s="95">
        <f t="shared" si="72"/>
        <v>0</v>
      </c>
      <c r="H1071" s="326" t="s">
        <v>687</v>
      </c>
      <c r="I1071" s="96" t="s">
        <v>278</v>
      </c>
      <c r="J1071" s="96" t="str">
        <f>VLOOKUP(I1071,Presupuesto!$B$11:$C$566,2,0)</f>
        <v>SERVICIOS DE CAPACITACION.</v>
      </c>
      <c r="K1071" s="327" t="s">
        <v>64</v>
      </c>
      <c r="L1071" s="96" t="s">
        <v>703</v>
      </c>
    </row>
    <row r="1072" spans="3:12" ht="15.75" thickBot="1" x14ac:dyDescent="0.3">
      <c r="C1072" s="217" t="s">
        <v>1271</v>
      </c>
      <c r="D1072" s="218">
        <v>0</v>
      </c>
      <c r="E1072" s="328">
        <v>7</v>
      </c>
      <c r="F1072" s="102">
        <f>HLOOKUP(C1072,$AH$2:$BU$3,2,0)</f>
        <v>6300</v>
      </c>
      <c r="G1072" s="103">
        <f>D1072*E1072*F1072</f>
        <v>0</v>
      </c>
      <c r="H1072" s="326" t="s">
        <v>687</v>
      </c>
      <c r="I1072" s="329" t="s">
        <v>321</v>
      </c>
      <c r="J1072" s="104" t="str">
        <f>VLOOKUP(I1072,Presupuesto!$B$11:$C$566,2,0)</f>
        <v>VIATICOS NACIONALES</v>
      </c>
      <c r="K1072" s="327" t="s">
        <v>64</v>
      </c>
      <c r="L1072" s="330" t="s">
        <v>703</v>
      </c>
    </row>
    <row r="1073" spans="3:12" ht="15.75" thickBot="1" x14ac:dyDescent="0.3"/>
    <row r="1074" spans="3:12" ht="15.75" thickBot="1" x14ac:dyDescent="0.3">
      <c r="C1074" s="29" t="s">
        <v>1292</v>
      </c>
      <c r="D1074" s="30">
        <f>SUM(G1081:G1090)</f>
        <v>12750</v>
      </c>
      <c r="E1074" s="92"/>
      <c r="F1074" s="92"/>
      <c r="G1074" s="92"/>
      <c r="H1074" s="75"/>
      <c r="I1074" s="75"/>
      <c r="J1074" s="75"/>
      <c r="K1074" s="110"/>
    </row>
    <row r="1075" spans="3:12" x14ac:dyDescent="0.25">
      <c r="C1075" s="69"/>
      <c r="D1075" s="31"/>
      <c r="E1075" s="92"/>
      <c r="F1075" s="92"/>
      <c r="G1075" s="92"/>
      <c r="H1075" s="75"/>
      <c r="I1075" s="75"/>
      <c r="J1075" s="75"/>
      <c r="K1075" s="110"/>
    </row>
    <row r="1076" spans="3:12" x14ac:dyDescent="0.25">
      <c r="C1076" s="69" t="s">
        <v>1370</v>
      </c>
      <c r="D1076" s="31"/>
      <c r="E1076" s="92"/>
      <c r="F1076" s="92"/>
      <c r="G1076" s="92"/>
      <c r="H1076" s="75"/>
      <c r="I1076" s="75"/>
      <c r="J1076" s="75"/>
      <c r="K1076" s="110"/>
    </row>
    <row r="1077" spans="3:12" ht="15.75" x14ac:dyDescent="0.25">
      <c r="C1077" s="201" t="s">
        <v>1293</v>
      </c>
      <c r="D1077" s="386">
        <v>9.1</v>
      </c>
      <c r="E1077" s="92"/>
      <c r="F1077" s="92"/>
      <c r="G1077" s="92"/>
      <c r="H1077" s="75"/>
      <c r="I1077" s="75"/>
      <c r="J1077" s="75"/>
      <c r="K1077" s="110"/>
    </row>
    <row r="1078" spans="3:12" ht="18.75" x14ac:dyDescent="0.25">
      <c r="C1078" s="424" t="str">
        <f>IFERROR(VLOOKUP(D1077,'Desarrollo e Innov. Curricular'!$E:$F,2,FALSE),IFERROR(VLOOKUP(D1077,'Investigación Científica'!$E:$F,2,FALSE),IFERROR(VLOOKUP(D1077,'Vinculación Univ. Sociedad'!$E:$F,2,FALSE),IFERROR(VLOOKUP(D1077,'Docencia y Profesorado Universi'!$E:$F,2,FALSE),IFERROR(VLOOKUP(D1077,'Estudiantes y Graduados'!$E:$F,2,FALSE),IFERROR(VLOOKUP(D1077,'Gestion Administrativa'!$E:$F,2,FALSE),IFERROR(VLOOKUP(D1077,'Gestión Académica'!$E:$F,2,FALSE),IFERROR(VLOOKUP(D1077,'Aseguramiento de la Calidad'!$E:$F,2,FALSE),IFERROR(VLOOKUP(D1077,'Gestión del Conocimiento'!$E:$F,2,FALSE),IFERROR(VLOOKUP(D1077,'Gobernabilidad y Procesos...'!$E:$F,2,FALSE),IFERROR(VLOOKUP(D1077,'Gestión del Talento Humano'!$E:$F,2,FALSE),IFERROR(VLOOKUP(D1077,'Internacionalización de la E.S.'!$E:$F,2,FALSE),IFERROR(VLOOKUP(D1077,Posgrado!$E:$F,2,FALSE),IFERROR(VLOOKUP(D1077,'Cultura de Innovación Insti...'!$E:$F,2,FALSE),VLOOKUP(D1077,'Lo Esencial de la Reforma Univ.'!$E:$F,2,0)))))))))))))))</f>
        <v>1- Acompañamiento al proceso de elaboración e implementación de la Política de Innovación Educativa de la UNAH. 
2- Realización de 2 Talleres de Construcción de la Política de Innovación Educativa con acompañamiento internacional. 
3- Realización de 1 taller para la  validación y socialización de la Política de Innovación Educativa. 
4- Publicación de la Política de Innovación Educativa de la UNAH. 
5- Acompañamiento al proceso de reestructuración de la Dirección de Innovación Educativa. 
6- Participación en 1 evento internacional para la incorporación de la UNAH en redes académicas de innovación educativa. 
7- Definidos y aprobados Lineamientos para la Presentación de Proyectos de Innovación Educativos de la UNAH, e incorporados en la Política de Incentivos de la UNAH.</v>
      </c>
      <c r="D1078" s="31"/>
      <c r="E1078" s="92"/>
      <c r="F1078" s="92"/>
      <c r="G1078" s="92"/>
      <c r="H1078" s="75"/>
      <c r="I1078" s="75"/>
      <c r="J1078" s="75"/>
      <c r="K1078" s="110"/>
    </row>
    <row r="1079" spans="3:12" ht="15.75" thickBot="1" x14ac:dyDescent="0.3">
      <c r="C1079" s="69"/>
      <c r="D1079" s="31"/>
      <c r="E1079" s="92"/>
      <c r="F1079" s="92"/>
      <c r="G1079" s="92"/>
      <c r="H1079" s="75"/>
      <c r="I1079" s="75"/>
      <c r="J1079" s="75"/>
      <c r="K1079" s="110"/>
    </row>
    <row r="1080" spans="3:12" ht="30.75" thickBot="1" x14ac:dyDescent="0.3">
      <c r="C1080" s="123" t="s">
        <v>1294</v>
      </c>
      <c r="D1080" s="126" t="s">
        <v>1295</v>
      </c>
      <c r="E1080" s="125" t="s">
        <v>90</v>
      </c>
      <c r="F1080" s="125" t="s">
        <v>1296</v>
      </c>
      <c r="G1080" s="124" t="s">
        <v>1297</v>
      </c>
      <c r="H1080" s="130" t="s">
        <v>1298</v>
      </c>
      <c r="I1080" s="125" t="s">
        <v>1299</v>
      </c>
      <c r="J1080" s="125" t="s">
        <v>695</v>
      </c>
      <c r="K1080" s="125" t="s">
        <v>1300</v>
      </c>
      <c r="L1080" s="125" t="s">
        <v>1301</v>
      </c>
    </row>
    <row r="1081" spans="3:12" ht="15.75" thickBot="1" x14ac:dyDescent="0.3">
      <c r="C1081" s="323" t="s">
        <v>1302</v>
      </c>
      <c r="D1081" s="577">
        <v>60</v>
      </c>
      <c r="E1081" s="324">
        <v>0</v>
      </c>
      <c r="F1081" s="113">
        <v>30000</v>
      </c>
      <c r="G1081" s="325">
        <f t="shared" ref="G1081:G1089" si="73">E1081*F1081</f>
        <v>0</v>
      </c>
      <c r="H1081" s="326" t="s">
        <v>687</v>
      </c>
      <c r="I1081" s="114" t="s">
        <v>278</v>
      </c>
      <c r="J1081" s="114" t="str">
        <f>VLOOKUP(I1081,Presupuesto!$B$11:$C$566,2,0)</f>
        <v>SERVICIOS DE CAPACITACION.</v>
      </c>
      <c r="K1081" s="327" t="s">
        <v>65</v>
      </c>
      <c r="L1081" s="114" t="s">
        <v>702</v>
      </c>
    </row>
    <row r="1082" spans="3:12" ht="15.75" thickBot="1" x14ac:dyDescent="0.3">
      <c r="C1082" s="97" t="s">
        <v>1303</v>
      </c>
      <c r="D1082" s="578"/>
      <c r="E1082" s="198">
        <v>60</v>
      </c>
      <c r="F1082" s="98">
        <v>50</v>
      </c>
      <c r="G1082" s="95">
        <f t="shared" si="73"/>
        <v>3000</v>
      </c>
      <c r="H1082" s="326" t="s">
        <v>687</v>
      </c>
      <c r="I1082" s="96" t="s">
        <v>291</v>
      </c>
      <c r="J1082" s="96" t="str">
        <f>VLOOKUP(I1082,Presupuesto!$B$11:$C$566,2,0)</f>
        <v>SERVICIOS DE IMPRENTA PUBLIC.Y REPRODUCCION</v>
      </c>
      <c r="K1082" s="327" t="s">
        <v>65</v>
      </c>
      <c r="L1082" s="96" t="s">
        <v>703</v>
      </c>
    </row>
    <row r="1083" spans="3:12" ht="15.75" thickBot="1" x14ac:dyDescent="0.3">
      <c r="C1083" s="97" t="s">
        <v>1304</v>
      </c>
      <c r="D1083" s="578"/>
      <c r="E1083" s="198">
        <v>60</v>
      </c>
      <c r="F1083" s="98">
        <v>150</v>
      </c>
      <c r="G1083" s="95">
        <f t="shared" si="73"/>
        <v>9000</v>
      </c>
      <c r="H1083" s="326" t="s">
        <v>687</v>
      </c>
      <c r="I1083" s="96" t="s">
        <v>345</v>
      </c>
      <c r="J1083" s="96" t="str">
        <f>VLOOKUP(I1083,Presupuesto!$B$11:$C$566,2,0)</f>
        <v>ALIMENTOS B EBIDAS PARA PERSONAS</v>
      </c>
      <c r="K1083" s="327" t="s">
        <v>65</v>
      </c>
      <c r="L1083" s="96" t="s">
        <v>706</v>
      </c>
    </row>
    <row r="1084" spans="3:12" ht="15.75" thickBot="1" x14ac:dyDescent="0.3">
      <c r="C1084" s="97" t="s">
        <v>1305</v>
      </c>
      <c r="D1084" s="578"/>
      <c r="E1084" s="148">
        <v>0</v>
      </c>
      <c r="F1084" s="116">
        <v>28000</v>
      </c>
      <c r="G1084" s="95">
        <f t="shared" si="73"/>
        <v>0</v>
      </c>
      <c r="H1084" s="326" t="s">
        <v>687</v>
      </c>
      <c r="I1084" s="317" t="s">
        <v>316</v>
      </c>
      <c r="J1084" s="96" t="str">
        <f>VLOOKUP(I1084,Presupuesto!$B$11:$C$566,2,0)</f>
        <v>PASAJES AL EXTERIOR</v>
      </c>
      <c r="K1084" s="327" t="s">
        <v>65</v>
      </c>
      <c r="L1084" s="96" t="s">
        <v>703</v>
      </c>
    </row>
    <row r="1085" spans="3:12" ht="15.75" thickBot="1" x14ac:dyDescent="0.3">
      <c r="C1085" s="97" t="s">
        <v>1306</v>
      </c>
      <c r="D1085" s="578"/>
      <c r="E1085" s="148">
        <v>0</v>
      </c>
      <c r="F1085" s="116">
        <v>250</v>
      </c>
      <c r="G1085" s="95">
        <f t="shared" si="73"/>
        <v>0</v>
      </c>
      <c r="H1085" s="326" t="s">
        <v>687</v>
      </c>
      <c r="I1085" s="96" t="s">
        <v>368</v>
      </c>
      <c r="J1085" s="96" t="str">
        <f>VLOOKUP(I1085,Presupuesto!$B$11:$C$566,2,0)</f>
        <v>PRODUCTOS PAPEL Y CARTON</v>
      </c>
      <c r="K1085" s="327" t="s">
        <v>65</v>
      </c>
      <c r="L1085" s="96" t="s">
        <v>703</v>
      </c>
    </row>
    <row r="1086" spans="3:12" ht="15.75" thickBot="1" x14ac:dyDescent="0.3">
      <c r="C1086" s="97" t="s">
        <v>1307</v>
      </c>
      <c r="D1086" s="578"/>
      <c r="E1086" s="198">
        <v>2</v>
      </c>
      <c r="F1086" s="98">
        <v>85</v>
      </c>
      <c r="G1086" s="95">
        <f t="shared" si="73"/>
        <v>170</v>
      </c>
      <c r="H1086" s="326" t="s">
        <v>687</v>
      </c>
      <c r="I1086" s="96" t="s">
        <v>368</v>
      </c>
      <c r="J1086" s="96" t="str">
        <f>VLOOKUP(I1086,Presupuesto!$B$11:$C$566,2,0)</f>
        <v>PRODUCTOS PAPEL Y CARTON</v>
      </c>
      <c r="K1086" s="327" t="s">
        <v>65</v>
      </c>
      <c r="L1086" s="96" t="s">
        <v>703</v>
      </c>
    </row>
    <row r="1087" spans="3:12" ht="15.75" thickBot="1" x14ac:dyDescent="0.3">
      <c r="C1087" s="97" t="s">
        <v>1308</v>
      </c>
      <c r="D1087" s="578"/>
      <c r="E1087" s="198">
        <f>D1081/12</f>
        <v>5</v>
      </c>
      <c r="F1087" s="98">
        <v>36</v>
      </c>
      <c r="G1087" s="95">
        <f t="shared" si="73"/>
        <v>180</v>
      </c>
      <c r="H1087" s="326" t="s">
        <v>687</v>
      </c>
      <c r="I1087" s="96" t="s">
        <v>435</v>
      </c>
      <c r="J1087" s="96" t="str">
        <f>VLOOKUP(I1087,Presupuesto!$B$11:$C$566,2,0)</f>
        <v>UTILES DE ESCRITORIO, OFICINA Y ENSE¥ANZA</v>
      </c>
      <c r="K1087" s="327" t="s">
        <v>65</v>
      </c>
      <c r="L1087" s="96" t="s">
        <v>703</v>
      </c>
    </row>
    <row r="1088" spans="3:12" ht="15.75" thickBot="1" x14ac:dyDescent="0.3">
      <c r="C1088" s="97" t="s">
        <v>1309</v>
      </c>
      <c r="D1088" s="578"/>
      <c r="E1088" s="198">
        <f>D1081/12</f>
        <v>5</v>
      </c>
      <c r="F1088" s="98">
        <v>80</v>
      </c>
      <c r="G1088" s="95">
        <f t="shared" si="73"/>
        <v>400</v>
      </c>
      <c r="H1088" s="326" t="s">
        <v>687</v>
      </c>
      <c r="I1088" s="96" t="s">
        <v>435</v>
      </c>
      <c r="J1088" s="96" t="str">
        <f>VLOOKUP(I1088,Presupuesto!$B$11:$C$566,2,0)</f>
        <v>UTILES DE ESCRITORIO, OFICINA Y ENSE¥ANZA</v>
      </c>
      <c r="K1088" s="327" t="s">
        <v>65</v>
      </c>
      <c r="L1088" s="96" t="s">
        <v>703</v>
      </c>
    </row>
    <row r="1089" spans="3:12" ht="15.75" thickBot="1" x14ac:dyDescent="0.3">
      <c r="C1089" s="107" t="s">
        <v>1368</v>
      </c>
      <c r="D1089" s="578"/>
      <c r="E1089" s="213">
        <v>0</v>
      </c>
      <c r="F1089" s="117">
        <v>6000</v>
      </c>
      <c r="G1089" s="95">
        <f t="shared" si="73"/>
        <v>0</v>
      </c>
      <c r="H1089" s="326" t="s">
        <v>687</v>
      </c>
      <c r="I1089" s="96" t="s">
        <v>278</v>
      </c>
      <c r="J1089" s="96" t="str">
        <f>VLOOKUP(I1089,Presupuesto!$B$11:$C$566,2,0)</f>
        <v>SERVICIOS DE CAPACITACION.</v>
      </c>
      <c r="K1089" s="327" t="s">
        <v>65</v>
      </c>
      <c r="L1089" s="96" t="s">
        <v>703</v>
      </c>
    </row>
    <row r="1090" spans="3:12" ht="15.75" thickBot="1" x14ac:dyDescent="0.3">
      <c r="C1090" s="217" t="s">
        <v>1271</v>
      </c>
      <c r="D1090" s="218">
        <v>0</v>
      </c>
      <c r="E1090" s="328">
        <v>7</v>
      </c>
      <c r="F1090" s="102">
        <f>HLOOKUP(C1090,$AH$2:$BU$3,2,0)</f>
        <v>6300</v>
      </c>
      <c r="G1090" s="103">
        <f>D1090*E1090*F1090</f>
        <v>0</v>
      </c>
      <c r="H1090" s="326" t="s">
        <v>687</v>
      </c>
      <c r="I1090" s="329" t="s">
        <v>321</v>
      </c>
      <c r="J1090" s="104" t="str">
        <f>VLOOKUP(I1090,Presupuesto!$B$11:$C$566,2,0)</f>
        <v>VIATICOS NACIONALES</v>
      </c>
      <c r="K1090" s="327" t="s">
        <v>65</v>
      </c>
      <c r="L1090" s="330" t="s">
        <v>703</v>
      </c>
    </row>
    <row r="1091" spans="3:12" ht="15.75" thickBot="1" x14ac:dyDescent="0.3"/>
    <row r="1092" spans="3:12" ht="15.75" thickBot="1" x14ac:dyDescent="0.3">
      <c r="C1092" s="29" t="s">
        <v>1292</v>
      </c>
      <c r="D1092" s="30">
        <f>SUM(G1099:G1108)</f>
        <v>6290</v>
      </c>
      <c r="E1092" s="92"/>
      <c r="F1092" s="92"/>
      <c r="G1092" s="92"/>
      <c r="H1092" s="75"/>
      <c r="I1092" s="75"/>
      <c r="J1092" s="75"/>
      <c r="K1092" s="110"/>
    </row>
    <row r="1093" spans="3:12" x14ac:dyDescent="0.25">
      <c r="C1093" s="69"/>
      <c r="D1093" s="31"/>
      <c r="E1093" s="92"/>
      <c r="F1093" s="92"/>
      <c r="G1093" s="92"/>
      <c r="H1093" s="75"/>
      <c r="I1093" s="75"/>
      <c r="J1093" s="75"/>
      <c r="K1093" s="110"/>
    </row>
    <row r="1094" spans="3:12" x14ac:dyDescent="0.25">
      <c r="C1094" s="69" t="s">
        <v>1371</v>
      </c>
      <c r="D1094" s="31"/>
      <c r="E1094" s="92"/>
      <c r="F1094" s="92"/>
      <c r="G1094" s="92"/>
      <c r="H1094" s="75"/>
      <c r="I1094" s="75"/>
      <c r="J1094" s="75"/>
      <c r="K1094" s="110"/>
    </row>
    <row r="1095" spans="3:12" ht="15.75" x14ac:dyDescent="0.25">
      <c r="C1095" s="201" t="s">
        <v>1293</v>
      </c>
      <c r="D1095" s="386">
        <v>9.1</v>
      </c>
      <c r="E1095" s="92"/>
      <c r="F1095" s="92"/>
      <c r="G1095" s="92"/>
      <c r="H1095" s="75"/>
      <c r="I1095" s="75"/>
      <c r="J1095" s="75"/>
      <c r="K1095" s="110"/>
    </row>
    <row r="1096" spans="3:12" ht="18.75" x14ac:dyDescent="0.25">
      <c r="C1096" s="424" t="str">
        <f>IFERROR(VLOOKUP(D1095,'Desarrollo e Innov. Curricular'!$E:$F,2,FALSE),IFERROR(VLOOKUP(D1095,'Investigación Científica'!$E:$F,2,FALSE),IFERROR(VLOOKUP(D1095,'Vinculación Univ. Sociedad'!$E:$F,2,FALSE),IFERROR(VLOOKUP(D1095,'Docencia y Profesorado Universi'!$E:$F,2,FALSE),IFERROR(VLOOKUP(D1095,'Estudiantes y Graduados'!$E:$F,2,FALSE),IFERROR(VLOOKUP(D1095,'Gestion Administrativa'!$E:$F,2,FALSE),IFERROR(VLOOKUP(D1095,'Gestión Académica'!$E:$F,2,FALSE),IFERROR(VLOOKUP(D1095,'Aseguramiento de la Calidad'!$E:$F,2,FALSE),IFERROR(VLOOKUP(D1095,'Gestión del Conocimiento'!$E:$F,2,FALSE),IFERROR(VLOOKUP(D1095,'Gobernabilidad y Procesos...'!$E:$F,2,FALSE),IFERROR(VLOOKUP(D1095,'Gestión del Talento Humano'!$E:$F,2,FALSE),IFERROR(VLOOKUP(D1095,'Internacionalización de la E.S.'!$E:$F,2,FALSE),IFERROR(VLOOKUP(D1095,Posgrado!$E:$F,2,FALSE),IFERROR(VLOOKUP(D1095,'Cultura de Innovación Insti...'!$E:$F,2,FALSE),VLOOKUP(D1095,'Lo Esencial de la Reforma Univ.'!$E:$F,2,0)))))))))))))))</f>
        <v>1- Acompañamiento al proceso de elaboración e implementación de la Política de Innovación Educativa de la UNAH. 
2- Realización de 2 Talleres de Construcción de la Política de Innovación Educativa con acompañamiento internacional. 
3- Realización de 1 taller para la  validación y socialización de la Política de Innovación Educativa. 
4- Publicación de la Política de Innovación Educativa de la UNAH. 
5- Acompañamiento al proceso de reestructuración de la Dirección de Innovación Educativa. 
6- Participación en 1 evento internacional para la incorporación de la UNAH en redes académicas de innovación educativa. 
7- Definidos y aprobados Lineamientos para la Presentación de Proyectos de Innovación Educativos de la UNAH, e incorporados en la Política de Incentivos de la UNAH.</v>
      </c>
      <c r="D1096" s="31"/>
      <c r="E1096" s="92"/>
      <c r="F1096" s="92"/>
      <c r="G1096" s="92"/>
      <c r="H1096" s="75"/>
      <c r="I1096" s="75"/>
      <c r="J1096" s="75"/>
      <c r="K1096" s="110"/>
    </row>
    <row r="1097" spans="3:12" ht="15.75" thickBot="1" x14ac:dyDescent="0.3">
      <c r="C1097" s="69"/>
      <c r="D1097" s="31"/>
      <c r="E1097" s="92"/>
      <c r="F1097" s="92"/>
      <c r="G1097" s="92"/>
      <c r="H1097" s="75"/>
      <c r="I1097" s="75"/>
      <c r="J1097" s="75"/>
      <c r="K1097" s="110"/>
    </row>
    <row r="1098" spans="3:12" ht="30.75" thickBot="1" x14ac:dyDescent="0.3">
      <c r="C1098" s="123" t="s">
        <v>1294</v>
      </c>
      <c r="D1098" s="126" t="s">
        <v>1295</v>
      </c>
      <c r="E1098" s="125" t="s">
        <v>90</v>
      </c>
      <c r="F1098" s="125" t="s">
        <v>1296</v>
      </c>
      <c r="G1098" s="124" t="s">
        <v>1297</v>
      </c>
      <c r="H1098" s="130" t="s">
        <v>1298</v>
      </c>
      <c r="I1098" s="125" t="s">
        <v>1299</v>
      </c>
      <c r="J1098" s="125" t="s">
        <v>695</v>
      </c>
      <c r="K1098" s="125" t="s">
        <v>1300</v>
      </c>
      <c r="L1098" s="125" t="s">
        <v>1301</v>
      </c>
    </row>
    <row r="1099" spans="3:12" ht="15.75" thickBot="1" x14ac:dyDescent="0.3">
      <c r="C1099" s="323" t="s">
        <v>1302</v>
      </c>
      <c r="D1099" s="577">
        <v>30</v>
      </c>
      <c r="E1099" s="324">
        <v>0</v>
      </c>
      <c r="F1099" s="113">
        <v>30000</v>
      </c>
      <c r="G1099" s="325">
        <f t="shared" ref="G1099:G1107" si="74">E1099*F1099</f>
        <v>0</v>
      </c>
      <c r="H1099" s="326" t="s">
        <v>687</v>
      </c>
      <c r="I1099" s="114" t="s">
        <v>278</v>
      </c>
      <c r="J1099" s="114" t="str">
        <f>VLOOKUP(I1099,Presupuesto!$B$11:$C$566,2,0)</f>
        <v>SERVICIOS DE CAPACITACION.</v>
      </c>
      <c r="K1099" s="327" t="s">
        <v>65</v>
      </c>
      <c r="L1099" s="114" t="s">
        <v>702</v>
      </c>
    </row>
    <row r="1100" spans="3:12" ht="15.75" thickBot="1" x14ac:dyDescent="0.3">
      <c r="C1100" s="97" t="s">
        <v>1303</v>
      </c>
      <c r="D1100" s="578"/>
      <c r="E1100" s="198">
        <v>30</v>
      </c>
      <c r="F1100" s="98">
        <v>50</v>
      </c>
      <c r="G1100" s="95">
        <f t="shared" si="74"/>
        <v>1500</v>
      </c>
      <c r="H1100" s="326" t="s">
        <v>687</v>
      </c>
      <c r="I1100" s="96" t="s">
        <v>291</v>
      </c>
      <c r="J1100" s="96" t="str">
        <f>VLOOKUP(I1100,Presupuesto!$B$11:$C$566,2,0)</f>
        <v>SERVICIOS DE IMPRENTA PUBLIC.Y REPRODUCCION</v>
      </c>
      <c r="K1100" s="327" t="s">
        <v>65</v>
      </c>
      <c r="L1100" s="96" t="s">
        <v>703</v>
      </c>
    </row>
    <row r="1101" spans="3:12" ht="15.75" thickBot="1" x14ac:dyDescent="0.3">
      <c r="C1101" s="97" t="s">
        <v>1304</v>
      </c>
      <c r="D1101" s="578"/>
      <c r="E1101" s="198">
        <v>30</v>
      </c>
      <c r="F1101" s="98">
        <v>150</v>
      </c>
      <c r="G1101" s="95">
        <f t="shared" si="74"/>
        <v>4500</v>
      </c>
      <c r="H1101" s="326" t="s">
        <v>687</v>
      </c>
      <c r="I1101" s="96" t="s">
        <v>345</v>
      </c>
      <c r="J1101" s="96" t="str">
        <f>VLOOKUP(I1101,Presupuesto!$B$11:$C$566,2,0)</f>
        <v>ALIMENTOS B EBIDAS PARA PERSONAS</v>
      </c>
      <c r="K1101" s="327" t="s">
        <v>65</v>
      </c>
      <c r="L1101" s="96" t="s">
        <v>706</v>
      </c>
    </row>
    <row r="1102" spans="3:12" ht="15.75" thickBot="1" x14ac:dyDescent="0.3">
      <c r="C1102" s="97" t="s">
        <v>1305</v>
      </c>
      <c r="D1102" s="578"/>
      <c r="E1102" s="148">
        <v>0</v>
      </c>
      <c r="F1102" s="116">
        <v>28000</v>
      </c>
      <c r="G1102" s="95">
        <f t="shared" si="74"/>
        <v>0</v>
      </c>
      <c r="H1102" s="326" t="s">
        <v>687</v>
      </c>
      <c r="I1102" s="317" t="s">
        <v>316</v>
      </c>
      <c r="J1102" s="96" t="str">
        <f>VLOOKUP(I1102,Presupuesto!$B$11:$C$566,2,0)</f>
        <v>PASAJES AL EXTERIOR</v>
      </c>
      <c r="K1102" s="327" t="s">
        <v>65</v>
      </c>
      <c r="L1102" s="96" t="s">
        <v>703</v>
      </c>
    </row>
    <row r="1103" spans="3:12" ht="15.75" thickBot="1" x14ac:dyDescent="0.3">
      <c r="C1103" s="97" t="s">
        <v>1306</v>
      </c>
      <c r="D1103" s="578"/>
      <c r="E1103" s="148">
        <v>0</v>
      </c>
      <c r="F1103" s="116">
        <v>250</v>
      </c>
      <c r="G1103" s="95">
        <f t="shared" si="74"/>
        <v>0</v>
      </c>
      <c r="H1103" s="326" t="s">
        <v>687</v>
      </c>
      <c r="I1103" s="96" t="s">
        <v>368</v>
      </c>
      <c r="J1103" s="96" t="str">
        <f>VLOOKUP(I1103,Presupuesto!$B$11:$C$566,2,0)</f>
        <v>PRODUCTOS PAPEL Y CARTON</v>
      </c>
      <c r="K1103" s="327" t="s">
        <v>65</v>
      </c>
      <c r="L1103" s="96" t="s">
        <v>703</v>
      </c>
    </row>
    <row r="1104" spans="3:12" ht="15.75" thickBot="1" x14ac:dyDescent="0.3">
      <c r="C1104" s="97" t="s">
        <v>1307</v>
      </c>
      <c r="D1104" s="578"/>
      <c r="E1104" s="198">
        <v>0</v>
      </c>
      <c r="F1104" s="98">
        <v>85</v>
      </c>
      <c r="G1104" s="95">
        <f t="shared" si="74"/>
        <v>0</v>
      </c>
      <c r="H1104" s="326" t="s">
        <v>687</v>
      </c>
      <c r="I1104" s="96" t="s">
        <v>368</v>
      </c>
      <c r="J1104" s="96" t="str">
        <f>VLOOKUP(I1104,Presupuesto!$B$11:$C$566,2,0)</f>
        <v>PRODUCTOS PAPEL Y CARTON</v>
      </c>
      <c r="K1104" s="327" t="s">
        <v>65</v>
      </c>
      <c r="L1104" s="96" t="s">
        <v>703</v>
      </c>
    </row>
    <row r="1105" spans="3:12" ht="15.75" thickBot="1" x14ac:dyDescent="0.3">
      <c r="C1105" s="97" t="s">
        <v>1308</v>
      </c>
      <c r="D1105" s="578"/>
      <c r="E1105" s="198">
        <f>D1099/12</f>
        <v>2.5</v>
      </c>
      <c r="F1105" s="98">
        <v>36</v>
      </c>
      <c r="G1105" s="95">
        <f t="shared" si="74"/>
        <v>90</v>
      </c>
      <c r="H1105" s="326" t="s">
        <v>687</v>
      </c>
      <c r="I1105" s="96" t="s">
        <v>435</v>
      </c>
      <c r="J1105" s="96" t="str">
        <f>VLOOKUP(I1105,Presupuesto!$B$11:$C$566,2,0)</f>
        <v>UTILES DE ESCRITORIO, OFICINA Y ENSE¥ANZA</v>
      </c>
      <c r="K1105" s="327" t="s">
        <v>65</v>
      </c>
      <c r="L1105" s="96" t="s">
        <v>703</v>
      </c>
    </row>
    <row r="1106" spans="3:12" ht="15.75" thickBot="1" x14ac:dyDescent="0.3">
      <c r="C1106" s="97" t="s">
        <v>1309</v>
      </c>
      <c r="D1106" s="578"/>
      <c r="E1106" s="198">
        <f>D1099/12</f>
        <v>2.5</v>
      </c>
      <c r="F1106" s="98">
        <v>80</v>
      </c>
      <c r="G1106" s="95">
        <f t="shared" si="74"/>
        <v>200</v>
      </c>
      <c r="H1106" s="326" t="s">
        <v>687</v>
      </c>
      <c r="I1106" s="96" t="s">
        <v>435</v>
      </c>
      <c r="J1106" s="96" t="str">
        <f>VLOOKUP(I1106,Presupuesto!$B$11:$C$566,2,0)</f>
        <v>UTILES DE ESCRITORIO, OFICINA Y ENSE¥ANZA</v>
      </c>
      <c r="K1106" s="327" t="s">
        <v>65</v>
      </c>
      <c r="L1106" s="96" t="s">
        <v>703</v>
      </c>
    </row>
    <row r="1107" spans="3:12" ht="15.75" thickBot="1" x14ac:dyDescent="0.3">
      <c r="C1107" s="107" t="s">
        <v>1368</v>
      </c>
      <c r="D1107" s="578"/>
      <c r="E1107" s="213">
        <v>0</v>
      </c>
      <c r="F1107" s="117">
        <v>6000</v>
      </c>
      <c r="G1107" s="95">
        <f t="shared" si="74"/>
        <v>0</v>
      </c>
      <c r="H1107" s="326" t="s">
        <v>687</v>
      </c>
      <c r="I1107" s="96" t="s">
        <v>278</v>
      </c>
      <c r="J1107" s="96" t="str">
        <f>VLOOKUP(I1107,Presupuesto!$B$11:$C$566,2,0)</f>
        <v>SERVICIOS DE CAPACITACION.</v>
      </c>
      <c r="K1107" s="327" t="s">
        <v>65</v>
      </c>
      <c r="L1107" s="96" t="s">
        <v>703</v>
      </c>
    </row>
    <row r="1108" spans="3:12" ht="15.75" thickBot="1" x14ac:dyDescent="0.3">
      <c r="C1108" s="217" t="s">
        <v>1271</v>
      </c>
      <c r="D1108" s="218">
        <v>0</v>
      </c>
      <c r="E1108" s="328">
        <v>7</v>
      </c>
      <c r="F1108" s="102">
        <f>HLOOKUP(C1108,$AH$2:$BU$3,2,0)</f>
        <v>6300</v>
      </c>
      <c r="G1108" s="103">
        <f>D1108*E1108*F1108</f>
        <v>0</v>
      </c>
      <c r="H1108" s="326" t="s">
        <v>687</v>
      </c>
      <c r="I1108" s="329" t="s">
        <v>321</v>
      </c>
      <c r="J1108" s="104" t="str">
        <f>VLOOKUP(I1108,Presupuesto!$B$11:$C$566,2,0)</f>
        <v>VIATICOS NACIONALES</v>
      </c>
      <c r="K1108" s="327" t="s">
        <v>65</v>
      </c>
      <c r="L1108" s="330" t="s">
        <v>703</v>
      </c>
    </row>
    <row r="1109" spans="3:12" ht="15.75" thickBot="1" x14ac:dyDescent="0.3"/>
    <row r="1110" spans="3:12" ht="15.75" thickBot="1" x14ac:dyDescent="0.3">
      <c r="C1110" s="29" t="s">
        <v>1292</v>
      </c>
      <c r="D1110" s="30">
        <f>SUM(G1117:G1126)</f>
        <v>78100</v>
      </c>
      <c r="E1110" s="92"/>
      <c r="F1110" s="92"/>
      <c r="G1110" s="92"/>
      <c r="H1110" s="75"/>
      <c r="I1110" s="75"/>
      <c r="J1110" s="75"/>
      <c r="K1110" s="110"/>
    </row>
    <row r="1111" spans="3:12" x14ac:dyDescent="0.25">
      <c r="C1111" s="69"/>
      <c r="D1111" s="31"/>
      <c r="E1111" s="92"/>
      <c r="F1111" s="92"/>
      <c r="G1111" s="92"/>
      <c r="H1111" s="75"/>
      <c r="I1111" s="75"/>
      <c r="J1111" s="75"/>
      <c r="K1111" s="110"/>
    </row>
    <row r="1112" spans="3:12" x14ac:dyDescent="0.25">
      <c r="C1112" s="69" t="s">
        <v>1372</v>
      </c>
      <c r="D1112" s="31"/>
      <c r="E1112" s="92"/>
      <c r="F1112" s="92"/>
      <c r="G1112" s="92"/>
      <c r="H1112" s="75"/>
      <c r="I1112" s="75"/>
      <c r="J1112" s="75"/>
      <c r="K1112" s="110"/>
    </row>
    <row r="1113" spans="3:12" ht="15.75" x14ac:dyDescent="0.25">
      <c r="C1113" s="201" t="s">
        <v>1293</v>
      </c>
      <c r="D1113" s="386">
        <v>9.1</v>
      </c>
      <c r="E1113" s="92"/>
      <c r="F1113" s="92"/>
      <c r="G1113" s="92"/>
      <c r="H1113" s="75"/>
      <c r="I1113" s="75"/>
      <c r="J1113" s="75"/>
      <c r="K1113" s="110"/>
    </row>
    <row r="1114" spans="3:12" ht="18.75" x14ac:dyDescent="0.25">
      <c r="C1114" s="424" t="str">
        <f>IFERROR(VLOOKUP(D1113,'Desarrollo e Innov. Curricular'!$E:$F,2,FALSE),IFERROR(VLOOKUP(D1113,'Investigación Científica'!$E:$F,2,FALSE),IFERROR(VLOOKUP(D1113,'Vinculación Univ. Sociedad'!$E:$F,2,FALSE),IFERROR(VLOOKUP(D1113,'Docencia y Profesorado Universi'!$E:$F,2,FALSE),IFERROR(VLOOKUP(D1113,'Estudiantes y Graduados'!$E:$F,2,FALSE),IFERROR(VLOOKUP(D1113,'Gestion Administrativa'!$E:$F,2,FALSE),IFERROR(VLOOKUP(D1113,'Gestión Académica'!$E:$F,2,FALSE),IFERROR(VLOOKUP(D1113,'Aseguramiento de la Calidad'!$E:$F,2,FALSE),IFERROR(VLOOKUP(D1113,'Gestión del Conocimiento'!$E:$F,2,FALSE),IFERROR(VLOOKUP(D1113,'Gobernabilidad y Procesos...'!$E:$F,2,FALSE),IFERROR(VLOOKUP(D1113,'Gestión del Talento Humano'!$E:$F,2,FALSE),IFERROR(VLOOKUP(D1113,'Internacionalización de la E.S.'!$E:$F,2,FALSE),IFERROR(VLOOKUP(D1113,Posgrado!$E:$F,2,FALSE),IFERROR(VLOOKUP(D1113,'Cultura de Innovación Insti...'!$E:$F,2,FALSE),VLOOKUP(D1113,'Lo Esencial de la Reforma Univ.'!$E:$F,2,0)))))))))))))))</f>
        <v>1- Acompañamiento al proceso de elaboración e implementación de la Política de Innovación Educativa de la UNAH. 
2- Realización de 2 Talleres de Construcción de la Política de Innovación Educativa con acompañamiento internacional. 
3- Realización de 1 taller para la  validación y socialización de la Política de Innovación Educativa. 
4- Publicación de la Política de Innovación Educativa de la UNAH. 
5- Acompañamiento al proceso de reestructuración de la Dirección de Innovación Educativa. 
6- Participación en 1 evento internacional para la incorporación de la UNAH en redes académicas de innovación educativa. 
7- Definidos y aprobados Lineamientos para la Presentación de Proyectos de Innovación Educativos de la UNAH, e incorporados en la Política de Incentivos de la UNAH.</v>
      </c>
      <c r="D1114" s="31"/>
      <c r="E1114" s="92"/>
      <c r="F1114" s="92"/>
      <c r="G1114" s="92"/>
      <c r="H1114" s="75"/>
      <c r="I1114" s="75"/>
      <c r="J1114" s="75"/>
      <c r="K1114" s="110"/>
    </row>
    <row r="1115" spans="3:12" ht="15.75" thickBot="1" x14ac:dyDescent="0.3">
      <c r="C1115" s="69"/>
      <c r="D1115" s="31"/>
      <c r="E1115" s="92"/>
      <c r="F1115" s="92"/>
      <c r="G1115" s="92"/>
      <c r="H1115" s="75"/>
      <c r="I1115" s="75"/>
      <c r="J1115" s="75"/>
      <c r="K1115" s="110"/>
    </row>
    <row r="1116" spans="3:12" ht="30.75" thickBot="1" x14ac:dyDescent="0.3">
      <c r="C1116" s="123" t="s">
        <v>1294</v>
      </c>
      <c r="D1116" s="126" t="s">
        <v>1295</v>
      </c>
      <c r="E1116" s="125" t="s">
        <v>90</v>
      </c>
      <c r="F1116" s="125" t="s">
        <v>1296</v>
      </c>
      <c r="G1116" s="124" t="s">
        <v>1297</v>
      </c>
      <c r="H1116" s="130" t="s">
        <v>1298</v>
      </c>
      <c r="I1116" s="125" t="s">
        <v>1299</v>
      </c>
      <c r="J1116" s="125" t="s">
        <v>695</v>
      </c>
      <c r="K1116" s="125" t="s">
        <v>1300</v>
      </c>
      <c r="L1116" s="125" t="s">
        <v>1301</v>
      </c>
    </row>
    <row r="1117" spans="3:12" ht="15.75" thickBot="1" x14ac:dyDescent="0.3">
      <c r="C1117" s="323" t="s">
        <v>1302</v>
      </c>
      <c r="D1117" s="577"/>
      <c r="E1117" s="324">
        <v>0</v>
      </c>
      <c r="F1117" s="113">
        <v>30000</v>
      </c>
      <c r="G1117" s="325">
        <f t="shared" ref="G1117:G1125" si="75">E1117*F1117</f>
        <v>0</v>
      </c>
      <c r="H1117" s="326" t="s">
        <v>687</v>
      </c>
      <c r="I1117" s="114" t="s">
        <v>278</v>
      </c>
      <c r="J1117" s="114" t="str">
        <f>VLOOKUP(I1117,Presupuesto!$B$11:$C$566,2,0)</f>
        <v>SERVICIOS DE CAPACITACION.</v>
      </c>
      <c r="K1117" s="327" t="s">
        <v>65</v>
      </c>
      <c r="L1117" s="114" t="s">
        <v>702</v>
      </c>
    </row>
    <row r="1118" spans="3:12" ht="15.75" thickBot="1" x14ac:dyDescent="0.3">
      <c r="C1118" s="97" t="s">
        <v>1303</v>
      </c>
      <c r="D1118" s="578"/>
      <c r="E1118" s="198">
        <v>0</v>
      </c>
      <c r="F1118" s="98">
        <v>50</v>
      </c>
      <c r="G1118" s="95">
        <f t="shared" si="75"/>
        <v>0</v>
      </c>
      <c r="H1118" s="326" t="s">
        <v>687</v>
      </c>
      <c r="I1118" s="96" t="s">
        <v>291</v>
      </c>
      <c r="J1118" s="96" t="str">
        <f>VLOOKUP(I1118,Presupuesto!$B$11:$C$566,2,0)</f>
        <v>SERVICIOS DE IMPRENTA PUBLIC.Y REPRODUCCION</v>
      </c>
      <c r="K1118" s="327" t="s">
        <v>65</v>
      </c>
      <c r="L1118" s="96" t="s">
        <v>703</v>
      </c>
    </row>
    <row r="1119" spans="3:12" ht="15.75" thickBot="1" x14ac:dyDescent="0.3">
      <c r="C1119" s="97" t="s">
        <v>1304</v>
      </c>
      <c r="D1119" s="578"/>
      <c r="E1119" s="198">
        <v>0</v>
      </c>
      <c r="F1119" s="98">
        <v>150</v>
      </c>
      <c r="G1119" s="95">
        <f t="shared" si="75"/>
        <v>0</v>
      </c>
      <c r="H1119" s="326" t="s">
        <v>687</v>
      </c>
      <c r="I1119" s="96" t="s">
        <v>345</v>
      </c>
      <c r="J1119" s="96" t="str">
        <f>VLOOKUP(I1119,Presupuesto!$B$11:$C$566,2,0)</f>
        <v>ALIMENTOS B EBIDAS PARA PERSONAS</v>
      </c>
      <c r="K1119" s="327" t="s">
        <v>65</v>
      </c>
      <c r="L1119" s="96" t="s">
        <v>706</v>
      </c>
    </row>
    <row r="1120" spans="3:12" ht="15.75" thickBot="1" x14ac:dyDescent="0.3">
      <c r="C1120" s="97" t="s">
        <v>1305</v>
      </c>
      <c r="D1120" s="578"/>
      <c r="E1120" s="148">
        <v>1</v>
      </c>
      <c r="F1120" s="116">
        <v>28000</v>
      </c>
      <c r="G1120" s="95">
        <f t="shared" si="75"/>
        <v>28000</v>
      </c>
      <c r="H1120" s="326" t="s">
        <v>687</v>
      </c>
      <c r="I1120" s="317" t="s">
        <v>316</v>
      </c>
      <c r="J1120" s="96" t="str">
        <f>VLOOKUP(I1120,Presupuesto!$B$11:$C$566,2,0)</f>
        <v>PASAJES AL EXTERIOR</v>
      </c>
      <c r="K1120" s="327" t="s">
        <v>65</v>
      </c>
      <c r="L1120" s="96" t="s">
        <v>703</v>
      </c>
    </row>
    <row r="1121" spans="3:12" ht="15.75" thickBot="1" x14ac:dyDescent="0.3">
      <c r="C1121" s="97" t="s">
        <v>1306</v>
      </c>
      <c r="D1121" s="578"/>
      <c r="E1121" s="148">
        <v>0</v>
      </c>
      <c r="F1121" s="116">
        <v>250</v>
      </c>
      <c r="G1121" s="95">
        <f t="shared" si="75"/>
        <v>0</v>
      </c>
      <c r="H1121" s="326" t="s">
        <v>687</v>
      </c>
      <c r="I1121" s="96" t="s">
        <v>368</v>
      </c>
      <c r="J1121" s="96" t="str">
        <f>VLOOKUP(I1121,Presupuesto!$B$11:$C$566,2,0)</f>
        <v>PRODUCTOS PAPEL Y CARTON</v>
      </c>
      <c r="K1121" s="327" t="s">
        <v>65</v>
      </c>
      <c r="L1121" s="96" t="s">
        <v>703</v>
      </c>
    </row>
    <row r="1122" spans="3:12" ht="15.75" thickBot="1" x14ac:dyDescent="0.3">
      <c r="C1122" s="97" t="s">
        <v>1307</v>
      </c>
      <c r="D1122" s="578"/>
      <c r="E1122" s="198">
        <v>0</v>
      </c>
      <c r="F1122" s="98">
        <v>85</v>
      </c>
      <c r="G1122" s="95">
        <f t="shared" si="75"/>
        <v>0</v>
      </c>
      <c r="H1122" s="326" t="s">
        <v>687</v>
      </c>
      <c r="I1122" s="96" t="s">
        <v>368</v>
      </c>
      <c r="J1122" s="96" t="str">
        <f>VLOOKUP(I1122,Presupuesto!$B$11:$C$566,2,0)</f>
        <v>PRODUCTOS PAPEL Y CARTON</v>
      </c>
      <c r="K1122" s="327" t="s">
        <v>65</v>
      </c>
      <c r="L1122" s="96" t="s">
        <v>703</v>
      </c>
    </row>
    <row r="1123" spans="3:12" ht="15.75" thickBot="1" x14ac:dyDescent="0.3">
      <c r="C1123" s="97" t="s">
        <v>1308</v>
      </c>
      <c r="D1123" s="578"/>
      <c r="E1123" s="198">
        <f>D1117/12</f>
        <v>0</v>
      </c>
      <c r="F1123" s="98">
        <v>36</v>
      </c>
      <c r="G1123" s="95">
        <f t="shared" si="75"/>
        <v>0</v>
      </c>
      <c r="H1123" s="326" t="s">
        <v>687</v>
      </c>
      <c r="I1123" s="96" t="s">
        <v>435</v>
      </c>
      <c r="J1123" s="96" t="str">
        <f>VLOOKUP(I1123,Presupuesto!$B$11:$C$566,2,0)</f>
        <v>UTILES DE ESCRITORIO, OFICINA Y ENSE¥ANZA</v>
      </c>
      <c r="K1123" s="327" t="s">
        <v>65</v>
      </c>
      <c r="L1123" s="96" t="s">
        <v>703</v>
      </c>
    </row>
    <row r="1124" spans="3:12" ht="15.75" thickBot="1" x14ac:dyDescent="0.3">
      <c r="C1124" s="97" t="s">
        <v>1309</v>
      </c>
      <c r="D1124" s="578"/>
      <c r="E1124" s="198">
        <f>D1117/12</f>
        <v>0</v>
      </c>
      <c r="F1124" s="98">
        <v>80</v>
      </c>
      <c r="G1124" s="95">
        <f t="shared" si="75"/>
        <v>0</v>
      </c>
      <c r="H1124" s="326" t="s">
        <v>687</v>
      </c>
      <c r="I1124" s="96" t="s">
        <v>435</v>
      </c>
      <c r="J1124" s="96" t="str">
        <f>VLOOKUP(I1124,Presupuesto!$B$11:$C$566,2,0)</f>
        <v>UTILES DE ESCRITORIO, OFICINA Y ENSE¥ANZA</v>
      </c>
      <c r="K1124" s="327" t="s">
        <v>65</v>
      </c>
      <c r="L1124" s="96" t="s">
        <v>703</v>
      </c>
    </row>
    <row r="1125" spans="3:12" ht="15.75" thickBot="1" x14ac:dyDescent="0.3">
      <c r="C1125" s="107" t="s">
        <v>1368</v>
      </c>
      <c r="D1125" s="578"/>
      <c r="E1125" s="213">
        <v>1</v>
      </c>
      <c r="F1125" s="117">
        <v>6000</v>
      </c>
      <c r="G1125" s="95">
        <f t="shared" si="75"/>
        <v>6000</v>
      </c>
      <c r="H1125" s="326" t="s">
        <v>687</v>
      </c>
      <c r="I1125" s="96" t="s">
        <v>278</v>
      </c>
      <c r="J1125" s="96" t="str">
        <f>VLOOKUP(I1125,Presupuesto!$B$11:$C$566,2,0)</f>
        <v>SERVICIOS DE CAPACITACION.</v>
      </c>
      <c r="K1125" s="327" t="s">
        <v>65</v>
      </c>
      <c r="L1125" s="96" t="s">
        <v>703</v>
      </c>
    </row>
    <row r="1126" spans="3:12" ht="15.75" thickBot="1" x14ac:dyDescent="0.3">
      <c r="C1126" s="217" t="s">
        <v>1271</v>
      </c>
      <c r="D1126" s="218">
        <v>1</v>
      </c>
      <c r="E1126" s="328">
        <v>7</v>
      </c>
      <c r="F1126" s="102">
        <f>HLOOKUP(C1126,$AH$2:$BU$3,2,0)</f>
        <v>6300</v>
      </c>
      <c r="G1126" s="103">
        <f>D1126*E1126*F1126</f>
        <v>44100</v>
      </c>
      <c r="H1126" s="326" t="s">
        <v>687</v>
      </c>
      <c r="I1126" s="329" t="s">
        <v>321</v>
      </c>
      <c r="J1126" s="104" t="str">
        <f>VLOOKUP(I1126,Presupuesto!$B$11:$C$566,2,0)</f>
        <v>VIATICOS NACIONALES</v>
      </c>
      <c r="K1126" s="327" t="s">
        <v>65</v>
      </c>
      <c r="L1126" s="330" t="s">
        <v>703</v>
      </c>
    </row>
    <row r="1127" spans="3:12" ht="15.75" thickBot="1" x14ac:dyDescent="0.3"/>
    <row r="1128" spans="3:12" ht="15.75" thickBot="1" x14ac:dyDescent="0.3">
      <c r="C1128" s="29" t="s">
        <v>1292</v>
      </c>
      <c r="D1128" s="30">
        <f>SUM(G1135:G1144)</f>
        <v>78100</v>
      </c>
      <c r="E1128" s="92"/>
      <c r="F1128" s="92"/>
      <c r="G1128" s="92"/>
      <c r="H1128" s="75"/>
      <c r="I1128" s="75"/>
      <c r="J1128" s="75"/>
      <c r="K1128" s="110"/>
    </row>
    <row r="1129" spans="3:12" x14ac:dyDescent="0.25">
      <c r="C1129" s="69"/>
      <c r="D1129" s="31"/>
      <c r="E1129" s="92"/>
      <c r="F1129" s="92"/>
      <c r="G1129" s="92"/>
      <c r="H1129" s="75"/>
      <c r="I1129" s="75"/>
      <c r="J1129" s="75"/>
      <c r="K1129" s="110"/>
    </row>
    <row r="1130" spans="3:12" x14ac:dyDescent="0.25">
      <c r="C1130" s="69" t="s">
        <v>1373</v>
      </c>
      <c r="D1130" s="31"/>
      <c r="E1130" s="92"/>
      <c r="F1130" s="92"/>
      <c r="G1130" s="92"/>
      <c r="H1130" s="75"/>
      <c r="I1130" s="75"/>
      <c r="J1130" s="75"/>
      <c r="K1130" s="110"/>
    </row>
    <row r="1131" spans="3:12" ht="15.75" x14ac:dyDescent="0.25">
      <c r="C1131" s="201" t="s">
        <v>1293</v>
      </c>
      <c r="D1131" s="386">
        <v>9.1999999999999993</v>
      </c>
      <c r="E1131" s="92"/>
      <c r="F1131" s="92"/>
      <c r="G1131" s="92"/>
      <c r="H1131" s="75"/>
      <c r="I1131" s="75"/>
      <c r="J1131" s="75"/>
      <c r="K1131" s="110"/>
    </row>
    <row r="1132" spans="3:12" ht="18.75" x14ac:dyDescent="0.25">
      <c r="C1132" s="424" t="str">
        <f>IFERROR(VLOOKUP(D1131,'Desarrollo e Innov. Curricular'!$E:$F,2,FALSE),IFERROR(VLOOKUP(D1131,'Investigación Científica'!$E:$F,2,FALSE),IFERROR(VLOOKUP(D1131,'Vinculación Univ. Sociedad'!$E:$F,2,FALSE),IFERROR(VLOOKUP(D1131,'Docencia y Profesorado Universi'!$E:$F,2,FALSE),IFERROR(VLOOKUP(D1131,'Estudiantes y Graduados'!$E:$F,2,FALSE),IFERROR(VLOOKUP(D1131,'Gestion Administrativa'!$E:$F,2,FALSE),IFERROR(VLOOKUP(D1131,'Gestión Académica'!$E:$F,2,FALSE),IFERROR(VLOOKUP(D1131,'Aseguramiento de la Calidad'!$E:$F,2,FALSE),IFERROR(VLOOKUP(D1131,'Gestión del Conocimiento'!$E:$F,2,FALSE),IFERROR(VLOOKUP(D1131,'Gobernabilidad y Procesos...'!$E:$F,2,FALSE),IFERROR(VLOOKUP(D1131,'Gestión del Talento Humano'!$E:$F,2,FALSE),IFERROR(VLOOKUP(D1131,'Internacionalización de la E.S.'!$E:$F,2,FALSE),IFERROR(VLOOKUP(D1131,Posgrado!$E:$F,2,FALSE),IFERROR(VLOOKUP(D1131,'Cultura de Innovación Insti...'!$E:$F,2,FALSE),VLOOKUP(D1131,'Lo Esencial de la Reforma Univ.'!$E:$F,2,0)))))))))))))))</f>
        <v>1- 1 visita a universidad extranjera con buenas prácticas de innovación educativa. 2- 2 personas de la VRA participando en eventos de innovación educativa en CRU's. 3- Aprobación y monitoría de innovaciones educativas</v>
      </c>
      <c r="D1132" s="31"/>
      <c r="E1132" s="92"/>
      <c r="F1132" s="92"/>
      <c r="G1132" s="92"/>
      <c r="H1132" s="75"/>
      <c r="I1132" s="75"/>
      <c r="J1132" s="75"/>
      <c r="K1132" s="110"/>
    </row>
    <row r="1133" spans="3:12" ht="15.75" thickBot="1" x14ac:dyDescent="0.3">
      <c r="C1133" s="69"/>
      <c r="D1133" s="31"/>
      <c r="E1133" s="92"/>
      <c r="F1133" s="92"/>
      <c r="G1133" s="92"/>
      <c r="H1133" s="75"/>
      <c r="I1133" s="75"/>
      <c r="J1133" s="75"/>
      <c r="K1133" s="110"/>
    </row>
    <row r="1134" spans="3:12" ht="30.75" thickBot="1" x14ac:dyDescent="0.3">
      <c r="C1134" s="123" t="s">
        <v>1294</v>
      </c>
      <c r="D1134" s="126" t="s">
        <v>1295</v>
      </c>
      <c r="E1134" s="125" t="s">
        <v>90</v>
      </c>
      <c r="F1134" s="125" t="s">
        <v>1296</v>
      </c>
      <c r="G1134" s="124" t="s">
        <v>1297</v>
      </c>
      <c r="H1134" s="130" t="s">
        <v>1298</v>
      </c>
      <c r="I1134" s="125" t="s">
        <v>1299</v>
      </c>
      <c r="J1134" s="125" t="s">
        <v>695</v>
      </c>
      <c r="K1134" s="125" t="s">
        <v>1300</v>
      </c>
      <c r="L1134" s="125" t="s">
        <v>1301</v>
      </c>
    </row>
    <row r="1135" spans="3:12" ht="15.75" thickBot="1" x14ac:dyDescent="0.3">
      <c r="C1135" s="323" t="s">
        <v>1302</v>
      </c>
      <c r="D1135" s="577"/>
      <c r="E1135" s="324">
        <v>0</v>
      </c>
      <c r="F1135" s="113">
        <v>30000</v>
      </c>
      <c r="G1135" s="325">
        <f t="shared" ref="G1135:G1143" si="76">E1135*F1135</f>
        <v>0</v>
      </c>
      <c r="H1135" s="326" t="s">
        <v>687</v>
      </c>
      <c r="I1135" s="114" t="s">
        <v>278</v>
      </c>
      <c r="J1135" s="114" t="str">
        <f>VLOOKUP(I1135,Presupuesto!$B$11:$C$566,2,0)</f>
        <v>SERVICIOS DE CAPACITACION.</v>
      </c>
      <c r="K1135" s="327" t="s">
        <v>65</v>
      </c>
      <c r="L1135" s="114" t="s">
        <v>702</v>
      </c>
    </row>
    <row r="1136" spans="3:12" ht="15.75" thickBot="1" x14ac:dyDescent="0.3">
      <c r="C1136" s="97" t="s">
        <v>1303</v>
      </c>
      <c r="D1136" s="578"/>
      <c r="E1136" s="198">
        <v>0</v>
      </c>
      <c r="F1136" s="98">
        <v>50</v>
      </c>
      <c r="G1136" s="95">
        <f t="shared" si="76"/>
        <v>0</v>
      </c>
      <c r="H1136" s="326" t="s">
        <v>687</v>
      </c>
      <c r="I1136" s="96" t="s">
        <v>291</v>
      </c>
      <c r="J1136" s="96" t="str">
        <f>VLOOKUP(I1136,Presupuesto!$B$11:$C$566,2,0)</f>
        <v>SERVICIOS DE IMPRENTA PUBLIC.Y REPRODUCCION</v>
      </c>
      <c r="K1136" s="327" t="s">
        <v>65</v>
      </c>
      <c r="L1136" s="96" t="s">
        <v>703</v>
      </c>
    </row>
    <row r="1137" spans="3:12" ht="15.75" thickBot="1" x14ac:dyDescent="0.3">
      <c r="C1137" s="97" t="s">
        <v>1304</v>
      </c>
      <c r="D1137" s="578"/>
      <c r="E1137" s="198">
        <v>0</v>
      </c>
      <c r="F1137" s="98">
        <v>150</v>
      </c>
      <c r="G1137" s="95">
        <f t="shared" si="76"/>
        <v>0</v>
      </c>
      <c r="H1137" s="326" t="s">
        <v>687</v>
      </c>
      <c r="I1137" s="96" t="s">
        <v>345</v>
      </c>
      <c r="J1137" s="96" t="str">
        <f>VLOOKUP(I1137,Presupuesto!$B$11:$C$566,2,0)</f>
        <v>ALIMENTOS B EBIDAS PARA PERSONAS</v>
      </c>
      <c r="K1137" s="327" t="s">
        <v>65</v>
      </c>
      <c r="L1137" s="96" t="s">
        <v>706</v>
      </c>
    </row>
    <row r="1138" spans="3:12" ht="15.75" thickBot="1" x14ac:dyDescent="0.3">
      <c r="C1138" s="97" t="s">
        <v>1305</v>
      </c>
      <c r="D1138" s="578"/>
      <c r="E1138" s="148">
        <v>1</v>
      </c>
      <c r="F1138" s="116">
        <v>28000</v>
      </c>
      <c r="G1138" s="95">
        <f t="shared" si="76"/>
        <v>28000</v>
      </c>
      <c r="H1138" s="326" t="s">
        <v>687</v>
      </c>
      <c r="I1138" s="317" t="s">
        <v>316</v>
      </c>
      <c r="J1138" s="96" t="str">
        <f>VLOOKUP(I1138,Presupuesto!$B$11:$C$566,2,0)</f>
        <v>PASAJES AL EXTERIOR</v>
      </c>
      <c r="K1138" s="327" t="s">
        <v>65</v>
      </c>
      <c r="L1138" s="96" t="s">
        <v>703</v>
      </c>
    </row>
    <row r="1139" spans="3:12" ht="15.75" thickBot="1" x14ac:dyDescent="0.3">
      <c r="C1139" s="97" t="s">
        <v>1306</v>
      </c>
      <c r="D1139" s="578"/>
      <c r="E1139" s="148">
        <v>0</v>
      </c>
      <c r="F1139" s="116">
        <v>250</v>
      </c>
      <c r="G1139" s="95">
        <f t="shared" si="76"/>
        <v>0</v>
      </c>
      <c r="H1139" s="326" t="s">
        <v>687</v>
      </c>
      <c r="I1139" s="96" t="s">
        <v>368</v>
      </c>
      <c r="J1139" s="96" t="str">
        <f>VLOOKUP(I1139,Presupuesto!$B$11:$C$566,2,0)</f>
        <v>PRODUCTOS PAPEL Y CARTON</v>
      </c>
      <c r="K1139" s="327" t="s">
        <v>65</v>
      </c>
      <c r="L1139" s="96" t="s">
        <v>703</v>
      </c>
    </row>
    <row r="1140" spans="3:12" ht="15.75" thickBot="1" x14ac:dyDescent="0.3">
      <c r="C1140" s="97" t="s">
        <v>1307</v>
      </c>
      <c r="D1140" s="578"/>
      <c r="E1140" s="198">
        <v>0</v>
      </c>
      <c r="F1140" s="98">
        <v>85</v>
      </c>
      <c r="G1140" s="95">
        <f t="shared" si="76"/>
        <v>0</v>
      </c>
      <c r="H1140" s="326" t="s">
        <v>687</v>
      </c>
      <c r="I1140" s="96" t="s">
        <v>368</v>
      </c>
      <c r="J1140" s="96" t="str">
        <f>VLOOKUP(I1140,Presupuesto!$B$11:$C$566,2,0)</f>
        <v>PRODUCTOS PAPEL Y CARTON</v>
      </c>
      <c r="K1140" s="327" t="s">
        <v>65</v>
      </c>
      <c r="L1140" s="96" t="s">
        <v>703</v>
      </c>
    </row>
    <row r="1141" spans="3:12" ht="15.75" thickBot="1" x14ac:dyDescent="0.3">
      <c r="C1141" s="97" t="s">
        <v>1308</v>
      </c>
      <c r="D1141" s="578"/>
      <c r="E1141" s="198">
        <f>D1135/12</f>
        <v>0</v>
      </c>
      <c r="F1141" s="98">
        <v>36</v>
      </c>
      <c r="G1141" s="95">
        <f t="shared" si="76"/>
        <v>0</v>
      </c>
      <c r="H1141" s="326" t="s">
        <v>687</v>
      </c>
      <c r="I1141" s="96" t="s">
        <v>435</v>
      </c>
      <c r="J1141" s="96" t="str">
        <f>VLOOKUP(I1141,Presupuesto!$B$11:$C$566,2,0)</f>
        <v>UTILES DE ESCRITORIO, OFICINA Y ENSE¥ANZA</v>
      </c>
      <c r="K1141" s="327" t="s">
        <v>65</v>
      </c>
      <c r="L1141" s="96" t="s">
        <v>703</v>
      </c>
    </row>
    <row r="1142" spans="3:12" ht="15.75" thickBot="1" x14ac:dyDescent="0.3">
      <c r="C1142" s="97" t="s">
        <v>1309</v>
      </c>
      <c r="D1142" s="578"/>
      <c r="E1142" s="198">
        <f>D1135/12</f>
        <v>0</v>
      </c>
      <c r="F1142" s="98">
        <v>80</v>
      </c>
      <c r="G1142" s="95">
        <f t="shared" si="76"/>
        <v>0</v>
      </c>
      <c r="H1142" s="326" t="s">
        <v>687</v>
      </c>
      <c r="I1142" s="96" t="s">
        <v>435</v>
      </c>
      <c r="J1142" s="96" t="str">
        <f>VLOOKUP(I1142,Presupuesto!$B$11:$C$566,2,0)</f>
        <v>UTILES DE ESCRITORIO, OFICINA Y ENSE¥ANZA</v>
      </c>
      <c r="K1142" s="327" t="s">
        <v>65</v>
      </c>
      <c r="L1142" s="96" t="s">
        <v>703</v>
      </c>
    </row>
    <row r="1143" spans="3:12" ht="15.75" thickBot="1" x14ac:dyDescent="0.3">
      <c r="C1143" s="107" t="s">
        <v>1368</v>
      </c>
      <c r="D1143" s="578"/>
      <c r="E1143" s="213">
        <v>1</v>
      </c>
      <c r="F1143" s="117">
        <v>6000</v>
      </c>
      <c r="G1143" s="95">
        <f t="shared" si="76"/>
        <v>6000</v>
      </c>
      <c r="H1143" s="326" t="s">
        <v>687</v>
      </c>
      <c r="I1143" s="96" t="s">
        <v>278</v>
      </c>
      <c r="J1143" s="96" t="str">
        <f>VLOOKUP(I1143,Presupuesto!$B$11:$C$566,2,0)</f>
        <v>SERVICIOS DE CAPACITACION.</v>
      </c>
      <c r="K1143" s="327" t="s">
        <v>65</v>
      </c>
      <c r="L1143" s="96" t="s">
        <v>703</v>
      </c>
    </row>
    <row r="1144" spans="3:12" ht="15.75" thickBot="1" x14ac:dyDescent="0.3">
      <c r="C1144" s="217" t="s">
        <v>1271</v>
      </c>
      <c r="D1144" s="218">
        <v>1</v>
      </c>
      <c r="E1144" s="328">
        <v>7</v>
      </c>
      <c r="F1144" s="102">
        <f>HLOOKUP(C1144,$AH$2:$BU$3,2,0)</f>
        <v>6300</v>
      </c>
      <c r="G1144" s="103">
        <f>D1144*E1144*F1144</f>
        <v>44100</v>
      </c>
      <c r="H1144" s="326" t="s">
        <v>687</v>
      </c>
      <c r="I1144" s="329" t="s">
        <v>321</v>
      </c>
      <c r="J1144" s="104" t="str">
        <f>VLOOKUP(I1144,Presupuesto!$B$11:$C$566,2,0)</f>
        <v>VIATICOS NACIONALES</v>
      </c>
      <c r="K1144" s="327" t="s">
        <v>65</v>
      </c>
      <c r="L1144" s="330" t="s">
        <v>703</v>
      </c>
    </row>
    <row r="1145" spans="3:12" ht="15.75" thickBot="1" x14ac:dyDescent="0.3"/>
    <row r="1146" spans="3:12" ht="15.75" thickBot="1" x14ac:dyDescent="0.3">
      <c r="C1146" s="29" t="s">
        <v>1292</v>
      </c>
      <c r="D1146" s="30">
        <f>SUM(G1153:G1162)</f>
        <v>340200</v>
      </c>
      <c r="E1146" s="92"/>
      <c r="F1146" s="92"/>
      <c r="G1146" s="92"/>
      <c r="H1146" s="75"/>
      <c r="I1146" s="75"/>
      <c r="J1146" s="75"/>
      <c r="K1146" s="110"/>
    </row>
    <row r="1147" spans="3:12" x14ac:dyDescent="0.25">
      <c r="C1147" s="69"/>
      <c r="D1147" s="31"/>
      <c r="E1147" s="92"/>
      <c r="F1147" s="92"/>
      <c r="G1147" s="92"/>
      <c r="H1147" s="75"/>
      <c r="I1147" s="75"/>
      <c r="J1147" s="75"/>
      <c r="K1147" s="110"/>
    </row>
    <row r="1148" spans="3:12" x14ac:dyDescent="0.25">
      <c r="C1148" s="69" t="s">
        <v>1374</v>
      </c>
      <c r="D1148" s="31"/>
      <c r="E1148" s="92"/>
      <c r="F1148" s="92"/>
      <c r="G1148" s="92"/>
      <c r="H1148" s="75"/>
      <c r="I1148" s="75"/>
      <c r="J1148" s="75"/>
      <c r="K1148" s="110"/>
    </row>
    <row r="1149" spans="3:12" ht="15.75" x14ac:dyDescent="0.25">
      <c r="C1149" s="201" t="s">
        <v>1293</v>
      </c>
      <c r="D1149" s="386">
        <v>9.1999999999999993</v>
      </c>
      <c r="E1149" s="92"/>
      <c r="F1149" s="92"/>
      <c r="G1149" s="92"/>
      <c r="H1149" s="75"/>
      <c r="I1149" s="75"/>
      <c r="J1149" s="75"/>
      <c r="K1149" s="110"/>
    </row>
    <row r="1150" spans="3:12" ht="18.75" x14ac:dyDescent="0.25">
      <c r="C1150" s="424" t="str">
        <f>IFERROR(VLOOKUP(D1149,'Desarrollo e Innov. Curricular'!$E:$F,2,FALSE),IFERROR(VLOOKUP(D1149,'Investigación Científica'!$E:$F,2,FALSE),IFERROR(VLOOKUP(D1149,'Vinculación Univ. Sociedad'!$E:$F,2,FALSE),IFERROR(VLOOKUP(D1149,'Docencia y Profesorado Universi'!$E:$F,2,FALSE),IFERROR(VLOOKUP(D1149,'Estudiantes y Graduados'!$E:$F,2,FALSE),IFERROR(VLOOKUP(D1149,'Gestion Administrativa'!$E:$F,2,FALSE),IFERROR(VLOOKUP(D1149,'Gestión Académica'!$E:$F,2,FALSE),IFERROR(VLOOKUP(D1149,'Aseguramiento de la Calidad'!$E:$F,2,FALSE),IFERROR(VLOOKUP(D1149,'Gestión del Conocimiento'!$E:$F,2,FALSE),IFERROR(VLOOKUP(D1149,'Gobernabilidad y Procesos...'!$E:$F,2,FALSE),IFERROR(VLOOKUP(D1149,'Gestión del Talento Humano'!$E:$F,2,FALSE),IFERROR(VLOOKUP(D1149,'Internacionalización de la E.S.'!$E:$F,2,FALSE),IFERROR(VLOOKUP(D1149,Posgrado!$E:$F,2,FALSE),IFERROR(VLOOKUP(D1149,'Cultura de Innovación Insti...'!$E:$F,2,FALSE),VLOOKUP(D1149,'Lo Esencial de la Reforma Univ.'!$E:$F,2,0)))))))))))))))</f>
        <v>1- 1 visita a universidad extranjera con buenas prácticas de innovación educativa. 2- 2 personas de la VRA participando en eventos de innovación educativa en CRU's. 3- Aprobación y monitoría de innovaciones educativas</v>
      </c>
      <c r="D1150" s="31"/>
      <c r="E1150" s="92"/>
      <c r="F1150" s="92"/>
      <c r="G1150" s="92"/>
      <c r="H1150" s="75"/>
      <c r="I1150" s="75"/>
      <c r="J1150" s="75"/>
      <c r="K1150" s="110"/>
    </row>
    <row r="1151" spans="3:12" ht="15.75" thickBot="1" x14ac:dyDescent="0.3">
      <c r="C1151" s="69"/>
      <c r="D1151" s="31"/>
      <c r="E1151" s="92"/>
      <c r="F1151" s="92"/>
      <c r="G1151" s="92"/>
      <c r="H1151" s="75"/>
      <c r="I1151" s="75"/>
      <c r="J1151" s="75"/>
      <c r="K1151" s="110"/>
    </row>
    <row r="1152" spans="3:12" ht="30.75" thickBot="1" x14ac:dyDescent="0.3">
      <c r="C1152" s="123" t="s">
        <v>1294</v>
      </c>
      <c r="D1152" s="126" t="s">
        <v>1295</v>
      </c>
      <c r="E1152" s="125" t="s">
        <v>90</v>
      </c>
      <c r="F1152" s="125" t="s">
        <v>1296</v>
      </c>
      <c r="G1152" s="124" t="s">
        <v>1297</v>
      </c>
      <c r="H1152" s="130" t="s">
        <v>1298</v>
      </c>
      <c r="I1152" s="125" t="s">
        <v>1299</v>
      </c>
      <c r="J1152" s="125" t="s">
        <v>695</v>
      </c>
      <c r="K1152" s="125" t="s">
        <v>1300</v>
      </c>
      <c r="L1152" s="125" t="s">
        <v>1301</v>
      </c>
    </row>
    <row r="1153" spans="3:12" ht="15.75" thickBot="1" x14ac:dyDescent="0.3">
      <c r="C1153" s="323" t="s">
        <v>1302</v>
      </c>
      <c r="D1153" s="577">
        <v>0</v>
      </c>
      <c r="E1153" s="324">
        <v>0</v>
      </c>
      <c r="F1153" s="113">
        <v>30000</v>
      </c>
      <c r="G1153" s="325">
        <f t="shared" ref="G1153:G1161" si="77">E1153*F1153</f>
        <v>0</v>
      </c>
      <c r="H1153" s="326" t="s">
        <v>687</v>
      </c>
      <c r="I1153" s="114" t="s">
        <v>278</v>
      </c>
      <c r="J1153" s="114" t="str">
        <f>VLOOKUP(I1153,Presupuesto!$B$11:$C$566,2,0)</f>
        <v>SERVICIOS DE CAPACITACION.</v>
      </c>
      <c r="K1153" s="327" t="s">
        <v>65</v>
      </c>
      <c r="L1153" s="114" t="s">
        <v>702</v>
      </c>
    </row>
    <row r="1154" spans="3:12" ht="15.75" thickBot="1" x14ac:dyDescent="0.3">
      <c r="C1154" s="97" t="s">
        <v>1303</v>
      </c>
      <c r="D1154" s="578"/>
      <c r="E1154" s="198">
        <v>0</v>
      </c>
      <c r="F1154" s="98">
        <v>50</v>
      </c>
      <c r="G1154" s="95">
        <f t="shared" si="77"/>
        <v>0</v>
      </c>
      <c r="H1154" s="326" t="s">
        <v>687</v>
      </c>
      <c r="I1154" s="96" t="s">
        <v>291</v>
      </c>
      <c r="J1154" s="96" t="str">
        <f>VLOOKUP(I1154,Presupuesto!$B$11:$C$566,2,0)</f>
        <v>SERVICIOS DE IMPRENTA PUBLIC.Y REPRODUCCION</v>
      </c>
      <c r="K1154" s="327" t="s">
        <v>65</v>
      </c>
      <c r="L1154" s="96" t="s">
        <v>703</v>
      </c>
    </row>
    <row r="1155" spans="3:12" ht="15.75" thickBot="1" x14ac:dyDescent="0.3">
      <c r="C1155" s="97" t="s">
        <v>1304</v>
      </c>
      <c r="D1155" s="578"/>
      <c r="E1155" s="198">
        <v>0</v>
      </c>
      <c r="F1155" s="98">
        <v>150</v>
      </c>
      <c r="G1155" s="95">
        <f t="shared" si="77"/>
        <v>0</v>
      </c>
      <c r="H1155" s="326" t="s">
        <v>687</v>
      </c>
      <c r="I1155" s="96" t="s">
        <v>345</v>
      </c>
      <c r="J1155" s="96" t="str">
        <f>VLOOKUP(I1155,Presupuesto!$B$11:$C$566,2,0)</f>
        <v>ALIMENTOS B EBIDAS PARA PERSONAS</v>
      </c>
      <c r="K1155" s="327" t="s">
        <v>65</v>
      </c>
      <c r="L1155" s="96" t="s">
        <v>706</v>
      </c>
    </row>
    <row r="1156" spans="3:12" ht="15.75" thickBot="1" x14ac:dyDescent="0.3">
      <c r="C1156" s="97" t="s">
        <v>1305</v>
      </c>
      <c r="D1156" s="578"/>
      <c r="E1156" s="148">
        <v>0</v>
      </c>
      <c r="F1156" s="116">
        <v>28000</v>
      </c>
      <c r="G1156" s="95">
        <f t="shared" si="77"/>
        <v>0</v>
      </c>
      <c r="H1156" s="326" t="s">
        <v>687</v>
      </c>
      <c r="I1156" s="317" t="s">
        <v>316</v>
      </c>
      <c r="J1156" s="96" t="str">
        <f>VLOOKUP(I1156,Presupuesto!$B$11:$C$566,2,0)</f>
        <v>PASAJES AL EXTERIOR</v>
      </c>
      <c r="K1156" s="327" t="s">
        <v>65</v>
      </c>
      <c r="L1156" s="96" t="s">
        <v>703</v>
      </c>
    </row>
    <row r="1157" spans="3:12" ht="15.75" thickBot="1" x14ac:dyDescent="0.3">
      <c r="C1157" s="97" t="s">
        <v>1306</v>
      </c>
      <c r="D1157" s="578"/>
      <c r="E1157" s="148">
        <v>0</v>
      </c>
      <c r="F1157" s="116">
        <v>250</v>
      </c>
      <c r="G1157" s="95">
        <f t="shared" si="77"/>
        <v>0</v>
      </c>
      <c r="H1157" s="326" t="s">
        <v>687</v>
      </c>
      <c r="I1157" s="96" t="s">
        <v>368</v>
      </c>
      <c r="J1157" s="96" t="str">
        <f>VLOOKUP(I1157,Presupuesto!$B$11:$C$566,2,0)</f>
        <v>PRODUCTOS PAPEL Y CARTON</v>
      </c>
      <c r="K1157" s="327" t="s">
        <v>65</v>
      </c>
      <c r="L1157" s="96" t="s">
        <v>703</v>
      </c>
    </row>
    <row r="1158" spans="3:12" ht="15.75" thickBot="1" x14ac:dyDescent="0.3">
      <c r="C1158" s="97" t="s">
        <v>1307</v>
      </c>
      <c r="D1158" s="578"/>
      <c r="E1158" s="198">
        <v>0</v>
      </c>
      <c r="F1158" s="98">
        <v>85</v>
      </c>
      <c r="G1158" s="95">
        <f t="shared" si="77"/>
        <v>0</v>
      </c>
      <c r="H1158" s="326" t="s">
        <v>687</v>
      </c>
      <c r="I1158" s="96" t="s">
        <v>368</v>
      </c>
      <c r="J1158" s="96" t="str">
        <f>VLOOKUP(I1158,Presupuesto!$B$11:$C$566,2,0)</f>
        <v>PRODUCTOS PAPEL Y CARTON</v>
      </c>
      <c r="K1158" s="327" t="s">
        <v>65</v>
      </c>
      <c r="L1158" s="96" t="s">
        <v>703</v>
      </c>
    </row>
    <row r="1159" spans="3:12" ht="15.75" thickBot="1" x14ac:dyDescent="0.3">
      <c r="C1159" s="97" t="s">
        <v>1308</v>
      </c>
      <c r="D1159" s="578"/>
      <c r="E1159" s="198">
        <f>D1153/12</f>
        <v>0</v>
      </c>
      <c r="F1159" s="98">
        <v>36</v>
      </c>
      <c r="G1159" s="95">
        <f t="shared" si="77"/>
        <v>0</v>
      </c>
      <c r="H1159" s="326" t="s">
        <v>687</v>
      </c>
      <c r="I1159" s="96" t="s">
        <v>435</v>
      </c>
      <c r="J1159" s="96" t="str">
        <f>VLOOKUP(I1159,Presupuesto!$B$11:$C$566,2,0)</f>
        <v>UTILES DE ESCRITORIO, OFICINA Y ENSE¥ANZA</v>
      </c>
      <c r="K1159" s="327" t="s">
        <v>65</v>
      </c>
      <c r="L1159" s="96" t="s">
        <v>703</v>
      </c>
    </row>
    <row r="1160" spans="3:12" ht="15.75" thickBot="1" x14ac:dyDescent="0.3">
      <c r="C1160" s="97" t="s">
        <v>1309</v>
      </c>
      <c r="D1160" s="578"/>
      <c r="E1160" s="198">
        <f>D1153/12</f>
        <v>0</v>
      </c>
      <c r="F1160" s="98">
        <v>80</v>
      </c>
      <c r="G1160" s="95">
        <f t="shared" si="77"/>
        <v>0</v>
      </c>
      <c r="H1160" s="326" t="s">
        <v>687</v>
      </c>
      <c r="I1160" s="96" t="s">
        <v>435</v>
      </c>
      <c r="J1160" s="96" t="str">
        <f>VLOOKUP(I1160,Presupuesto!$B$11:$C$566,2,0)</f>
        <v>UTILES DE ESCRITORIO, OFICINA Y ENSE¥ANZA</v>
      </c>
      <c r="K1160" s="327" t="s">
        <v>65</v>
      </c>
      <c r="L1160" s="96" t="s">
        <v>703</v>
      </c>
    </row>
    <row r="1161" spans="3:12" ht="15.75" thickBot="1" x14ac:dyDescent="0.3">
      <c r="C1161" s="107" t="s">
        <v>1368</v>
      </c>
      <c r="D1161" s="578"/>
      <c r="E1161" s="213">
        <v>0</v>
      </c>
      <c r="F1161" s="117">
        <v>6000</v>
      </c>
      <c r="G1161" s="95">
        <f t="shared" si="77"/>
        <v>0</v>
      </c>
      <c r="H1161" s="326" t="s">
        <v>687</v>
      </c>
      <c r="I1161" s="96" t="s">
        <v>278</v>
      </c>
      <c r="J1161" s="96" t="str">
        <f>VLOOKUP(I1161,Presupuesto!$B$11:$C$566,2,0)</f>
        <v>SERVICIOS DE CAPACITACION.</v>
      </c>
      <c r="K1161" s="327" t="s">
        <v>65</v>
      </c>
      <c r="L1161" s="96" t="s">
        <v>703</v>
      </c>
    </row>
    <row r="1162" spans="3:12" ht="15.75" thickBot="1" x14ac:dyDescent="0.3">
      <c r="C1162" s="217" t="s">
        <v>1271</v>
      </c>
      <c r="D1162" s="218">
        <v>18</v>
      </c>
      <c r="E1162" s="328">
        <v>3</v>
      </c>
      <c r="F1162" s="102">
        <f>HLOOKUP(C1162,$AH$2:$BU$3,2,0)</f>
        <v>6300</v>
      </c>
      <c r="G1162" s="103">
        <f>D1162*E1162*F1162</f>
        <v>340200</v>
      </c>
      <c r="H1162" s="326" t="s">
        <v>687</v>
      </c>
      <c r="I1162" s="329" t="s">
        <v>321</v>
      </c>
      <c r="J1162" s="104" t="str">
        <f>VLOOKUP(I1162,Presupuesto!$B$11:$C$566,2,0)</f>
        <v>VIATICOS NACIONALES</v>
      </c>
      <c r="K1162" s="327" t="s">
        <v>65</v>
      </c>
      <c r="L1162" s="330" t="s">
        <v>703</v>
      </c>
    </row>
    <row r="1163" spans="3:12" ht="15.75" thickBot="1" x14ac:dyDescent="0.3"/>
    <row r="1164" spans="3:12" ht="15.75" thickBot="1" x14ac:dyDescent="0.3">
      <c r="C1164" s="29" t="s">
        <v>1292</v>
      </c>
      <c r="D1164" s="30">
        <f>SUM(G1171:G1180)</f>
        <v>2096.6666666666665</v>
      </c>
      <c r="E1164" s="92"/>
      <c r="F1164" s="92"/>
      <c r="G1164" s="92"/>
      <c r="H1164" s="75"/>
      <c r="I1164" s="75"/>
      <c r="J1164" s="75"/>
      <c r="K1164" s="110"/>
    </row>
    <row r="1165" spans="3:12" x14ac:dyDescent="0.25">
      <c r="C1165" s="69"/>
      <c r="D1165" s="31"/>
      <c r="E1165" s="92"/>
      <c r="F1165" s="92"/>
      <c r="G1165" s="92"/>
      <c r="H1165" s="75"/>
      <c r="I1165" s="75"/>
      <c r="J1165" s="75"/>
      <c r="K1165" s="110"/>
    </row>
    <row r="1166" spans="3:12" x14ac:dyDescent="0.25">
      <c r="C1166" s="69" t="s">
        <v>1375</v>
      </c>
      <c r="D1166" s="31"/>
      <c r="E1166" s="92"/>
      <c r="F1166" s="92"/>
      <c r="G1166" s="92"/>
      <c r="H1166" s="75"/>
      <c r="I1166" s="75"/>
      <c r="J1166" s="75"/>
      <c r="K1166" s="110"/>
    </row>
    <row r="1167" spans="3:12" ht="15.75" x14ac:dyDescent="0.25">
      <c r="C1167" s="201" t="s">
        <v>1293</v>
      </c>
      <c r="D1167" s="386">
        <v>11.3</v>
      </c>
      <c r="E1167" s="92"/>
      <c r="F1167" s="92"/>
      <c r="G1167" s="92"/>
      <c r="H1167" s="75"/>
      <c r="I1167" s="75"/>
      <c r="J1167" s="75"/>
      <c r="K1167" s="110"/>
    </row>
    <row r="1168" spans="3:12" ht="18.75" x14ac:dyDescent="0.25">
      <c r="C1168" s="424" t="str">
        <f>IFERROR(VLOOKUP(D1167,'Desarrollo e Innov. Curricular'!$E:$F,2,FALSE),IFERROR(VLOOKUP(D1167,'Investigación Científica'!$E:$F,2,FALSE),IFERROR(VLOOKUP(D1167,'Vinculación Univ. Sociedad'!$E:$F,2,FALSE),IFERROR(VLOOKUP(D1167,'Docencia y Profesorado Universi'!$E:$F,2,FALSE),IFERROR(VLOOKUP(D1167,'Estudiantes y Graduados'!$E:$F,2,FALSE),IFERROR(VLOOKUP(D1167,'Gestion Administrativa'!$E:$F,2,FALSE),IFERROR(VLOOKUP(D1167,'Gestión Académica'!$E:$F,2,FALSE),IFERROR(VLOOKUP(D1167,'Aseguramiento de la Calidad'!$E:$F,2,FALSE),IFERROR(VLOOKUP(D1167,'Gestión del Conocimiento'!$E:$F,2,FALSE),IFERROR(VLOOKUP(D1167,'Gobernabilidad y Procesos...'!$E:$F,2,FALSE),IFERROR(VLOOKUP(D1167,'Gestión del Talento Humano'!$E:$F,2,FALSE),IFERROR(VLOOKUP(D1167,'Internacionalización de la E.S.'!$E:$F,2,FALSE),IFERROR(VLOOKUP(D1167,Posgrado!$E:$F,2,FALSE),IFERROR(VLOOKUP(D1167,'Cultura de Innovación Insti...'!$E:$F,2,FALSE),VLOOKUP(D1167,'Lo Esencial de la Reforma Univ.'!$E:$F,2,0)))))))))))))))</f>
        <v>1- 1 Taller básico en el uso de la PCI para 12 personas. 2- 1 Taller intermedio-avanzado en el uso de la PCI para 10 personas. (ambos con el Depto de Formación Tecnológica de la DEGT)</v>
      </c>
      <c r="D1168" s="31"/>
      <c r="E1168" s="92"/>
      <c r="F1168" s="92"/>
      <c r="G1168" s="92"/>
      <c r="H1168" s="75"/>
      <c r="I1168" s="75"/>
      <c r="J1168" s="75"/>
      <c r="K1168" s="110"/>
    </row>
    <row r="1169" spans="3:12" ht="15.75" thickBot="1" x14ac:dyDescent="0.3">
      <c r="C1169" s="69"/>
      <c r="D1169" s="31"/>
      <c r="E1169" s="92"/>
      <c r="F1169" s="92"/>
      <c r="G1169" s="92"/>
      <c r="H1169" s="75"/>
      <c r="I1169" s="75"/>
      <c r="J1169" s="75"/>
      <c r="K1169" s="110"/>
    </row>
    <row r="1170" spans="3:12" ht="30.75" thickBot="1" x14ac:dyDescent="0.3">
      <c r="C1170" s="123" t="s">
        <v>1294</v>
      </c>
      <c r="D1170" s="126" t="s">
        <v>1295</v>
      </c>
      <c r="E1170" s="125" t="s">
        <v>90</v>
      </c>
      <c r="F1170" s="125" t="s">
        <v>1296</v>
      </c>
      <c r="G1170" s="124" t="s">
        <v>1297</v>
      </c>
      <c r="H1170" s="130" t="s">
        <v>1298</v>
      </c>
      <c r="I1170" s="125" t="s">
        <v>1299</v>
      </c>
      <c r="J1170" s="125" t="s">
        <v>695</v>
      </c>
      <c r="K1170" s="125" t="s">
        <v>1300</v>
      </c>
      <c r="L1170" s="125" t="s">
        <v>1301</v>
      </c>
    </row>
    <row r="1171" spans="3:12" ht="15.75" thickBot="1" x14ac:dyDescent="0.3">
      <c r="C1171" s="323" t="s">
        <v>1302</v>
      </c>
      <c r="D1171" s="577">
        <v>10</v>
      </c>
      <c r="E1171" s="324">
        <v>0</v>
      </c>
      <c r="F1171" s="113">
        <v>30000</v>
      </c>
      <c r="G1171" s="325">
        <f t="shared" ref="G1171:G1179" si="78">E1171*F1171</f>
        <v>0</v>
      </c>
      <c r="H1171" s="326" t="s">
        <v>687</v>
      </c>
      <c r="I1171" s="114" t="s">
        <v>278</v>
      </c>
      <c r="J1171" s="114" t="str">
        <f>VLOOKUP(I1171,Presupuesto!$B$11:$C$566,2,0)</f>
        <v>SERVICIOS DE CAPACITACION.</v>
      </c>
      <c r="K1171" s="327" t="s">
        <v>69</v>
      </c>
      <c r="L1171" s="114" t="s">
        <v>702</v>
      </c>
    </row>
    <row r="1172" spans="3:12" ht="15.75" thickBot="1" x14ac:dyDescent="0.3">
      <c r="C1172" s="97" t="s">
        <v>1303</v>
      </c>
      <c r="D1172" s="578"/>
      <c r="E1172" s="198">
        <v>10</v>
      </c>
      <c r="F1172" s="98">
        <v>50</v>
      </c>
      <c r="G1172" s="95">
        <f t="shared" si="78"/>
        <v>500</v>
      </c>
      <c r="H1172" s="326" t="s">
        <v>687</v>
      </c>
      <c r="I1172" s="96" t="s">
        <v>291</v>
      </c>
      <c r="J1172" s="96" t="str">
        <f>VLOOKUP(I1172,Presupuesto!$B$11:$C$566,2,0)</f>
        <v>SERVICIOS DE IMPRENTA PUBLIC.Y REPRODUCCION</v>
      </c>
      <c r="K1172" s="327" t="s">
        <v>69</v>
      </c>
      <c r="L1172" s="96" t="s">
        <v>703</v>
      </c>
    </row>
    <row r="1173" spans="3:12" ht="15.75" thickBot="1" x14ac:dyDescent="0.3">
      <c r="C1173" s="97" t="s">
        <v>1304</v>
      </c>
      <c r="D1173" s="578"/>
      <c r="E1173" s="198">
        <v>10</v>
      </c>
      <c r="F1173" s="98">
        <v>150</v>
      </c>
      <c r="G1173" s="95">
        <f t="shared" si="78"/>
        <v>1500</v>
      </c>
      <c r="H1173" s="326" t="s">
        <v>687</v>
      </c>
      <c r="I1173" s="96" t="s">
        <v>345</v>
      </c>
      <c r="J1173" s="96" t="str">
        <f>VLOOKUP(I1173,Presupuesto!$B$11:$C$566,2,0)</f>
        <v>ALIMENTOS B EBIDAS PARA PERSONAS</v>
      </c>
      <c r="K1173" s="327" t="s">
        <v>69</v>
      </c>
      <c r="L1173" s="96" t="s">
        <v>706</v>
      </c>
    </row>
    <row r="1174" spans="3:12" ht="15.75" thickBot="1" x14ac:dyDescent="0.3">
      <c r="C1174" s="97" t="s">
        <v>1305</v>
      </c>
      <c r="D1174" s="578"/>
      <c r="E1174" s="148">
        <v>0</v>
      </c>
      <c r="F1174" s="116">
        <v>28000</v>
      </c>
      <c r="G1174" s="95">
        <f t="shared" si="78"/>
        <v>0</v>
      </c>
      <c r="H1174" s="326" t="s">
        <v>687</v>
      </c>
      <c r="I1174" s="317" t="s">
        <v>316</v>
      </c>
      <c r="J1174" s="96" t="str">
        <f>VLOOKUP(I1174,Presupuesto!$B$11:$C$566,2,0)</f>
        <v>PASAJES AL EXTERIOR</v>
      </c>
      <c r="K1174" s="327" t="s">
        <v>69</v>
      </c>
      <c r="L1174" s="96" t="s">
        <v>703</v>
      </c>
    </row>
    <row r="1175" spans="3:12" ht="15.75" thickBot="1" x14ac:dyDescent="0.3">
      <c r="C1175" s="97" t="s">
        <v>1306</v>
      </c>
      <c r="D1175" s="578"/>
      <c r="E1175" s="148">
        <v>0</v>
      </c>
      <c r="F1175" s="116">
        <v>250</v>
      </c>
      <c r="G1175" s="95">
        <f t="shared" si="78"/>
        <v>0</v>
      </c>
      <c r="H1175" s="326" t="s">
        <v>687</v>
      </c>
      <c r="I1175" s="96" t="s">
        <v>368</v>
      </c>
      <c r="J1175" s="96" t="str">
        <f>VLOOKUP(I1175,Presupuesto!$B$11:$C$566,2,0)</f>
        <v>PRODUCTOS PAPEL Y CARTON</v>
      </c>
      <c r="K1175" s="327" t="s">
        <v>69</v>
      </c>
      <c r="L1175" s="96" t="s">
        <v>703</v>
      </c>
    </row>
    <row r="1176" spans="3:12" ht="15.75" thickBot="1" x14ac:dyDescent="0.3">
      <c r="C1176" s="97" t="s">
        <v>1307</v>
      </c>
      <c r="D1176" s="578"/>
      <c r="E1176" s="198">
        <v>0</v>
      </c>
      <c r="F1176" s="98">
        <v>85</v>
      </c>
      <c r="G1176" s="95">
        <f t="shared" si="78"/>
        <v>0</v>
      </c>
      <c r="H1176" s="326" t="s">
        <v>687</v>
      </c>
      <c r="I1176" s="96" t="s">
        <v>368</v>
      </c>
      <c r="J1176" s="96" t="str">
        <f>VLOOKUP(I1176,Presupuesto!$B$11:$C$566,2,0)</f>
        <v>PRODUCTOS PAPEL Y CARTON</v>
      </c>
      <c r="K1176" s="327" t="s">
        <v>69</v>
      </c>
      <c r="L1176" s="96" t="s">
        <v>703</v>
      </c>
    </row>
    <row r="1177" spans="3:12" ht="15.75" thickBot="1" x14ac:dyDescent="0.3">
      <c r="C1177" s="97" t="s">
        <v>1308</v>
      </c>
      <c r="D1177" s="578"/>
      <c r="E1177" s="198">
        <f>D1171/12</f>
        <v>0.83333333333333337</v>
      </c>
      <c r="F1177" s="98">
        <v>36</v>
      </c>
      <c r="G1177" s="95">
        <f t="shared" si="78"/>
        <v>30</v>
      </c>
      <c r="H1177" s="326" t="s">
        <v>687</v>
      </c>
      <c r="I1177" s="96" t="s">
        <v>435</v>
      </c>
      <c r="J1177" s="96" t="str">
        <f>VLOOKUP(I1177,Presupuesto!$B$11:$C$566,2,0)</f>
        <v>UTILES DE ESCRITORIO, OFICINA Y ENSE¥ANZA</v>
      </c>
      <c r="K1177" s="327" t="s">
        <v>69</v>
      </c>
      <c r="L1177" s="96" t="s">
        <v>703</v>
      </c>
    </row>
    <row r="1178" spans="3:12" ht="15.75" thickBot="1" x14ac:dyDescent="0.3">
      <c r="C1178" s="97" t="s">
        <v>1309</v>
      </c>
      <c r="D1178" s="578"/>
      <c r="E1178" s="198">
        <f>D1171/12</f>
        <v>0.83333333333333337</v>
      </c>
      <c r="F1178" s="98">
        <v>80</v>
      </c>
      <c r="G1178" s="95">
        <f t="shared" si="78"/>
        <v>66.666666666666671</v>
      </c>
      <c r="H1178" s="326" t="s">
        <v>687</v>
      </c>
      <c r="I1178" s="96" t="s">
        <v>435</v>
      </c>
      <c r="J1178" s="96" t="str">
        <f>VLOOKUP(I1178,Presupuesto!$B$11:$C$566,2,0)</f>
        <v>UTILES DE ESCRITORIO, OFICINA Y ENSE¥ANZA</v>
      </c>
      <c r="K1178" s="327" t="s">
        <v>69</v>
      </c>
      <c r="L1178" s="96" t="s">
        <v>703</v>
      </c>
    </row>
    <row r="1179" spans="3:12" ht="15.75" thickBot="1" x14ac:dyDescent="0.3">
      <c r="C1179" s="107" t="s">
        <v>1368</v>
      </c>
      <c r="D1179" s="578"/>
      <c r="E1179" s="213">
        <v>0</v>
      </c>
      <c r="F1179" s="117">
        <v>6000</v>
      </c>
      <c r="G1179" s="95">
        <f t="shared" si="78"/>
        <v>0</v>
      </c>
      <c r="H1179" s="326" t="s">
        <v>687</v>
      </c>
      <c r="I1179" s="96" t="s">
        <v>278</v>
      </c>
      <c r="J1179" s="96" t="str">
        <f>VLOOKUP(I1179,Presupuesto!$B$11:$C$566,2,0)</f>
        <v>SERVICIOS DE CAPACITACION.</v>
      </c>
      <c r="K1179" s="327" t="s">
        <v>69</v>
      </c>
      <c r="L1179" s="96" t="s">
        <v>703</v>
      </c>
    </row>
    <row r="1180" spans="3:12" ht="15.75" thickBot="1" x14ac:dyDescent="0.3">
      <c r="C1180" s="217" t="s">
        <v>1271</v>
      </c>
      <c r="D1180" s="218">
        <v>0</v>
      </c>
      <c r="E1180" s="328">
        <v>7</v>
      </c>
      <c r="F1180" s="102">
        <f>HLOOKUP(C1180,$AH$2:$BU$3,2,0)</f>
        <v>6300</v>
      </c>
      <c r="G1180" s="103">
        <f>D1180*E1180*F1180</f>
        <v>0</v>
      </c>
      <c r="H1180" s="326" t="s">
        <v>687</v>
      </c>
      <c r="I1180" s="329" t="s">
        <v>321</v>
      </c>
      <c r="J1180" s="104" t="str">
        <f>VLOOKUP(I1180,Presupuesto!$B$11:$C$566,2,0)</f>
        <v>VIATICOS NACIONALES</v>
      </c>
      <c r="K1180" s="327" t="s">
        <v>69</v>
      </c>
      <c r="L1180" s="330" t="s">
        <v>703</v>
      </c>
    </row>
    <row r="1181" spans="3:12" ht="15.75" thickBot="1" x14ac:dyDescent="0.3"/>
    <row r="1182" spans="3:12" ht="15.75" thickBot="1" x14ac:dyDescent="0.3">
      <c r="C1182" s="29" t="s">
        <v>1292</v>
      </c>
      <c r="D1182" s="30">
        <f>SUM(G1189:G1198)</f>
        <v>10653.333333333334</v>
      </c>
      <c r="E1182" s="92"/>
      <c r="F1182" s="92"/>
      <c r="G1182" s="92"/>
      <c r="H1182" s="75"/>
      <c r="I1182" s="75"/>
      <c r="J1182" s="75"/>
      <c r="K1182" s="110"/>
    </row>
    <row r="1183" spans="3:12" x14ac:dyDescent="0.25">
      <c r="C1183" s="69"/>
      <c r="D1183" s="31"/>
      <c r="E1183" s="92"/>
      <c r="F1183" s="92"/>
      <c r="G1183" s="92"/>
      <c r="H1183" s="75"/>
      <c r="I1183" s="75"/>
      <c r="J1183" s="75"/>
      <c r="K1183" s="110"/>
    </row>
    <row r="1184" spans="3:12" x14ac:dyDescent="0.25">
      <c r="C1184" s="69" t="s">
        <v>1376</v>
      </c>
      <c r="D1184" s="31"/>
      <c r="E1184" s="92"/>
      <c r="F1184" s="92"/>
      <c r="G1184" s="92"/>
      <c r="H1184" s="75"/>
      <c r="I1184" s="75"/>
      <c r="J1184" s="75"/>
      <c r="K1184" s="110"/>
    </row>
    <row r="1185" spans="3:12" ht="15.75" x14ac:dyDescent="0.25">
      <c r="C1185" s="201" t="s">
        <v>1293</v>
      </c>
      <c r="D1185" s="386">
        <v>11.6</v>
      </c>
      <c r="E1185" s="92"/>
      <c r="F1185" s="92"/>
      <c r="G1185" s="92"/>
      <c r="H1185" s="75"/>
      <c r="I1185" s="75"/>
      <c r="J1185" s="75"/>
      <c r="K1185" s="110"/>
    </row>
    <row r="1186" spans="3:12" ht="18.75" x14ac:dyDescent="0.25">
      <c r="C1186" s="424" t="str">
        <f>IFERROR(VLOOKUP(D1185,'Desarrollo e Innov. Curricular'!$E:$F,2,FALSE),IFERROR(VLOOKUP(D1185,'Investigación Científica'!$E:$F,2,FALSE),IFERROR(VLOOKUP(D1185,'Vinculación Univ. Sociedad'!$E:$F,2,FALSE),IFERROR(VLOOKUP(D1185,'Docencia y Profesorado Universi'!$E:$F,2,FALSE),IFERROR(VLOOKUP(D1185,'Estudiantes y Graduados'!$E:$F,2,FALSE),IFERROR(VLOOKUP(D1185,'Gestion Administrativa'!$E:$F,2,FALSE),IFERROR(VLOOKUP(D1185,'Gestión Académica'!$E:$F,2,FALSE),IFERROR(VLOOKUP(D1185,'Aseguramiento de la Calidad'!$E:$F,2,FALSE),IFERROR(VLOOKUP(D1185,'Gestión del Conocimiento'!$E:$F,2,FALSE),IFERROR(VLOOKUP(D1185,'Gobernabilidad y Procesos...'!$E:$F,2,FALSE),IFERROR(VLOOKUP(D1185,'Gestión del Talento Humano'!$E:$F,2,FALSE),IFERROR(VLOOKUP(D1185,'Internacionalización de la E.S.'!$E:$F,2,FALSE),IFERROR(VLOOKUP(D1185,Posgrado!$E:$F,2,FALSE),IFERROR(VLOOKUP(D1185,'Cultura de Innovación Insti...'!$E:$F,2,FALSE),VLOOKUP(D1185,'Lo Esencial de la Reforma Univ.'!$E:$F,2,0)))))))))))))))</f>
        <v>1- Compra de equipo Mimio para 4 Proyectos piloto (incluye capacitación). 2- 4 Talleres de monitoría de Proyectos piloto</v>
      </c>
      <c r="D1186" s="31"/>
      <c r="E1186" s="92"/>
      <c r="F1186" s="92"/>
      <c r="G1186" s="92"/>
      <c r="H1186" s="75"/>
      <c r="I1186" s="75"/>
      <c r="J1186" s="75"/>
      <c r="K1186" s="110"/>
    </row>
    <row r="1187" spans="3:12" ht="15.75" thickBot="1" x14ac:dyDescent="0.3">
      <c r="C1187" s="69"/>
      <c r="D1187" s="31"/>
      <c r="E1187" s="92"/>
      <c r="F1187" s="92"/>
      <c r="G1187" s="92"/>
      <c r="H1187" s="75"/>
      <c r="I1187" s="75"/>
      <c r="J1187" s="75"/>
      <c r="K1187" s="110"/>
    </row>
    <row r="1188" spans="3:12" ht="30.75" thickBot="1" x14ac:dyDescent="0.3">
      <c r="C1188" s="123" t="s">
        <v>1294</v>
      </c>
      <c r="D1188" s="126" t="s">
        <v>1295</v>
      </c>
      <c r="E1188" s="125" t="s">
        <v>90</v>
      </c>
      <c r="F1188" s="125" t="s">
        <v>1296</v>
      </c>
      <c r="G1188" s="124" t="s">
        <v>1297</v>
      </c>
      <c r="H1188" s="130" t="s">
        <v>1298</v>
      </c>
      <c r="I1188" s="125" t="s">
        <v>1299</v>
      </c>
      <c r="J1188" s="125" t="s">
        <v>695</v>
      </c>
      <c r="K1188" s="125" t="s">
        <v>1300</v>
      </c>
      <c r="L1188" s="125" t="s">
        <v>1301</v>
      </c>
    </row>
    <row r="1189" spans="3:12" ht="15.75" thickBot="1" x14ac:dyDescent="0.3">
      <c r="C1189" s="323" t="s">
        <v>1302</v>
      </c>
      <c r="D1189" s="577">
        <v>50</v>
      </c>
      <c r="E1189" s="324">
        <v>0</v>
      </c>
      <c r="F1189" s="113">
        <v>30000</v>
      </c>
      <c r="G1189" s="325">
        <f t="shared" ref="G1189:G1197" si="79">E1189*F1189</f>
        <v>0</v>
      </c>
      <c r="H1189" s="326" t="s">
        <v>687</v>
      </c>
      <c r="I1189" s="114" t="s">
        <v>278</v>
      </c>
      <c r="J1189" s="114" t="str">
        <f>VLOOKUP(I1189,Presupuesto!$B$11:$C$566,2,0)</f>
        <v>SERVICIOS DE CAPACITACION.</v>
      </c>
      <c r="K1189" s="327" t="s">
        <v>69</v>
      </c>
      <c r="L1189" s="114" t="s">
        <v>702</v>
      </c>
    </row>
    <row r="1190" spans="3:12" ht="15.75" thickBot="1" x14ac:dyDescent="0.3">
      <c r="C1190" s="97" t="s">
        <v>1303</v>
      </c>
      <c r="D1190" s="578"/>
      <c r="E1190" s="198">
        <v>50</v>
      </c>
      <c r="F1190" s="98">
        <v>50</v>
      </c>
      <c r="G1190" s="95">
        <f t="shared" si="79"/>
        <v>2500</v>
      </c>
      <c r="H1190" s="326" t="s">
        <v>687</v>
      </c>
      <c r="I1190" s="96" t="s">
        <v>291</v>
      </c>
      <c r="J1190" s="96" t="str">
        <f>VLOOKUP(I1190,Presupuesto!$B$11:$C$566,2,0)</f>
        <v>SERVICIOS DE IMPRENTA PUBLIC.Y REPRODUCCION</v>
      </c>
      <c r="K1190" s="327" t="s">
        <v>69</v>
      </c>
      <c r="L1190" s="96" t="s">
        <v>703</v>
      </c>
    </row>
    <row r="1191" spans="3:12" ht="15.75" thickBot="1" x14ac:dyDescent="0.3">
      <c r="C1191" s="97" t="s">
        <v>1304</v>
      </c>
      <c r="D1191" s="578"/>
      <c r="E1191" s="198">
        <v>50</v>
      </c>
      <c r="F1191" s="98">
        <v>150</v>
      </c>
      <c r="G1191" s="95">
        <f t="shared" si="79"/>
        <v>7500</v>
      </c>
      <c r="H1191" s="326" t="s">
        <v>687</v>
      </c>
      <c r="I1191" s="96" t="s">
        <v>345</v>
      </c>
      <c r="J1191" s="96" t="str">
        <f>VLOOKUP(I1191,Presupuesto!$B$11:$C$566,2,0)</f>
        <v>ALIMENTOS B EBIDAS PARA PERSONAS</v>
      </c>
      <c r="K1191" s="327" t="s">
        <v>69</v>
      </c>
      <c r="L1191" s="96" t="s">
        <v>706</v>
      </c>
    </row>
    <row r="1192" spans="3:12" ht="15.75" thickBot="1" x14ac:dyDescent="0.3">
      <c r="C1192" s="97" t="s">
        <v>1305</v>
      </c>
      <c r="D1192" s="578"/>
      <c r="E1192" s="148">
        <v>0</v>
      </c>
      <c r="F1192" s="116">
        <v>28000</v>
      </c>
      <c r="G1192" s="95">
        <f t="shared" si="79"/>
        <v>0</v>
      </c>
      <c r="H1192" s="326" t="s">
        <v>687</v>
      </c>
      <c r="I1192" s="317" t="s">
        <v>316</v>
      </c>
      <c r="J1192" s="96" t="str">
        <f>VLOOKUP(I1192,Presupuesto!$B$11:$C$566,2,0)</f>
        <v>PASAJES AL EXTERIOR</v>
      </c>
      <c r="K1192" s="327" t="s">
        <v>69</v>
      </c>
      <c r="L1192" s="96" t="s">
        <v>703</v>
      </c>
    </row>
    <row r="1193" spans="3:12" ht="15.75" thickBot="1" x14ac:dyDescent="0.3">
      <c r="C1193" s="97" t="s">
        <v>1306</v>
      </c>
      <c r="D1193" s="578"/>
      <c r="E1193" s="148">
        <v>0</v>
      </c>
      <c r="F1193" s="116">
        <v>250</v>
      </c>
      <c r="G1193" s="95">
        <f t="shared" si="79"/>
        <v>0</v>
      </c>
      <c r="H1193" s="326" t="s">
        <v>687</v>
      </c>
      <c r="I1193" s="96" t="s">
        <v>368</v>
      </c>
      <c r="J1193" s="96" t="str">
        <f>VLOOKUP(I1193,Presupuesto!$B$11:$C$566,2,0)</f>
        <v>PRODUCTOS PAPEL Y CARTON</v>
      </c>
      <c r="K1193" s="327" t="s">
        <v>69</v>
      </c>
      <c r="L1193" s="96" t="s">
        <v>703</v>
      </c>
    </row>
    <row r="1194" spans="3:12" ht="15.75" thickBot="1" x14ac:dyDescent="0.3">
      <c r="C1194" s="97" t="s">
        <v>1307</v>
      </c>
      <c r="D1194" s="578"/>
      <c r="E1194" s="198">
        <v>2</v>
      </c>
      <c r="F1194" s="98">
        <v>85</v>
      </c>
      <c r="G1194" s="95">
        <f t="shared" si="79"/>
        <v>170</v>
      </c>
      <c r="H1194" s="326" t="s">
        <v>687</v>
      </c>
      <c r="I1194" s="96" t="s">
        <v>368</v>
      </c>
      <c r="J1194" s="96" t="str">
        <f>VLOOKUP(I1194,Presupuesto!$B$11:$C$566,2,0)</f>
        <v>PRODUCTOS PAPEL Y CARTON</v>
      </c>
      <c r="K1194" s="327" t="s">
        <v>69</v>
      </c>
      <c r="L1194" s="96" t="s">
        <v>703</v>
      </c>
    </row>
    <row r="1195" spans="3:12" ht="15.75" thickBot="1" x14ac:dyDescent="0.3">
      <c r="C1195" s="97" t="s">
        <v>1308</v>
      </c>
      <c r="D1195" s="578"/>
      <c r="E1195" s="198">
        <f>D1189/12</f>
        <v>4.166666666666667</v>
      </c>
      <c r="F1195" s="98">
        <v>36</v>
      </c>
      <c r="G1195" s="95">
        <f t="shared" si="79"/>
        <v>150</v>
      </c>
      <c r="H1195" s="326" t="s">
        <v>687</v>
      </c>
      <c r="I1195" s="96" t="s">
        <v>435</v>
      </c>
      <c r="J1195" s="96" t="str">
        <f>VLOOKUP(I1195,Presupuesto!$B$11:$C$566,2,0)</f>
        <v>UTILES DE ESCRITORIO, OFICINA Y ENSE¥ANZA</v>
      </c>
      <c r="K1195" s="327" t="s">
        <v>69</v>
      </c>
      <c r="L1195" s="96" t="s">
        <v>703</v>
      </c>
    </row>
    <row r="1196" spans="3:12" ht="15.75" thickBot="1" x14ac:dyDescent="0.3">
      <c r="C1196" s="97" t="s">
        <v>1309</v>
      </c>
      <c r="D1196" s="578"/>
      <c r="E1196" s="198">
        <f>D1189/12</f>
        <v>4.166666666666667</v>
      </c>
      <c r="F1196" s="98">
        <v>80</v>
      </c>
      <c r="G1196" s="95">
        <f t="shared" si="79"/>
        <v>333.33333333333337</v>
      </c>
      <c r="H1196" s="326" t="s">
        <v>687</v>
      </c>
      <c r="I1196" s="96" t="s">
        <v>435</v>
      </c>
      <c r="J1196" s="96" t="str">
        <f>VLOOKUP(I1196,Presupuesto!$B$11:$C$566,2,0)</f>
        <v>UTILES DE ESCRITORIO, OFICINA Y ENSE¥ANZA</v>
      </c>
      <c r="K1196" s="327" t="s">
        <v>69</v>
      </c>
      <c r="L1196" s="96" t="s">
        <v>703</v>
      </c>
    </row>
    <row r="1197" spans="3:12" ht="15.75" thickBot="1" x14ac:dyDescent="0.3">
      <c r="C1197" s="107" t="s">
        <v>1368</v>
      </c>
      <c r="D1197" s="578"/>
      <c r="E1197" s="213">
        <v>0</v>
      </c>
      <c r="F1197" s="117">
        <v>6000</v>
      </c>
      <c r="G1197" s="95">
        <f t="shared" si="79"/>
        <v>0</v>
      </c>
      <c r="H1197" s="326" t="s">
        <v>687</v>
      </c>
      <c r="I1197" s="96" t="s">
        <v>278</v>
      </c>
      <c r="J1197" s="96" t="str">
        <f>VLOOKUP(I1197,Presupuesto!$B$11:$C$566,2,0)</f>
        <v>SERVICIOS DE CAPACITACION.</v>
      </c>
      <c r="K1197" s="327" t="s">
        <v>69</v>
      </c>
      <c r="L1197" s="96" t="s">
        <v>703</v>
      </c>
    </row>
    <row r="1198" spans="3:12" ht="15.75" thickBot="1" x14ac:dyDescent="0.3">
      <c r="C1198" s="217" t="s">
        <v>1271</v>
      </c>
      <c r="D1198" s="218">
        <v>0</v>
      </c>
      <c r="E1198" s="328">
        <v>7</v>
      </c>
      <c r="F1198" s="102">
        <f>HLOOKUP(C1198,$AH$2:$BU$3,2,0)</f>
        <v>6300</v>
      </c>
      <c r="G1198" s="103">
        <f>D1198*E1198*F1198</f>
        <v>0</v>
      </c>
      <c r="H1198" s="326" t="s">
        <v>687</v>
      </c>
      <c r="I1198" s="329" t="s">
        <v>321</v>
      </c>
      <c r="J1198" s="104" t="str">
        <f>VLOOKUP(I1198,Presupuesto!$B$11:$C$566,2,0)</f>
        <v>VIATICOS NACIONALES</v>
      </c>
      <c r="K1198" s="327" t="s">
        <v>69</v>
      </c>
      <c r="L1198" s="330" t="s">
        <v>703</v>
      </c>
    </row>
    <row r="1199" spans="3:12" ht="15.75" thickBot="1" x14ac:dyDescent="0.3"/>
    <row r="1200" spans="3:12" ht="15.75" thickBot="1" x14ac:dyDescent="0.3">
      <c r="C1200" s="29" t="s">
        <v>1292</v>
      </c>
      <c r="D1200" s="30">
        <f>SUM(G1207:G1216)</f>
        <v>8556.6666666666661</v>
      </c>
      <c r="E1200" s="92"/>
      <c r="F1200" s="92"/>
      <c r="G1200" s="92"/>
      <c r="H1200" s="75"/>
      <c r="I1200" s="75"/>
      <c r="J1200" s="75"/>
      <c r="K1200" s="110"/>
    </row>
    <row r="1201" spans="3:12" x14ac:dyDescent="0.25">
      <c r="C1201" s="69"/>
      <c r="D1201" s="31"/>
      <c r="E1201" s="92"/>
      <c r="F1201" s="92"/>
      <c r="G1201" s="92"/>
      <c r="H1201" s="75"/>
      <c r="I1201" s="75"/>
      <c r="J1201" s="75"/>
      <c r="K1201" s="110"/>
    </row>
    <row r="1202" spans="3:12" x14ac:dyDescent="0.25">
      <c r="C1202" s="69" t="s">
        <v>1377</v>
      </c>
      <c r="D1202" s="31"/>
      <c r="E1202" s="92"/>
      <c r="F1202" s="92"/>
      <c r="G1202" s="92"/>
      <c r="H1202" s="75"/>
      <c r="I1202" s="75"/>
      <c r="J1202" s="75"/>
      <c r="K1202" s="110"/>
    </row>
    <row r="1203" spans="3:12" ht="15.75" x14ac:dyDescent="0.25">
      <c r="C1203" s="201" t="s">
        <v>1293</v>
      </c>
      <c r="D1203" s="386">
        <v>11.7</v>
      </c>
      <c r="E1203" s="92"/>
      <c r="F1203" s="92"/>
      <c r="G1203" s="92"/>
      <c r="H1203" s="75"/>
      <c r="I1203" s="75"/>
      <c r="J1203" s="75"/>
      <c r="K1203" s="110"/>
    </row>
    <row r="1204" spans="3:12" ht="18.75" x14ac:dyDescent="0.25">
      <c r="C1204" s="424" t="str">
        <f>IFERROR(VLOOKUP(D1203,'Desarrollo e Innov. Curricular'!$E:$F,2,FALSE),IFERROR(VLOOKUP(D1203,'Investigación Científica'!$E:$F,2,FALSE),IFERROR(VLOOKUP(D1203,'Vinculación Univ. Sociedad'!$E:$F,2,FALSE),IFERROR(VLOOKUP(D1203,'Docencia y Profesorado Universi'!$E:$F,2,FALSE),IFERROR(VLOOKUP(D1203,'Estudiantes y Graduados'!$E:$F,2,FALSE),IFERROR(VLOOKUP(D1203,'Gestion Administrativa'!$E:$F,2,FALSE),IFERROR(VLOOKUP(D1203,'Gestión Académica'!$E:$F,2,FALSE),IFERROR(VLOOKUP(D1203,'Aseguramiento de la Calidad'!$E:$F,2,FALSE),IFERROR(VLOOKUP(D1203,'Gestión del Conocimiento'!$E:$F,2,FALSE),IFERROR(VLOOKUP(D1203,'Gobernabilidad y Procesos...'!$E:$F,2,FALSE),IFERROR(VLOOKUP(D1203,'Gestión del Talento Humano'!$E:$F,2,FALSE),IFERROR(VLOOKUP(D1203,'Internacionalización de la E.S.'!$E:$F,2,FALSE),IFERROR(VLOOKUP(D1203,Posgrado!$E:$F,2,FALSE),IFERROR(VLOOKUP(D1203,'Cultura de Innovación Insti...'!$E:$F,2,FALSE),VLOOKUP(D1203,'Lo Esencial de la Reforma Univ.'!$E:$F,2,0)))))))))))))))</f>
        <v>1- Presentación y seguimiento a la aprobaciónde nuevas estructuras organizativas. 2- Monitoría de resultados de Direcciones Académicas. 3- 2 Talleres de Direcciones Académicas para orientar y evaluar su gestión.</v>
      </c>
      <c r="D1204" s="31"/>
      <c r="E1204" s="92"/>
      <c r="F1204" s="92"/>
      <c r="G1204" s="92"/>
      <c r="H1204" s="75"/>
      <c r="I1204" s="75"/>
      <c r="J1204" s="75"/>
      <c r="K1204" s="110"/>
    </row>
    <row r="1205" spans="3:12" ht="15.75" thickBot="1" x14ac:dyDescent="0.3">
      <c r="C1205" s="69"/>
      <c r="D1205" s="31"/>
      <c r="E1205" s="92"/>
      <c r="F1205" s="92"/>
      <c r="G1205" s="92"/>
      <c r="H1205" s="75"/>
      <c r="I1205" s="75"/>
      <c r="J1205" s="75"/>
      <c r="K1205" s="110"/>
    </row>
    <row r="1206" spans="3:12" ht="30.75" thickBot="1" x14ac:dyDescent="0.3">
      <c r="C1206" s="123" t="s">
        <v>1294</v>
      </c>
      <c r="D1206" s="126" t="s">
        <v>1295</v>
      </c>
      <c r="E1206" s="125" t="s">
        <v>90</v>
      </c>
      <c r="F1206" s="125" t="s">
        <v>1296</v>
      </c>
      <c r="G1206" s="124" t="s">
        <v>1297</v>
      </c>
      <c r="H1206" s="130" t="s">
        <v>1298</v>
      </c>
      <c r="I1206" s="125" t="s">
        <v>1299</v>
      </c>
      <c r="J1206" s="125" t="s">
        <v>695</v>
      </c>
      <c r="K1206" s="125" t="s">
        <v>1300</v>
      </c>
      <c r="L1206" s="125" t="s">
        <v>1301</v>
      </c>
    </row>
    <row r="1207" spans="3:12" ht="15.75" thickBot="1" x14ac:dyDescent="0.3">
      <c r="C1207" s="323" t="s">
        <v>1302</v>
      </c>
      <c r="D1207" s="577">
        <v>40</v>
      </c>
      <c r="E1207" s="324">
        <v>0</v>
      </c>
      <c r="F1207" s="113">
        <v>30000</v>
      </c>
      <c r="G1207" s="325">
        <f t="shared" ref="G1207:G1215" si="80">E1207*F1207</f>
        <v>0</v>
      </c>
      <c r="H1207" s="326" t="s">
        <v>687</v>
      </c>
      <c r="I1207" s="114" t="s">
        <v>278</v>
      </c>
      <c r="J1207" s="114" t="str">
        <f>VLOOKUP(I1207,Presupuesto!$B$11:$C$566,2,0)</f>
        <v>SERVICIOS DE CAPACITACION.</v>
      </c>
      <c r="K1207" s="327" t="s">
        <v>69</v>
      </c>
      <c r="L1207" s="114" t="s">
        <v>702</v>
      </c>
    </row>
    <row r="1208" spans="3:12" ht="15.75" thickBot="1" x14ac:dyDescent="0.3">
      <c r="C1208" s="97" t="s">
        <v>1303</v>
      </c>
      <c r="D1208" s="578"/>
      <c r="E1208" s="198">
        <v>40</v>
      </c>
      <c r="F1208" s="98">
        <v>50</v>
      </c>
      <c r="G1208" s="95">
        <f t="shared" si="80"/>
        <v>2000</v>
      </c>
      <c r="H1208" s="326" t="s">
        <v>687</v>
      </c>
      <c r="I1208" s="96" t="s">
        <v>291</v>
      </c>
      <c r="J1208" s="96" t="str">
        <f>VLOOKUP(I1208,Presupuesto!$B$11:$C$566,2,0)</f>
        <v>SERVICIOS DE IMPRENTA PUBLIC.Y REPRODUCCION</v>
      </c>
      <c r="K1208" s="327" t="s">
        <v>69</v>
      </c>
      <c r="L1208" s="96" t="s">
        <v>703</v>
      </c>
    </row>
    <row r="1209" spans="3:12" ht="15.75" thickBot="1" x14ac:dyDescent="0.3">
      <c r="C1209" s="97" t="s">
        <v>1304</v>
      </c>
      <c r="D1209" s="578"/>
      <c r="E1209" s="198">
        <v>40</v>
      </c>
      <c r="F1209" s="98">
        <v>150</v>
      </c>
      <c r="G1209" s="95">
        <f t="shared" si="80"/>
        <v>6000</v>
      </c>
      <c r="H1209" s="326" t="s">
        <v>687</v>
      </c>
      <c r="I1209" s="96" t="s">
        <v>345</v>
      </c>
      <c r="J1209" s="96" t="str">
        <f>VLOOKUP(I1209,Presupuesto!$B$11:$C$566,2,0)</f>
        <v>ALIMENTOS B EBIDAS PARA PERSONAS</v>
      </c>
      <c r="K1209" s="327" t="s">
        <v>69</v>
      </c>
      <c r="L1209" s="96" t="s">
        <v>706</v>
      </c>
    </row>
    <row r="1210" spans="3:12" ht="15.75" thickBot="1" x14ac:dyDescent="0.3">
      <c r="C1210" s="97" t="s">
        <v>1305</v>
      </c>
      <c r="D1210" s="578"/>
      <c r="E1210" s="148">
        <v>0</v>
      </c>
      <c r="F1210" s="116">
        <v>28000</v>
      </c>
      <c r="G1210" s="95">
        <f t="shared" si="80"/>
        <v>0</v>
      </c>
      <c r="H1210" s="326" t="s">
        <v>687</v>
      </c>
      <c r="I1210" s="317" t="s">
        <v>316</v>
      </c>
      <c r="J1210" s="96" t="str">
        <f>VLOOKUP(I1210,Presupuesto!$B$11:$C$566,2,0)</f>
        <v>PASAJES AL EXTERIOR</v>
      </c>
      <c r="K1210" s="327" t="s">
        <v>69</v>
      </c>
      <c r="L1210" s="96" t="s">
        <v>703</v>
      </c>
    </row>
    <row r="1211" spans="3:12" ht="15.75" thickBot="1" x14ac:dyDescent="0.3">
      <c r="C1211" s="97" t="s">
        <v>1306</v>
      </c>
      <c r="D1211" s="578"/>
      <c r="E1211" s="148">
        <v>0</v>
      </c>
      <c r="F1211" s="116">
        <v>250</v>
      </c>
      <c r="G1211" s="95">
        <f t="shared" si="80"/>
        <v>0</v>
      </c>
      <c r="H1211" s="326" t="s">
        <v>687</v>
      </c>
      <c r="I1211" s="96" t="s">
        <v>368</v>
      </c>
      <c r="J1211" s="96" t="str">
        <f>VLOOKUP(I1211,Presupuesto!$B$11:$C$566,2,0)</f>
        <v>PRODUCTOS PAPEL Y CARTON</v>
      </c>
      <c r="K1211" s="327" t="s">
        <v>69</v>
      </c>
      <c r="L1211" s="96" t="s">
        <v>703</v>
      </c>
    </row>
    <row r="1212" spans="3:12" ht="15.75" thickBot="1" x14ac:dyDescent="0.3">
      <c r="C1212" s="97" t="s">
        <v>1307</v>
      </c>
      <c r="D1212" s="578"/>
      <c r="E1212" s="198">
        <v>2</v>
      </c>
      <c r="F1212" s="98">
        <v>85</v>
      </c>
      <c r="G1212" s="95">
        <f t="shared" si="80"/>
        <v>170</v>
      </c>
      <c r="H1212" s="326" t="s">
        <v>687</v>
      </c>
      <c r="I1212" s="96" t="s">
        <v>368</v>
      </c>
      <c r="J1212" s="96" t="str">
        <f>VLOOKUP(I1212,Presupuesto!$B$11:$C$566,2,0)</f>
        <v>PRODUCTOS PAPEL Y CARTON</v>
      </c>
      <c r="K1212" s="327" t="s">
        <v>69</v>
      </c>
      <c r="L1212" s="96" t="s">
        <v>703</v>
      </c>
    </row>
    <row r="1213" spans="3:12" ht="15.75" thickBot="1" x14ac:dyDescent="0.3">
      <c r="C1213" s="97" t="s">
        <v>1308</v>
      </c>
      <c r="D1213" s="578"/>
      <c r="E1213" s="198">
        <f>D1207/12</f>
        <v>3.3333333333333335</v>
      </c>
      <c r="F1213" s="98">
        <v>36</v>
      </c>
      <c r="G1213" s="95">
        <f t="shared" si="80"/>
        <v>120</v>
      </c>
      <c r="H1213" s="326" t="s">
        <v>687</v>
      </c>
      <c r="I1213" s="96" t="s">
        <v>435</v>
      </c>
      <c r="J1213" s="96" t="str">
        <f>VLOOKUP(I1213,Presupuesto!$B$11:$C$566,2,0)</f>
        <v>UTILES DE ESCRITORIO, OFICINA Y ENSE¥ANZA</v>
      </c>
      <c r="K1213" s="327" t="s">
        <v>69</v>
      </c>
      <c r="L1213" s="96" t="s">
        <v>703</v>
      </c>
    </row>
    <row r="1214" spans="3:12" ht="15.75" thickBot="1" x14ac:dyDescent="0.3">
      <c r="C1214" s="97" t="s">
        <v>1309</v>
      </c>
      <c r="D1214" s="578"/>
      <c r="E1214" s="198">
        <f>D1207/12</f>
        <v>3.3333333333333335</v>
      </c>
      <c r="F1214" s="98">
        <v>80</v>
      </c>
      <c r="G1214" s="95">
        <f t="shared" si="80"/>
        <v>266.66666666666669</v>
      </c>
      <c r="H1214" s="326" t="s">
        <v>687</v>
      </c>
      <c r="I1214" s="96" t="s">
        <v>435</v>
      </c>
      <c r="J1214" s="96" t="str">
        <f>VLOOKUP(I1214,Presupuesto!$B$11:$C$566,2,0)</f>
        <v>UTILES DE ESCRITORIO, OFICINA Y ENSE¥ANZA</v>
      </c>
      <c r="K1214" s="327" t="s">
        <v>69</v>
      </c>
      <c r="L1214" s="96" t="s">
        <v>703</v>
      </c>
    </row>
    <row r="1215" spans="3:12" ht="15.75" thickBot="1" x14ac:dyDescent="0.3">
      <c r="C1215" s="107" t="s">
        <v>1368</v>
      </c>
      <c r="D1215" s="578"/>
      <c r="E1215" s="213">
        <v>0</v>
      </c>
      <c r="F1215" s="117">
        <v>6000</v>
      </c>
      <c r="G1215" s="95">
        <f t="shared" si="80"/>
        <v>0</v>
      </c>
      <c r="H1215" s="326" t="s">
        <v>687</v>
      </c>
      <c r="I1215" s="96" t="s">
        <v>278</v>
      </c>
      <c r="J1215" s="96" t="str">
        <f>VLOOKUP(I1215,Presupuesto!$B$11:$C$566,2,0)</f>
        <v>SERVICIOS DE CAPACITACION.</v>
      </c>
      <c r="K1215" s="327" t="s">
        <v>69</v>
      </c>
      <c r="L1215" s="96" t="s">
        <v>703</v>
      </c>
    </row>
    <row r="1216" spans="3:12" ht="15.75" thickBot="1" x14ac:dyDescent="0.3">
      <c r="C1216" s="217" t="s">
        <v>1271</v>
      </c>
      <c r="D1216" s="218">
        <v>0</v>
      </c>
      <c r="E1216" s="328">
        <v>7</v>
      </c>
      <c r="F1216" s="102">
        <f>HLOOKUP(C1216,$AH$2:$BU$3,2,0)</f>
        <v>6300</v>
      </c>
      <c r="G1216" s="103">
        <f>D1216*E1216*F1216</f>
        <v>0</v>
      </c>
      <c r="H1216" s="326" t="s">
        <v>687</v>
      </c>
      <c r="I1216" s="329" t="s">
        <v>321</v>
      </c>
      <c r="J1216" s="104" t="str">
        <f>VLOOKUP(I1216,Presupuesto!$B$11:$C$566,2,0)</f>
        <v>VIATICOS NACIONALES</v>
      </c>
      <c r="K1216" s="327" t="s">
        <v>69</v>
      </c>
      <c r="L1216" s="330" t="s">
        <v>703</v>
      </c>
    </row>
    <row r="1217" spans="3:12" ht="15.75" thickBot="1" x14ac:dyDescent="0.3"/>
    <row r="1218" spans="3:12" ht="15.75" thickBot="1" x14ac:dyDescent="0.3">
      <c r="C1218" s="29" t="s">
        <v>1292</v>
      </c>
      <c r="D1218" s="30">
        <f>SUM(G1225:G1234)</f>
        <v>178943.33333333334</v>
      </c>
      <c r="E1218" s="92"/>
      <c r="F1218" s="92"/>
      <c r="G1218" s="92"/>
      <c r="H1218" s="75"/>
      <c r="I1218" s="75"/>
      <c r="J1218" s="75"/>
      <c r="K1218" s="110"/>
    </row>
    <row r="1219" spans="3:12" x14ac:dyDescent="0.25">
      <c r="C1219" s="69"/>
      <c r="D1219" s="31"/>
      <c r="E1219" s="92"/>
      <c r="F1219" s="92"/>
      <c r="G1219" s="92"/>
      <c r="H1219" s="75"/>
      <c r="I1219" s="75"/>
      <c r="J1219" s="75"/>
      <c r="K1219" s="110"/>
    </row>
    <row r="1220" spans="3:12" x14ac:dyDescent="0.25">
      <c r="C1220" s="69" t="s">
        <v>1378</v>
      </c>
      <c r="D1220" s="31"/>
      <c r="E1220" s="92"/>
      <c r="F1220" s="92"/>
      <c r="G1220" s="92"/>
      <c r="H1220" s="75"/>
      <c r="I1220" s="75"/>
      <c r="J1220" s="75"/>
      <c r="K1220" s="110"/>
    </row>
    <row r="1221" spans="3:12" ht="15.75" x14ac:dyDescent="0.25">
      <c r="C1221" s="201" t="s">
        <v>1293</v>
      </c>
      <c r="D1221" s="386">
        <v>13.1</v>
      </c>
      <c r="E1221" s="92"/>
      <c r="F1221" s="92"/>
      <c r="G1221" s="92"/>
      <c r="H1221" s="75"/>
      <c r="I1221" s="75"/>
      <c r="J1221" s="75"/>
      <c r="K1221" s="110"/>
    </row>
    <row r="1222" spans="3:12" ht="18.75" x14ac:dyDescent="0.25">
      <c r="C1222" s="424" t="str">
        <f>IFERROR(VLOOKUP(D1221,'Desarrollo e Innov. Curricular'!$E:$F,2,FALSE),IFERROR(VLOOKUP(D1221,'Investigación Científica'!$E:$F,2,FALSE),IFERROR(VLOOKUP(D1221,'Vinculación Univ. Sociedad'!$E:$F,2,FALSE),IFERROR(VLOOKUP(D1221,'Docencia y Profesorado Universi'!$E:$F,2,FALSE),IFERROR(VLOOKUP(D1221,'Estudiantes y Graduados'!$E:$F,2,FALSE),IFERROR(VLOOKUP(D1221,'Gestion Administrativa'!$E:$F,2,FALSE),IFERROR(VLOOKUP(D1221,'Gestión Académica'!$E:$F,2,FALSE),IFERROR(VLOOKUP(D1221,'Aseguramiento de la Calidad'!$E:$F,2,FALSE),IFERROR(VLOOKUP(D1221,'Gestión del Conocimiento'!$E:$F,2,FALSE),IFERROR(VLOOKUP(D1221,'Gobernabilidad y Procesos...'!$E:$F,2,FALSE),IFERROR(VLOOKUP(D1221,'Gestión del Talento Humano'!$E:$F,2,FALSE),IFERROR(VLOOKUP(D1221,'Internacionalización de la E.S.'!$E:$F,2,FALSE),IFERROR(VLOOKUP(D1221,Posgrado!$E:$F,2,FALSE),IFERROR(VLOOKUP(D1221,'Cultura de Innovación Insti...'!$E:$F,2,FALSE),VLOOKUP(D1221,'Lo Esencial de la Reforma Univ.'!$E:$F,2,0)))))))))))))))</f>
        <v>1- Publicar 10,000 ejemplares de las Normas Académicas de la UNAH para autoridades, docentes y gestores. 2- Distribuir los ejemplares de las Normas Académicas entre autoridades, docentes y gestores de la UNAH. 3- Elaborar productos digitales, escritos y audiovisuales, para la divulgación de las Normas Académicas por los diferentes medios de comunicación de la UNAH y para diferentes públicos. 4- Realización, en conjunto con la DD, de 8 talleres para la divulgación de las Normas Académicas entre los gestores académicos de Facultades y Centros Regionales.</v>
      </c>
      <c r="D1222" s="31"/>
      <c r="E1222" s="92"/>
      <c r="F1222" s="92"/>
      <c r="G1222" s="92"/>
      <c r="H1222" s="75"/>
      <c r="I1222" s="75"/>
      <c r="J1222" s="75"/>
      <c r="K1222" s="110"/>
    </row>
    <row r="1223" spans="3:12" ht="15.75" thickBot="1" x14ac:dyDescent="0.3">
      <c r="C1223" s="69"/>
      <c r="D1223" s="31"/>
      <c r="E1223" s="92"/>
      <c r="F1223" s="92"/>
      <c r="G1223" s="92"/>
      <c r="H1223" s="75"/>
      <c r="I1223" s="75"/>
      <c r="J1223" s="75"/>
      <c r="K1223" s="110"/>
    </row>
    <row r="1224" spans="3:12" ht="30.75" thickBot="1" x14ac:dyDescent="0.3">
      <c r="C1224" s="123" t="s">
        <v>1294</v>
      </c>
      <c r="D1224" s="126" t="s">
        <v>1295</v>
      </c>
      <c r="E1224" s="125" t="s">
        <v>90</v>
      </c>
      <c r="F1224" s="125" t="s">
        <v>1296</v>
      </c>
      <c r="G1224" s="124" t="s">
        <v>1297</v>
      </c>
      <c r="H1224" s="130" t="s">
        <v>1298</v>
      </c>
      <c r="I1224" s="125" t="s">
        <v>1299</v>
      </c>
      <c r="J1224" s="125" t="s">
        <v>695</v>
      </c>
      <c r="K1224" s="125" t="s">
        <v>1300</v>
      </c>
      <c r="L1224" s="125" t="s">
        <v>1301</v>
      </c>
    </row>
    <row r="1225" spans="3:12" ht="15.75" thickBot="1" x14ac:dyDescent="0.3">
      <c r="C1225" s="323" t="s">
        <v>1302</v>
      </c>
      <c r="D1225" s="577">
        <v>80</v>
      </c>
      <c r="E1225" s="324">
        <v>0</v>
      </c>
      <c r="F1225" s="113">
        <v>30000</v>
      </c>
      <c r="G1225" s="325">
        <f t="shared" ref="G1225:G1233" si="81">E1225*F1225</f>
        <v>0</v>
      </c>
      <c r="H1225" s="326" t="s">
        <v>687</v>
      </c>
      <c r="I1225" s="114" t="s">
        <v>278</v>
      </c>
      <c r="J1225" s="114" t="str">
        <f>VLOOKUP(I1225,Presupuesto!$B$11:$C$566,2,0)</f>
        <v>SERVICIOS DE CAPACITACION.</v>
      </c>
      <c r="K1225" s="327" t="s">
        <v>71</v>
      </c>
      <c r="L1225" s="114" t="s">
        <v>702</v>
      </c>
    </row>
    <row r="1226" spans="3:12" ht="15.75" thickBot="1" x14ac:dyDescent="0.3">
      <c r="C1226" s="97" t="s">
        <v>1303</v>
      </c>
      <c r="D1226" s="578"/>
      <c r="E1226" s="198">
        <v>80</v>
      </c>
      <c r="F1226" s="98">
        <v>50</v>
      </c>
      <c r="G1226" s="95">
        <f t="shared" si="81"/>
        <v>4000</v>
      </c>
      <c r="H1226" s="326" t="s">
        <v>687</v>
      </c>
      <c r="I1226" s="96" t="s">
        <v>291</v>
      </c>
      <c r="J1226" s="96" t="str">
        <f>VLOOKUP(I1226,Presupuesto!$B$11:$C$566,2,0)</f>
        <v>SERVICIOS DE IMPRENTA PUBLIC.Y REPRODUCCION</v>
      </c>
      <c r="K1226" s="327" t="s">
        <v>71</v>
      </c>
      <c r="L1226" s="96" t="s">
        <v>703</v>
      </c>
    </row>
    <row r="1227" spans="3:12" ht="15.75" thickBot="1" x14ac:dyDescent="0.3">
      <c r="C1227" s="97" t="s">
        <v>1304</v>
      </c>
      <c r="D1227" s="578"/>
      <c r="E1227" s="198">
        <v>80</v>
      </c>
      <c r="F1227" s="98">
        <v>150</v>
      </c>
      <c r="G1227" s="95">
        <f t="shared" si="81"/>
        <v>12000</v>
      </c>
      <c r="H1227" s="326" t="s">
        <v>687</v>
      </c>
      <c r="I1227" s="96" t="s">
        <v>345</v>
      </c>
      <c r="J1227" s="96" t="str">
        <f>VLOOKUP(I1227,Presupuesto!$B$11:$C$566,2,0)</f>
        <v>ALIMENTOS B EBIDAS PARA PERSONAS</v>
      </c>
      <c r="K1227" s="327" t="s">
        <v>71</v>
      </c>
      <c r="L1227" s="96" t="s">
        <v>706</v>
      </c>
    </row>
    <row r="1228" spans="3:12" ht="15.75" thickBot="1" x14ac:dyDescent="0.3">
      <c r="C1228" s="97" t="s">
        <v>1305</v>
      </c>
      <c r="D1228" s="578"/>
      <c r="E1228" s="148">
        <v>0</v>
      </c>
      <c r="F1228" s="116">
        <v>28000</v>
      </c>
      <c r="G1228" s="95">
        <f t="shared" si="81"/>
        <v>0</v>
      </c>
      <c r="H1228" s="326" t="s">
        <v>687</v>
      </c>
      <c r="I1228" s="317" t="s">
        <v>316</v>
      </c>
      <c r="J1228" s="96" t="str">
        <f>VLOOKUP(I1228,Presupuesto!$B$11:$C$566,2,0)</f>
        <v>PASAJES AL EXTERIOR</v>
      </c>
      <c r="K1228" s="327" t="s">
        <v>71</v>
      </c>
      <c r="L1228" s="96" t="s">
        <v>703</v>
      </c>
    </row>
    <row r="1229" spans="3:12" ht="15.75" thickBot="1" x14ac:dyDescent="0.3">
      <c r="C1229" s="97" t="s">
        <v>1306</v>
      </c>
      <c r="D1229" s="578"/>
      <c r="E1229" s="148">
        <v>0</v>
      </c>
      <c r="F1229" s="116">
        <v>250</v>
      </c>
      <c r="G1229" s="95">
        <f t="shared" si="81"/>
        <v>0</v>
      </c>
      <c r="H1229" s="326" t="s">
        <v>687</v>
      </c>
      <c r="I1229" s="96" t="s">
        <v>368</v>
      </c>
      <c r="J1229" s="96" t="str">
        <f>VLOOKUP(I1229,Presupuesto!$B$11:$C$566,2,0)</f>
        <v>PRODUCTOS PAPEL Y CARTON</v>
      </c>
      <c r="K1229" s="327" t="s">
        <v>71</v>
      </c>
      <c r="L1229" s="96" t="s">
        <v>703</v>
      </c>
    </row>
    <row r="1230" spans="3:12" ht="15.75" thickBot="1" x14ac:dyDescent="0.3">
      <c r="C1230" s="97" t="s">
        <v>1307</v>
      </c>
      <c r="D1230" s="578"/>
      <c r="E1230" s="198">
        <v>2</v>
      </c>
      <c r="F1230" s="98">
        <v>85</v>
      </c>
      <c r="G1230" s="95">
        <f t="shared" si="81"/>
        <v>170</v>
      </c>
      <c r="H1230" s="326" t="s">
        <v>687</v>
      </c>
      <c r="I1230" s="96" t="s">
        <v>368</v>
      </c>
      <c r="J1230" s="96" t="str">
        <f>VLOOKUP(I1230,Presupuesto!$B$11:$C$566,2,0)</f>
        <v>PRODUCTOS PAPEL Y CARTON</v>
      </c>
      <c r="K1230" s="327" t="s">
        <v>71</v>
      </c>
      <c r="L1230" s="96" t="s">
        <v>703</v>
      </c>
    </row>
    <row r="1231" spans="3:12" ht="15.75" thickBot="1" x14ac:dyDescent="0.3">
      <c r="C1231" s="97" t="s">
        <v>1308</v>
      </c>
      <c r="D1231" s="578"/>
      <c r="E1231" s="198">
        <f>D1225/12</f>
        <v>6.666666666666667</v>
      </c>
      <c r="F1231" s="98">
        <v>36</v>
      </c>
      <c r="G1231" s="95">
        <f t="shared" si="81"/>
        <v>240</v>
      </c>
      <c r="H1231" s="326" t="s">
        <v>687</v>
      </c>
      <c r="I1231" s="96" t="s">
        <v>435</v>
      </c>
      <c r="J1231" s="96" t="str">
        <f>VLOOKUP(I1231,Presupuesto!$B$11:$C$566,2,0)</f>
        <v>UTILES DE ESCRITORIO, OFICINA Y ENSE¥ANZA</v>
      </c>
      <c r="K1231" s="327" t="s">
        <v>71</v>
      </c>
      <c r="L1231" s="96" t="s">
        <v>703</v>
      </c>
    </row>
    <row r="1232" spans="3:12" ht="15.75" thickBot="1" x14ac:dyDescent="0.3">
      <c r="C1232" s="97" t="s">
        <v>1309</v>
      </c>
      <c r="D1232" s="578"/>
      <c r="E1232" s="198">
        <f>D1225/12</f>
        <v>6.666666666666667</v>
      </c>
      <c r="F1232" s="98">
        <v>80</v>
      </c>
      <c r="G1232" s="95">
        <f t="shared" si="81"/>
        <v>533.33333333333337</v>
      </c>
      <c r="H1232" s="326" t="s">
        <v>687</v>
      </c>
      <c r="I1232" s="96" t="s">
        <v>435</v>
      </c>
      <c r="J1232" s="96" t="str">
        <f>VLOOKUP(I1232,Presupuesto!$B$11:$C$566,2,0)</f>
        <v>UTILES DE ESCRITORIO, OFICINA Y ENSE¥ANZA</v>
      </c>
      <c r="K1232" s="327" t="s">
        <v>71</v>
      </c>
      <c r="L1232" s="96" t="s">
        <v>703</v>
      </c>
    </row>
    <row r="1233" spans="3:12" ht="15.75" thickBot="1" x14ac:dyDescent="0.3">
      <c r="C1233" s="107" t="s">
        <v>1368</v>
      </c>
      <c r="D1233" s="578"/>
      <c r="E1233" s="213">
        <v>0</v>
      </c>
      <c r="F1233" s="117">
        <v>6000</v>
      </c>
      <c r="G1233" s="95">
        <f t="shared" si="81"/>
        <v>0</v>
      </c>
      <c r="H1233" s="326" t="s">
        <v>687</v>
      </c>
      <c r="I1233" s="96" t="s">
        <v>278</v>
      </c>
      <c r="J1233" s="96" t="str">
        <f>VLOOKUP(I1233,Presupuesto!$B$11:$C$566,2,0)</f>
        <v>SERVICIOS DE CAPACITACION.</v>
      </c>
      <c r="K1233" s="327" t="s">
        <v>71</v>
      </c>
      <c r="L1233" s="96" t="s">
        <v>703</v>
      </c>
    </row>
    <row r="1234" spans="3:12" ht="15.75" thickBot="1" x14ac:dyDescent="0.3">
      <c r="C1234" s="217" t="s">
        <v>1253</v>
      </c>
      <c r="D1234" s="218">
        <v>24</v>
      </c>
      <c r="E1234" s="328">
        <v>3</v>
      </c>
      <c r="F1234" s="102">
        <f>HLOOKUP(C1234,$AH$2:$BU$3,2,0)</f>
        <v>2250</v>
      </c>
      <c r="G1234" s="103">
        <f>D1234*E1234*F1234</f>
        <v>162000</v>
      </c>
      <c r="H1234" s="326" t="s">
        <v>687</v>
      </c>
      <c r="I1234" s="329" t="s">
        <v>321</v>
      </c>
      <c r="J1234" s="104" t="str">
        <f>VLOOKUP(I1234,Presupuesto!$B$11:$C$566,2,0)</f>
        <v>VIATICOS NACIONALES</v>
      </c>
      <c r="K1234" s="327" t="s">
        <v>71</v>
      </c>
      <c r="L1234" s="330" t="s">
        <v>703</v>
      </c>
    </row>
    <row r="1235" spans="3:12" ht="15.75" thickBot="1" x14ac:dyDescent="0.3"/>
    <row r="1236" spans="3:12" ht="15.75" thickBot="1" x14ac:dyDescent="0.3">
      <c r="C1236" s="29" t="s">
        <v>1292</v>
      </c>
      <c r="D1236" s="30">
        <f>SUM(G1243:G1252)</f>
        <v>19295</v>
      </c>
      <c r="E1236" s="92"/>
      <c r="F1236" s="92"/>
      <c r="G1236" s="92"/>
      <c r="H1236" s="75"/>
      <c r="I1236" s="75"/>
      <c r="J1236" s="75"/>
      <c r="K1236" s="110"/>
    </row>
    <row r="1237" spans="3:12" x14ac:dyDescent="0.25">
      <c r="C1237" s="69"/>
      <c r="D1237" s="31"/>
      <c r="E1237" s="92"/>
      <c r="F1237" s="92"/>
      <c r="G1237" s="92"/>
      <c r="H1237" s="75"/>
      <c r="I1237" s="75"/>
      <c r="J1237" s="75"/>
      <c r="K1237" s="110"/>
    </row>
    <row r="1238" spans="3:12" x14ac:dyDescent="0.25">
      <c r="C1238" s="69" t="s">
        <v>1379</v>
      </c>
      <c r="D1238" s="31"/>
      <c r="E1238" s="92"/>
      <c r="F1238" s="92"/>
      <c r="G1238" s="92"/>
      <c r="H1238" s="75"/>
      <c r="I1238" s="75"/>
      <c r="J1238" s="75"/>
      <c r="K1238" s="110"/>
    </row>
    <row r="1239" spans="3:12" ht="15.75" x14ac:dyDescent="0.25">
      <c r="C1239" s="201" t="s">
        <v>1293</v>
      </c>
      <c r="D1239" s="386">
        <v>13.3</v>
      </c>
      <c r="E1239" s="92"/>
      <c r="F1239" s="92"/>
      <c r="G1239" s="92"/>
      <c r="H1239" s="75"/>
      <c r="I1239" s="75"/>
      <c r="J1239" s="75"/>
      <c r="K1239" s="110"/>
    </row>
    <row r="1240" spans="3:12" ht="18.75" x14ac:dyDescent="0.25">
      <c r="C1240" s="424" t="str">
        <f>IFERROR(VLOOKUP(D1239,'Desarrollo e Innov. Curricular'!$E:$F,2,FALSE),IFERROR(VLOOKUP(D1239,'Investigación Científica'!$E:$F,2,FALSE),IFERROR(VLOOKUP(D1239,'Vinculación Univ. Sociedad'!$E:$F,2,FALSE),IFERROR(VLOOKUP(D1239,'Docencia y Profesorado Universi'!$E:$F,2,FALSE),IFERROR(VLOOKUP(D1239,'Estudiantes y Graduados'!$E:$F,2,FALSE),IFERROR(VLOOKUP(D1239,'Gestion Administrativa'!$E:$F,2,FALSE),IFERROR(VLOOKUP(D1239,'Gestión Académica'!$E:$F,2,FALSE),IFERROR(VLOOKUP(D1239,'Aseguramiento de la Calidad'!$E:$F,2,FALSE),IFERROR(VLOOKUP(D1239,'Gestión del Conocimiento'!$E:$F,2,FALSE),IFERROR(VLOOKUP(D1239,'Gobernabilidad y Procesos...'!$E:$F,2,FALSE),IFERROR(VLOOKUP(D1239,'Gestión del Talento Humano'!$E:$F,2,FALSE),IFERROR(VLOOKUP(D1239,'Internacionalización de la E.S.'!$E:$F,2,FALSE),IFERROR(VLOOKUP(D1239,Posgrado!$E:$F,2,FALSE),IFERROR(VLOOKUP(D1239,'Cultura de Innovación Insti...'!$E:$F,2,FALSE),VLOOKUP(D1239,'Lo Esencial de la Reforma Univ.'!$E:$F,2,0)))))))))))))))</f>
        <v>1-Seguimiento al proceso de integración de base de datos única para el seguimiento académico estudiantil. 2- Seguimiento al diseño e implementación del Sistema de Indicadores Académicos de la UNAH. 3- Realización de 3 talleres para la validación y socialización del Sistema de Indicadores Académico de la UNAH. 4- Realización de 2 talleres para la definición e implementación de estrategias para el seguimiento en las unidades académicas, a los resultados generados por el Sistema de Indicadores Académicos de la UNAH. </v>
      </c>
      <c r="D1240" s="31"/>
      <c r="E1240" s="92"/>
      <c r="F1240" s="92"/>
      <c r="G1240" s="92"/>
      <c r="H1240" s="75"/>
      <c r="I1240" s="75"/>
      <c r="J1240" s="75"/>
      <c r="K1240" s="110"/>
    </row>
    <row r="1241" spans="3:12" ht="15.75" thickBot="1" x14ac:dyDescent="0.3">
      <c r="C1241" s="69"/>
      <c r="D1241" s="31"/>
      <c r="E1241" s="92"/>
      <c r="F1241" s="92"/>
      <c r="G1241" s="92"/>
      <c r="H1241" s="75"/>
      <c r="I1241" s="75"/>
      <c r="J1241" s="75"/>
      <c r="K1241" s="110"/>
    </row>
    <row r="1242" spans="3:12" ht="30.75" thickBot="1" x14ac:dyDescent="0.3">
      <c r="C1242" s="123" t="s">
        <v>1294</v>
      </c>
      <c r="D1242" s="126" t="s">
        <v>1295</v>
      </c>
      <c r="E1242" s="125" t="s">
        <v>90</v>
      </c>
      <c r="F1242" s="125" t="s">
        <v>1296</v>
      </c>
      <c r="G1242" s="124" t="s">
        <v>1297</v>
      </c>
      <c r="H1242" s="130" t="s">
        <v>1298</v>
      </c>
      <c r="I1242" s="125" t="s">
        <v>1299</v>
      </c>
      <c r="J1242" s="125" t="s">
        <v>695</v>
      </c>
      <c r="K1242" s="125" t="s">
        <v>1300</v>
      </c>
      <c r="L1242" s="125" t="s">
        <v>1301</v>
      </c>
    </row>
    <row r="1243" spans="3:12" ht="15.75" thickBot="1" x14ac:dyDescent="0.3">
      <c r="C1243" s="323" t="s">
        <v>1302</v>
      </c>
      <c r="D1243" s="577">
        <v>90</v>
      </c>
      <c r="E1243" s="324">
        <v>0</v>
      </c>
      <c r="F1243" s="113">
        <v>30000</v>
      </c>
      <c r="G1243" s="325">
        <f t="shared" ref="G1243:G1251" si="82">E1243*F1243</f>
        <v>0</v>
      </c>
      <c r="H1243" s="326" t="s">
        <v>687</v>
      </c>
      <c r="I1243" s="114" t="s">
        <v>278</v>
      </c>
      <c r="J1243" s="114" t="str">
        <f>VLOOKUP(I1243,Presupuesto!$B$11:$C$566,2,0)</f>
        <v>SERVICIOS DE CAPACITACION.</v>
      </c>
      <c r="K1243" s="327" t="s">
        <v>71</v>
      </c>
      <c r="L1243" s="114" t="s">
        <v>702</v>
      </c>
    </row>
    <row r="1244" spans="3:12" ht="15.75" thickBot="1" x14ac:dyDescent="0.3">
      <c r="C1244" s="97" t="s">
        <v>1303</v>
      </c>
      <c r="D1244" s="578"/>
      <c r="E1244" s="198">
        <v>90</v>
      </c>
      <c r="F1244" s="98">
        <v>50</v>
      </c>
      <c r="G1244" s="95">
        <f t="shared" si="82"/>
        <v>4500</v>
      </c>
      <c r="H1244" s="326" t="s">
        <v>687</v>
      </c>
      <c r="I1244" s="96" t="s">
        <v>291</v>
      </c>
      <c r="J1244" s="96" t="str">
        <f>VLOOKUP(I1244,Presupuesto!$B$11:$C$566,2,0)</f>
        <v>SERVICIOS DE IMPRENTA PUBLIC.Y REPRODUCCION</v>
      </c>
      <c r="K1244" s="327" t="s">
        <v>71</v>
      </c>
      <c r="L1244" s="96" t="s">
        <v>703</v>
      </c>
    </row>
    <row r="1245" spans="3:12" ht="15.75" thickBot="1" x14ac:dyDescent="0.3">
      <c r="C1245" s="97" t="s">
        <v>1304</v>
      </c>
      <c r="D1245" s="578"/>
      <c r="E1245" s="198">
        <v>90</v>
      </c>
      <c r="F1245" s="98">
        <v>150</v>
      </c>
      <c r="G1245" s="95">
        <f t="shared" si="82"/>
        <v>13500</v>
      </c>
      <c r="H1245" s="326" t="s">
        <v>687</v>
      </c>
      <c r="I1245" s="96" t="s">
        <v>345</v>
      </c>
      <c r="J1245" s="96" t="str">
        <f>VLOOKUP(I1245,Presupuesto!$B$11:$C$566,2,0)</f>
        <v>ALIMENTOS B EBIDAS PARA PERSONAS</v>
      </c>
      <c r="K1245" s="327" t="s">
        <v>71</v>
      </c>
      <c r="L1245" s="96" t="s">
        <v>706</v>
      </c>
    </row>
    <row r="1246" spans="3:12" ht="15.75" thickBot="1" x14ac:dyDescent="0.3">
      <c r="C1246" s="97" t="s">
        <v>1305</v>
      </c>
      <c r="D1246" s="578"/>
      <c r="E1246" s="148">
        <v>0</v>
      </c>
      <c r="F1246" s="116">
        <v>28000</v>
      </c>
      <c r="G1246" s="95">
        <f t="shared" si="82"/>
        <v>0</v>
      </c>
      <c r="H1246" s="326" t="s">
        <v>687</v>
      </c>
      <c r="I1246" s="317" t="s">
        <v>316</v>
      </c>
      <c r="J1246" s="96" t="str">
        <f>VLOOKUP(I1246,Presupuesto!$B$11:$C$566,2,0)</f>
        <v>PASAJES AL EXTERIOR</v>
      </c>
      <c r="K1246" s="327" t="s">
        <v>71</v>
      </c>
      <c r="L1246" s="96" t="s">
        <v>703</v>
      </c>
    </row>
    <row r="1247" spans="3:12" ht="15.75" thickBot="1" x14ac:dyDescent="0.3">
      <c r="C1247" s="97" t="s">
        <v>1306</v>
      </c>
      <c r="D1247" s="578"/>
      <c r="E1247" s="148">
        <v>0</v>
      </c>
      <c r="F1247" s="116">
        <v>250</v>
      </c>
      <c r="G1247" s="95">
        <f t="shared" si="82"/>
        <v>0</v>
      </c>
      <c r="H1247" s="326" t="s">
        <v>687</v>
      </c>
      <c r="I1247" s="96" t="s">
        <v>368</v>
      </c>
      <c r="J1247" s="96" t="str">
        <f>VLOOKUP(I1247,Presupuesto!$B$11:$C$566,2,0)</f>
        <v>PRODUCTOS PAPEL Y CARTON</v>
      </c>
      <c r="K1247" s="327" t="s">
        <v>71</v>
      </c>
      <c r="L1247" s="96" t="s">
        <v>703</v>
      </c>
    </row>
    <row r="1248" spans="3:12" ht="15.75" thickBot="1" x14ac:dyDescent="0.3">
      <c r="C1248" s="97" t="s">
        <v>1307</v>
      </c>
      <c r="D1248" s="578"/>
      <c r="E1248" s="198">
        <v>5</v>
      </c>
      <c r="F1248" s="98">
        <v>85</v>
      </c>
      <c r="G1248" s="95">
        <f t="shared" si="82"/>
        <v>425</v>
      </c>
      <c r="H1248" s="326" t="s">
        <v>687</v>
      </c>
      <c r="I1248" s="96" t="s">
        <v>368</v>
      </c>
      <c r="J1248" s="96" t="str">
        <f>VLOOKUP(I1248,Presupuesto!$B$11:$C$566,2,0)</f>
        <v>PRODUCTOS PAPEL Y CARTON</v>
      </c>
      <c r="K1248" s="327" t="s">
        <v>71</v>
      </c>
      <c r="L1248" s="96" t="s">
        <v>703</v>
      </c>
    </row>
    <row r="1249" spans="3:12" ht="15.75" thickBot="1" x14ac:dyDescent="0.3">
      <c r="C1249" s="97" t="s">
        <v>1308</v>
      </c>
      <c r="D1249" s="578"/>
      <c r="E1249" s="198">
        <f>D1243/12</f>
        <v>7.5</v>
      </c>
      <c r="F1249" s="98">
        <v>36</v>
      </c>
      <c r="G1249" s="95">
        <f t="shared" si="82"/>
        <v>270</v>
      </c>
      <c r="H1249" s="326" t="s">
        <v>687</v>
      </c>
      <c r="I1249" s="96" t="s">
        <v>435</v>
      </c>
      <c r="J1249" s="96" t="str">
        <f>VLOOKUP(I1249,Presupuesto!$B$11:$C$566,2,0)</f>
        <v>UTILES DE ESCRITORIO, OFICINA Y ENSE¥ANZA</v>
      </c>
      <c r="K1249" s="327" t="s">
        <v>71</v>
      </c>
      <c r="L1249" s="96" t="s">
        <v>703</v>
      </c>
    </row>
    <row r="1250" spans="3:12" ht="15.75" thickBot="1" x14ac:dyDescent="0.3">
      <c r="C1250" s="97" t="s">
        <v>1309</v>
      </c>
      <c r="D1250" s="578"/>
      <c r="E1250" s="198">
        <f>D1243/12</f>
        <v>7.5</v>
      </c>
      <c r="F1250" s="98">
        <v>80</v>
      </c>
      <c r="G1250" s="95">
        <f t="shared" si="82"/>
        <v>600</v>
      </c>
      <c r="H1250" s="326" t="s">
        <v>687</v>
      </c>
      <c r="I1250" s="96" t="s">
        <v>435</v>
      </c>
      <c r="J1250" s="96" t="str">
        <f>VLOOKUP(I1250,Presupuesto!$B$11:$C$566,2,0)</f>
        <v>UTILES DE ESCRITORIO, OFICINA Y ENSE¥ANZA</v>
      </c>
      <c r="K1250" s="327" t="s">
        <v>71</v>
      </c>
      <c r="L1250" s="96" t="s">
        <v>703</v>
      </c>
    </row>
    <row r="1251" spans="3:12" ht="15.75" thickBot="1" x14ac:dyDescent="0.3">
      <c r="C1251" s="107" t="s">
        <v>1368</v>
      </c>
      <c r="D1251" s="578"/>
      <c r="E1251" s="213">
        <v>0</v>
      </c>
      <c r="F1251" s="117">
        <v>6000</v>
      </c>
      <c r="G1251" s="95">
        <f t="shared" si="82"/>
        <v>0</v>
      </c>
      <c r="H1251" s="326" t="s">
        <v>687</v>
      </c>
      <c r="I1251" s="96" t="s">
        <v>278</v>
      </c>
      <c r="J1251" s="96" t="str">
        <f>VLOOKUP(I1251,Presupuesto!$B$11:$C$566,2,0)</f>
        <v>SERVICIOS DE CAPACITACION.</v>
      </c>
      <c r="K1251" s="327" t="s">
        <v>71</v>
      </c>
      <c r="L1251" s="96" t="s">
        <v>703</v>
      </c>
    </row>
    <row r="1252" spans="3:12" ht="15.75" thickBot="1" x14ac:dyDescent="0.3">
      <c r="C1252" s="217" t="s">
        <v>1253</v>
      </c>
      <c r="D1252" s="218">
        <v>0</v>
      </c>
      <c r="E1252" s="328">
        <v>3</v>
      </c>
      <c r="F1252" s="102">
        <f>HLOOKUP(C1252,$AH$2:$BU$3,2,0)</f>
        <v>2250</v>
      </c>
      <c r="G1252" s="103">
        <f>D1252*E1252*F1252</f>
        <v>0</v>
      </c>
      <c r="H1252" s="326" t="s">
        <v>687</v>
      </c>
      <c r="I1252" s="329" t="s">
        <v>321</v>
      </c>
      <c r="J1252" s="104" t="str">
        <f>VLOOKUP(I1252,Presupuesto!$B$11:$C$566,2,0)</f>
        <v>VIATICOS NACIONALES</v>
      </c>
      <c r="K1252" s="327" t="s">
        <v>71</v>
      </c>
      <c r="L1252" s="330" t="s">
        <v>703</v>
      </c>
    </row>
    <row r="1253" spans="3:12" ht="15.75" thickBot="1" x14ac:dyDescent="0.3"/>
    <row r="1254" spans="3:12" ht="15.75" thickBot="1" x14ac:dyDescent="0.3">
      <c r="C1254" s="29" t="s">
        <v>1292</v>
      </c>
      <c r="D1254" s="30">
        <f>SUM(G1261:G1270)</f>
        <v>12835</v>
      </c>
      <c r="E1254" s="92"/>
      <c r="F1254" s="92"/>
      <c r="G1254" s="92"/>
      <c r="H1254" s="75"/>
      <c r="I1254" s="75"/>
      <c r="J1254" s="75"/>
      <c r="K1254" s="110"/>
    </row>
    <row r="1255" spans="3:12" x14ac:dyDescent="0.25">
      <c r="C1255" s="69"/>
      <c r="D1255" s="31"/>
      <c r="E1255" s="92"/>
      <c r="F1255" s="92"/>
      <c r="G1255" s="92"/>
      <c r="H1255" s="75"/>
      <c r="I1255" s="75"/>
      <c r="J1255" s="75"/>
      <c r="K1255" s="110"/>
    </row>
    <row r="1256" spans="3:12" x14ac:dyDescent="0.25">
      <c r="C1256" s="69" t="s">
        <v>1380</v>
      </c>
      <c r="D1256" s="31"/>
      <c r="E1256" s="92"/>
      <c r="F1256" s="92"/>
      <c r="G1256" s="92"/>
      <c r="H1256" s="75"/>
      <c r="I1256" s="75"/>
      <c r="J1256" s="75"/>
      <c r="K1256" s="110"/>
    </row>
    <row r="1257" spans="3:12" ht="15.75" x14ac:dyDescent="0.25">
      <c r="C1257" s="201" t="s">
        <v>1293</v>
      </c>
      <c r="D1257" s="386">
        <v>13.3</v>
      </c>
      <c r="E1257" s="92"/>
      <c r="F1257" s="92"/>
      <c r="G1257" s="92"/>
      <c r="H1257" s="75"/>
      <c r="I1257" s="75"/>
      <c r="J1257" s="75"/>
      <c r="K1257" s="110"/>
    </row>
    <row r="1258" spans="3:12" ht="18.75" x14ac:dyDescent="0.25">
      <c r="C1258" s="424" t="str">
        <f>IFERROR(VLOOKUP(D1257,'Desarrollo e Innov. Curricular'!$E:$F,2,FALSE),IFERROR(VLOOKUP(D1257,'Investigación Científica'!$E:$F,2,FALSE),IFERROR(VLOOKUP(D1257,'Vinculación Univ. Sociedad'!$E:$F,2,FALSE),IFERROR(VLOOKUP(D1257,'Docencia y Profesorado Universi'!$E:$F,2,FALSE),IFERROR(VLOOKUP(D1257,'Estudiantes y Graduados'!$E:$F,2,FALSE),IFERROR(VLOOKUP(D1257,'Gestion Administrativa'!$E:$F,2,FALSE),IFERROR(VLOOKUP(D1257,'Gestión Académica'!$E:$F,2,FALSE),IFERROR(VLOOKUP(D1257,'Aseguramiento de la Calidad'!$E:$F,2,FALSE),IFERROR(VLOOKUP(D1257,'Gestión del Conocimiento'!$E:$F,2,FALSE),IFERROR(VLOOKUP(D1257,'Gobernabilidad y Procesos...'!$E:$F,2,FALSE),IFERROR(VLOOKUP(D1257,'Gestión del Talento Humano'!$E:$F,2,FALSE),IFERROR(VLOOKUP(D1257,'Internacionalización de la E.S.'!$E:$F,2,FALSE),IFERROR(VLOOKUP(D1257,Posgrado!$E:$F,2,FALSE),IFERROR(VLOOKUP(D1257,'Cultura de Innovación Insti...'!$E:$F,2,FALSE),VLOOKUP(D1257,'Lo Esencial de la Reforma Univ.'!$E:$F,2,0)))))))))))))))</f>
        <v>1-Seguimiento al proceso de integración de base de datos única para el seguimiento académico estudiantil. 2- Seguimiento al diseño e implementación del Sistema de Indicadores Académicos de la UNAH. 3- Realización de 3 talleres para la validación y socialización del Sistema de Indicadores Académico de la UNAH. 4- Realización de 2 talleres para la definición e implementación de estrategias para el seguimiento en las unidades académicas, a los resultados generados por el Sistema de Indicadores Académicos de la UNAH. </v>
      </c>
      <c r="D1258" s="31"/>
      <c r="E1258" s="92"/>
      <c r="F1258" s="92"/>
      <c r="G1258" s="92"/>
      <c r="H1258" s="75"/>
      <c r="I1258" s="75"/>
      <c r="J1258" s="75"/>
      <c r="K1258" s="110"/>
    </row>
    <row r="1259" spans="3:12" ht="15.75" thickBot="1" x14ac:dyDescent="0.3">
      <c r="C1259" s="69"/>
      <c r="D1259" s="31"/>
      <c r="E1259" s="92"/>
      <c r="F1259" s="92"/>
      <c r="G1259" s="92"/>
      <c r="H1259" s="75"/>
      <c r="I1259" s="75"/>
      <c r="J1259" s="75"/>
      <c r="K1259" s="110"/>
    </row>
    <row r="1260" spans="3:12" ht="30.75" thickBot="1" x14ac:dyDescent="0.3">
      <c r="C1260" s="123" t="s">
        <v>1294</v>
      </c>
      <c r="D1260" s="126" t="s">
        <v>1295</v>
      </c>
      <c r="E1260" s="125" t="s">
        <v>90</v>
      </c>
      <c r="F1260" s="125" t="s">
        <v>1296</v>
      </c>
      <c r="G1260" s="124" t="s">
        <v>1297</v>
      </c>
      <c r="H1260" s="130" t="s">
        <v>1298</v>
      </c>
      <c r="I1260" s="125" t="s">
        <v>1299</v>
      </c>
      <c r="J1260" s="125" t="s">
        <v>695</v>
      </c>
      <c r="K1260" s="125" t="s">
        <v>1300</v>
      </c>
      <c r="L1260" s="125" t="s">
        <v>1301</v>
      </c>
    </row>
    <row r="1261" spans="3:12" ht="15.75" thickBot="1" x14ac:dyDescent="0.3">
      <c r="C1261" s="323" t="s">
        <v>1302</v>
      </c>
      <c r="D1261" s="577">
        <v>60</v>
      </c>
      <c r="E1261" s="324">
        <v>0</v>
      </c>
      <c r="F1261" s="113">
        <v>30000</v>
      </c>
      <c r="G1261" s="325">
        <f t="shared" ref="G1261:G1269" si="83">E1261*F1261</f>
        <v>0</v>
      </c>
      <c r="H1261" s="326" t="s">
        <v>687</v>
      </c>
      <c r="I1261" s="114" t="s">
        <v>278</v>
      </c>
      <c r="J1261" s="114" t="str">
        <f>VLOOKUP(I1261,Presupuesto!$B$11:$C$566,2,0)</f>
        <v>SERVICIOS DE CAPACITACION.</v>
      </c>
      <c r="K1261" s="327" t="s">
        <v>71</v>
      </c>
      <c r="L1261" s="114" t="s">
        <v>702</v>
      </c>
    </row>
    <row r="1262" spans="3:12" ht="15.75" thickBot="1" x14ac:dyDescent="0.3">
      <c r="C1262" s="97" t="s">
        <v>1303</v>
      </c>
      <c r="D1262" s="578"/>
      <c r="E1262" s="198">
        <v>60</v>
      </c>
      <c r="F1262" s="98">
        <v>50</v>
      </c>
      <c r="G1262" s="95">
        <f t="shared" si="83"/>
        <v>3000</v>
      </c>
      <c r="H1262" s="326" t="s">
        <v>687</v>
      </c>
      <c r="I1262" s="96" t="s">
        <v>291</v>
      </c>
      <c r="J1262" s="96" t="str">
        <f>VLOOKUP(I1262,Presupuesto!$B$11:$C$566,2,0)</f>
        <v>SERVICIOS DE IMPRENTA PUBLIC.Y REPRODUCCION</v>
      </c>
      <c r="K1262" s="327" t="s">
        <v>71</v>
      </c>
      <c r="L1262" s="96" t="s">
        <v>703</v>
      </c>
    </row>
    <row r="1263" spans="3:12" ht="15.75" thickBot="1" x14ac:dyDescent="0.3">
      <c r="C1263" s="97" t="s">
        <v>1304</v>
      </c>
      <c r="D1263" s="578"/>
      <c r="E1263" s="198">
        <v>60</v>
      </c>
      <c r="F1263" s="98">
        <v>150</v>
      </c>
      <c r="G1263" s="95">
        <f t="shared" si="83"/>
        <v>9000</v>
      </c>
      <c r="H1263" s="326" t="s">
        <v>687</v>
      </c>
      <c r="I1263" s="96" t="s">
        <v>345</v>
      </c>
      <c r="J1263" s="96" t="str">
        <f>VLOOKUP(I1263,Presupuesto!$B$11:$C$566,2,0)</f>
        <v>ALIMENTOS B EBIDAS PARA PERSONAS</v>
      </c>
      <c r="K1263" s="327" t="s">
        <v>71</v>
      </c>
      <c r="L1263" s="96" t="s">
        <v>706</v>
      </c>
    </row>
    <row r="1264" spans="3:12" ht="15.75" thickBot="1" x14ac:dyDescent="0.3">
      <c r="C1264" s="97" t="s">
        <v>1305</v>
      </c>
      <c r="D1264" s="578"/>
      <c r="E1264" s="148">
        <v>0</v>
      </c>
      <c r="F1264" s="116">
        <v>28000</v>
      </c>
      <c r="G1264" s="95">
        <f t="shared" si="83"/>
        <v>0</v>
      </c>
      <c r="H1264" s="326" t="s">
        <v>687</v>
      </c>
      <c r="I1264" s="317" t="s">
        <v>316</v>
      </c>
      <c r="J1264" s="96" t="str">
        <f>VLOOKUP(I1264,Presupuesto!$B$11:$C$566,2,0)</f>
        <v>PASAJES AL EXTERIOR</v>
      </c>
      <c r="K1264" s="327" t="s">
        <v>71</v>
      </c>
      <c r="L1264" s="96" t="s">
        <v>703</v>
      </c>
    </row>
    <row r="1265" spans="3:12" ht="15.75" thickBot="1" x14ac:dyDescent="0.3">
      <c r="C1265" s="97" t="s">
        <v>1306</v>
      </c>
      <c r="D1265" s="578"/>
      <c r="E1265" s="148">
        <v>0</v>
      </c>
      <c r="F1265" s="116">
        <v>250</v>
      </c>
      <c r="G1265" s="95">
        <f t="shared" si="83"/>
        <v>0</v>
      </c>
      <c r="H1265" s="326" t="s">
        <v>687</v>
      </c>
      <c r="I1265" s="96" t="s">
        <v>368</v>
      </c>
      <c r="J1265" s="96" t="str">
        <f>VLOOKUP(I1265,Presupuesto!$B$11:$C$566,2,0)</f>
        <v>PRODUCTOS PAPEL Y CARTON</v>
      </c>
      <c r="K1265" s="327" t="s">
        <v>71</v>
      </c>
      <c r="L1265" s="96" t="s">
        <v>703</v>
      </c>
    </row>
    <row r="1266" spans="3:12" ht="15.75" thickBot="1" x14ac:dyDescent="0.3">
      <c r="C1266" s="97" t="s">
        <v>1307</v>
      </c>
      <c r="D1266" s="578"/>
      <c r="E1266" s="198">
        <v>3</v>
      </c>
      <c r="F1266" s="98">
        <v>85</v>
      </c>
      <c r="G1266" s="95">
        <f t="shared" si="83"/>
        <v>255</v>
      </c>
      <c r="H1266" s="326" t="s">
        <v>687</v>
      </c>
      <c r="I1266" s="96" t="s">
        <v>368</v>
      </c>
      <c r="J1266" s="96" t="str">
        <f>VLOOKUP(I1266,Presupuesto!$B$11:$C$566,2,0)</f>
        <v>PRODUCTOS PAPEL Y CARTON</v>
      </c>
      <c r="K1266" s="327" t="s">
        <v>71</v>
      </c>
      <c r="L1266" s="96" t="s">
        <v>703</v>
      </c>
    </row>
    <row r="1267" spans="3:12" ht="15.75" thickBot="1" x14ac:dyDescent="0.3">
      <c r="C1267" s="97" t="s">
        <v>1308</v>
      </c>
      <c r="D1267" s="578"/>
      <c r="E1267" s="198">
        <f>D1261/12</f>
        <v>5</v>
      </c>
      <c r="F1267" s="98">
        <v>36</v>
      </c>
      <c r="G1267" s="95">
        <f t="shared" si="83"/>
        <v>180</v>
      </c>
      <c r="H1267" s="326" t="s">
        <v>687</v>
      </c>
      <c r="I1267" s="96" t="s">
        <v>435</v>
      </c>
      <c r="J1267" s="96" t="str">
        <f>VLOOKUP(I1267,Presupuesto!$B$11:$C$566,2,0)</f>
        <v>UTILES DE ESCRITORIO, OFICINA Y ENSE¥ANZA</v>
      </c>
      <c r="K1267" s="327" t="s">
        <v>71</v>
      </c>
      <c r="L1267" s="96" t="s">
        <v>703</v>
      </c>
    </row>
    <row r="1268" spans="3:12" ht="15.75" thickBot="1" x14ac:dyDescent="0.3">
      <c r="C1268" s="97" t="s">
        <v>1309</v>
      </c>
      <c r="D1268" s="578"/>
      <c r="E1268" s="198">
        <f>D1261/12</f>
        <v>5</v>
      </c>
      <c r="F1268" s="98">
        <v>80</v>
      </c>
      <c r="G1268" s="95">
        <f t="shared" si="83"/>
        <v>400</v>
      </c>
      <c r="H1268" s="326" t="s">
        <v>687</v>
      </c>
      <c r="I1268" s="96" t="s">
        <v>435</v>
      </c>
      <c r="J1268" s="96" t="str">
        <f>VLOOKUP(I1268,Presupuesto!$B$11:$C$566,2,0)</f>
        <v>UTILES DE ESCRITORIO, OFICINA Y ENSE¥ANZA</v>
      </c>
      <c r="K1268" s="327" t="s">
        <v>71</v>
      </c>
      <c r="L1268" s="96" t="s">
        <v>703</v>
      </c>
    </row>
    <row r="1269" spans="3:12" ht="15.75" thickBot="1" x14ac:dyDescent="0.3">
      <c r="C1269" s="107" t="s">
        <v>1368</v>
      </c>
      <c r="D1269" s="578"/>
      <c r="E1269" s="213">
        <v>0</v>
      </c>
      <c r="F1269" s="117">
        <v>6000</v>
      </c>
      <c r="G1269" s="95">
        <f t="shared" si="83"/>
        <v>0</v>
      </c>
      <c r="H1269" s="326" t="s">
        <v>687</v>
      </c>
      <c r="I1269" s="96" t="s">
        <v>278</v>
      </c>
      <c r="J1269" s="96" t="str">
        <f>VLOOKUP(I1269,Presupuesto!$B$11:$C$566,2,0)</f>
        <v>SERVICIOS DE CAPACITACION.</v>
      </c>
      <c r="K1269" s="327" t="s">
        <v>71</v>
      </c>
      <c r="L1269" s="96" t="s">
        <v>703</v>
      </c>
    </row>
    <row r="1270" spans="3:12" ht="15.75" thickBot="1" x14ac:dyDescent="0.3">
      <c r="C1270" s="217" t="s">
        <v>1253</v>
      </c>
      <c r="D1270" s="218">
        <v>0</v>
      </c>
      <c r="E1270" s="328">
        <v>3</v>
      </c>
      <c r="F1270" s="102">
        <f>HLOOKUP(C1270,$AH$2:$BU$3,2,0)</f>
        <v>2250</v>
      </c>
      <c r="G1270" s="103">
        <f>D1270*E1270*F1270</f>
        <v>0</v>
      </c>
      <c r="H1270" s="326" t="s">
        <v>687</v>
      </c>
      <c r="I1270" s="329" t="s">
        <v>321</v>
      </c>
      <c r="J1270" s="104" t="str">
        <f>VLOOKUP(I1270,Presupuesto!$B$11:$C$566,2,0)</f>
        <v>VIATICOS NACIONALES</v>
      </c>
      <c r="K1270" s="327" t="s">
        <v>71</v>
      </c>
      <c r="L1270" s="330" t="s">
        <v>703</v>
      </c>
    </row>
    <row r="1271" spans="3:12" ht="15.75" thickBot="1" x14ac:dyDescent="0.3"/>
    <row r="1272" spans="3:12" ht="15.75" thickBot="1" x14ac:dyDescent="0.3">
      <c r="C1272" s="29" t="s">
        <v>1292</v>
      </c>
      <c r="D1272" s="30">
        <f>SUM(G1279:G1288)</f>
        <v>216470</v>
      </c>
      <c r="E1272" s="92"/>
      <c r="F1272" s="92"/>
      <c r="G1272" s="92"/>
      <c r="H1272" s="75"/>
      <c r="I1272" s="75"/>
      <c r="J1272" s="75"/>
      <c r="K1272" s="110"/>
    </row>
    <row r="1273" spans="3:12" x14ac:dyDescent="0.25">
      <c r="C1273" s="69"/>
      <c r="D1273" s="31"/>
      <c r="E1273" s="92"/>
      <c r="F1273" s="92"/>
      <c r="G1273" s="92"/>
      <c r="H1273" s="75"/>
      <c r="I1273" s="75"/>
      <c r="J1273" s="75"/>
      <c r="K1273" s="110"/>
    </row>
    <row r="1274" spans="3:12" x14ac:dyDescent="0.25">
      <c r="C1274" s="69" t="s">
        <v>1381</v>
      </c>
      <c r="D1274" s="31"/>
      <c r="E1274" s="92"/>
      <c r="F1274" s="92"/>
      <c r="G1274" s="92"/>
      <c r="H1274" s="75"/>
      <c r="I1274" s="75"/>
      <c r="J1274" s="75"/>
      <c r="K1274" s="110"/>
    </row>
    <row r="1275" spans="3:12" ht="15.75" x14ac:dyDescent="0.25">
      <c r="C1275" s="201" t="s">
        <v>1293</v>
      </c>
      <c r="D1275" s="386">
        <v>14.3</v>
      </c>
      <c r="E1275" s="92"/>
      <c r="F1275" s="92"/>
      <c r="G1275" s="92"/>
      <c r="H1275" s="75"/>
      <c r="I1275" s="75"/>
      <c r="J1275" s="75"/>
      <c r="K1275" s="110"/>
    </row>
    <row r="1276" spans="3:12" ht="18.75" x14ac:dyDescent="0.25">
      <c r="C1276" s="424" t="str">
        <f>IFERROR(VLOOKUP(D1275,'Desarrollo e Innov. Curricular'!$E:$F,2,FALSE),IFERROR(VLOOKUP(D1275,'Investigación Científica'!$E:$F,2,FALSE),IFERROR(VLOOKUP(D1275,'Vinculación Univ. Sociedad'!$E:$F,2,FALSE),IFERROR(VLOOKUP(D1275,'Docencia y Profesorado Universi'!$E:$F,2,FALSE),IFERROR(VLOOKUP(D1275,'Estudiantes y Graduados'!$E:$F,2,FALSE),IFERROR(VLOOKUP(D1275,'Gestion Administrativa'!$E:$F,2,FALSE),IFERROR(VLOOKUP(D1275,'Gestión Académica'!$E:$F,2,FALSE),IFERROR(VLOOKUP(D1275,'Aseguramiento de la Calidad'!$E:$F,2,FALSE),IFERROR(VLOOKUP(D1275,'Gestión del Conocimiento'!$E:$F,2,FALSE),IFERROR(VLOOKUP(D1275,'Gobernabilidad y Procesos...'!$E:$F,2,FALSE),IFERROR(VLOOKUP(D1275,'Gestión del Talento Humano'!$E:$F,2,FALSE),IFERROR(VLOOKUP(D1275,'Internacionalización de la E.S.'!$E:$F,2,FALSE),IFERROR(VLOOKUP(D1275,Posgrado!$E:$F,2,FALSE),IFERROR(VLOOKUP(D1275,'Cultura de Innovación Insti...'!$E:$F,2,FALSE),VLOOKUP(D1275,'Lo Esencial de la Reforma Univ.'!$E:$F,2,0)))))))))))))))</f>
        <v>1. Pago de curso. 2- 3 reuniones internacionales de Gestión general de la estrategia y monitoría</v>
      </c>
      <c r="D1276" s="31"/>
      <c r="E1276" s="92"/>
      <c r="F1276" s="92"/>
      <c r="G1276" s="92"/>
      <c r="H1276" s="75"/>
      <c r="I1276" s="75"/>
      <c r="J1276" s="75"/>
      <c r="K1276" s="110"/>
    </row>
    <row r="1277" spans="3:12" ht="15.75" thickBot="1" x14ac:dyDescent="0.3">
      <c r="C1277" s="69"/>
      <c r="D1277" s="31"/>
      <c r="E1277" s="92"/>
      <c r="F1277" s="92"/>
      <c r="G1277" s="92"/>
      <c r="H1277" s="75"/>
      <c r="I1277" s="75"/>
      <c r="J1277" s="75"/>
      <c r="K1277" s="110"/>
    </row>
    <row r="1278" spans="3:12" ht="30.75" thickBot="1" x14ac:dyDescent="0.3">
      <c r="C1278" s="123" t="s">
        <v>1294</v>
      </c>
      <c r="D1278" s="126" t="s">
        <v>1295</v>
      </c>
      <c r="E1278" s="125" t="s">
        <v>90</v>
      </c>
      <c r="F1278" s="125" t="s">
        <v>1296</v>
      </c>
      <c r="G1278" s="124" t="s">
        <v>1297</v>
      </c>
      <c r="H1278" s="130" t="s">
        <v>1298</v>
      </c>
      <c r="I1278" s="125" t="s">
        <v>1299</v>
      </c>
      <c r="J1278" s="125" t="s">
        <v>695</v>
      </c>
      <c r="K1278" s="125" t="s">
        <v>1300</v>
      </c>
      <c r="L1278" s="125" t="s">
        <v>1301</v>
      </c>
    </row>
    <row r="1279" spans="3:12" ht="15.75" thickBot="1" x14ac:dyDescent="0.3">
      <c r="C1279" s="323" t="s">
        <v>1302</v>
      </c>
      <c r="D1279" s="577">
        <v>0</v>
      </c>
      <c r="E1279" s="324">
        <v>0</v>
      </c>
      <c r="F1279" s="113">
        <v>30000</v>
      </c>
      <c r="G1279" s="325">
        <f t="shared" ref="G1279:G1287" si="84">E1279*F1279</f>
        <v>0</v>
      </c>
      <c r="H1279" s="326" t="s">
        <v>687</v>
      </c>
      <c r="I1279" s="114" t="s">
        <v>278</v>
      </c>
      <c r="J1279" s="114" t="str">
        <f>VLOOKUP(I1279,Presupuesto!$B$11:$C$566,2,0)</f>
        <v>SERVICIOS DE CAPACITACION.</v>
      </c>
      <c r="K1279" s="327" t="s">
        <v>72</v>
      </c>
      <c r="L1279" s="114" t="s">
        <v>702</v>
      </c>
    </row>
    <row r="1280" spans="3:12" ht="15.75" thickBot="1" x14ac:dyDescent="0.3">
      <c r="C1280" s="97" t="s">
        <v>1303</v>
      </c>
      <c r="D1280" s="578"/>
      <c r="E1280" s="198">
        <v>0</v>
      </c>
      <c r="F1280" s="98">
        <v>50</v>
      </c>
      <c r="G1280" s="95">
        <f t="shared" si="84"/>
        <v>0</v>
      </c>
      <c r="H1280" s="326" t="s">
        <v>687</v>
      </c>
      <c r="I1280" s="96" t="s">
        <v>291</v>
      </c>
      <c r="J1280" s="96" t="str">
        <f>VLOOKUP(I1280,Presupuesto!$B$11:$C$566,2,0)</f>
        <v>SERVICIOS DE IMPRENTA PUBLIC.Y REPRODUCCION</v>
      </c>
      <c r="K1280" s="327" t="s">
        <v>72</v>
      </c>
      <c r="L1280" s="96" t="s">
        <v>703</v>
      </c>
    </row>
    <row r="1281" spans="3:12" ht="15.75" thickBot="1" x14ac:dyDescent="0.3">
      <c r="C1281" s="97" t="s">
        <v>1304</v>
      </c>
      <c r="D1281" s="578"/>
      <c r="E1281" s="198">
        <v>0</v>
      </c>
      <c r="F1281" s="98">
        <v>150</v>
      </c>
      <c r="G1281" s="95">
        <f t="shared" si="84"/>
        <v>0</v>
      </c>
      <c r="H1281" s="326" t="s">
        <v>687</v>
      </c>
      <c r="I1281" s="96" t="s">
        <v>345</v>
      </c>
      <c r="J1281" s="96" t="str">
        <f>VLOOKUP(I1281,Presupuesto!$B$11:$C$566,2,0)</f>
        <v>ALIMENTOS B EBIDAS PARA PERSONAS</v>
      </c>
      <c r="K1281" s="327" t="s">
        <v>72</v>
      </c>
      <c r="L1281" s="96" t="s">
        <v>706</v>
      </c>
    </row>
    <row r="1282" spans="3:12" ht="15.75" thickBot="1" x14ac:dyDescent="0.3">
      <c r="C1282" s="97" t="s">
        <v>1305</v>
      </c>
      <c r="D1282" s="578"/>
      <c r="E1282" s="148">
        <v>3</v>
      </c>
      <c r="F1282" s="116">
        <v>28000</v>
      </c>
      <c r="G1282" s="95">
        <f t="shared" si="84"/>
        <v>84000</v>
      </c>
      <c r="H1282" s="326" t="s">
        <v>687</v>
      </c>
      <c r="I1282" s="317" t="s">
        <v>316</v>
      </c>
      <c r="J1282" s="96" t="str">
        <f>VLOOKUP(I1282,Presupuesto!$B$11:$C$566,2,0)</f>
        <v>PASAJES AL EXTERIOR</v>
      </c>
      <c r="K1282" s="327" t="s">
        <v>72</v>
      </c>
      <c r="L1282" s="96" t="s">
        <v>703</v>
      </c>
    </row>
    <row r="1283" spans="3:12" ht="15.75" thickBot="1" x14ac:dyDescent="0.3">
      <c r="C1283" s="97" t="s">
        <v>1306</v>
      </c>
      <c r="D1283" s="578"/>
      <c r="E1283" s="148">
        <v>0</v>
      </c>
      <c r="F1283" s="116">
        <v>250</v>
      </c>
      <c r="G1283" s="95">
        <f t="shared" si="84"/>
        <v>0</v>
      </c>
      <c r="H1283" s="326" t="s">
        <v>687</v>
      </c>
      <c r="I1283" s="96" t="s">
        <v>368</v>
      </c>
      <c r="J1283" s="96" t="str">
        <f>VLOOKUP(I1283,Presupuesto!$B$11:$C$566,2,0)</f>
        <v>PRODUCTOS PAPEL Y CARTON</v>
      </c>
      <c r="K1283" s="327" t="s">
        <v>72</v>
      </c>
      <c r="L1283" s="96" t="s">
        <v>703</v>
      </c>
    </row>
    <row r="1284" spans="3:12" ht="15.75" thickBot="1" x14ac:dyDescent="0.3">
      <c r="C1284" s="97" t="s">
        <v>1307</v>
      </c>
      <c r="D1284" s="578"/>
      <c r="E1284" s="198">
        <v>2</v>
      </c>
      <c r="F1284" s="98">
        <v>85</v>
      </c>
      <c r="G1284" s="95">
        <f t="shared" si="84"/>
        <v>170</v>
      </c>
      <c r="H1284" s="326" t="s">
        <v>687</v>
      </c>
      <c r="I1284" s="96" t="s">
        <v>368</v>
      </c>
      <c r="J1284" s="96" t="str">
        <f>VLOOKUP(I1284,Presupuesto!$B$11:$C$566,2,0)</f>
        <v>PRODUCTOS PAPEL Y CARTON</v>
      </c>
      <c r="K1284" s="327" t="s">
        <v>72</v>
      </c>
      <c r="L1284" s="96" t="s">
        <v>703</v>
      </c>
    </row>
    <row r="1285" spans="3:12" ht="15.75" thickBot="1" x14ac:dyDescent="0.3">
      <c r="C1285" s="97" t="s">
        <v>1308</v>
      </c>
      <c r="D1285" s="578"/>
      <c r="E1285" s="198">
        <f>D1279/12</f>
        <v>0</v>
      </c>
      <c r="F1285" s="98">
        <v>36</v>
      </c>
      <c r="G1285" s="95">
        <f t="shared" si="84"/>
        <v>0</v>
      </c>
      <c r="H1285" s="326" t="s">
        <v>687</v>
      </c>
      <c r="I1285" s="96" t="s">
        <v>435</v>
      </c>
      <c r="J1285" s="96" t="str">
        <f>VLOOKUP(I1285,Presupuesto!$B$11:$C$566,2,0)</f>
        <v>UTILES DE ESCRITORIO, OFICINA Y ENSE¥ANZA</v>
      </c>
      <c r="K1285" s="327" t="s">
        <v>72</v>
      </c>
      <c r="L1285" s="96" t="s">
        <v>703</v>
      </c>
    </row>
    <row r="1286" spans="3:12" ht="15.75" thickBot="1" x14ac:dyDescent="0.3">
      <c r="C1286" s="97" t="s">
        <v>1309</v>
      </c>
      <c r="D1286" s="578"/>
      <c r="E1286" s="198">
        <f>D1279/12</f>
        <v>0</v>
      </c>
      <c r="F1286" s="98">
        <v>80</v>
      </c>
      <c r="G1286" s="95">
        <f t="shared" si="84"/>
        <v>0</v>
      </c>
      <c r="H1286" s="326" t="s">
        <v>687</v>
      </c>
      <c r="I1286" s="96" t="s">
        <v>435</v>
      </c>
      <c r="J1286" s="96" t="str">
        <f>VLOOKUP(I1286,Presupuesto!$B$11:$C$566,2,0)</f>
        <v>UTILES DE ESCRITORIO, OFICINA Y ENSE¥ANZA</v>
      </c>
      <c r="K1286" s="327" t="s">
        <v>72</v>
      </c>
      <c r="L1286" s="96" t="s">
        <v>703</v>
      </c>
    </row>
    <row r="1287" spans="3:12" ht="15.75" thickBot="1" x14ac:dyDescent="0.3">
      <c r="C1287" s="107" t="s">
        <v>1368</v>
      </c>
      <c r="D1287" s="578"/>
      <c r="E1287" s="213">
        <v>0</v>
      </c>
      <c r="F1287" s="117">
        <v>6000</v>
      </c>
      <c r="G1287" s="95">
        <f t="shared" si="84"/>
        <v>0</v>
      </c>
      <c r="H1287" s="326" t="s">
        <v>687</v>
      </c>
      <c r="I1287" s="96" t="s">
        <v>278</v>
      </c>
      <c r="J1287" s="96" t="str">
        <f>VLOOKUP(I1287,Presupuesto!$B$11:$C$566,2,0)</f>
        <v>SERVICIOS DE CAPACITACION.</v>
      </c>
      <c r="K1287" s="327" t="s">
        <v>72</v>
      </c>
      <c r="L1287" s="96" t="s">
        <v>703</v>
      </c>
    </row>
    <row r="1288" spans="3:12" ht="15.75" thickBot="1" x14ac:dyDescent="0.3">
      <c r="C1288" s="217" t="s">
        <v>1271</v>
      </c>
      <c r="D1288" s="218">
        <v>3</v>
      </c>
      <c r="E1288" s="328">
        <v>7</v>
      </c>
      <c r="F1288" s="102">
        <f>HLOOKUP(C1288,$AH$2:$BU$3,2,0)</f>
        <v>6300</v>
      </c>
      <c r="G1288" s="103">
        <f>D1288*E1288*F1288</f>
        <v>132300</v>
      </c>
      <c r="H1288" s="326" t="s">
        <v>687</v>
      </c>
      <c r="I1288" s="329" t="s">
        <v>321</v>
      </c>
      <c r="J1288" s="104" t="str">
        <f>VLOOKUP(I1288,Presupuesto!$B$11:$C$566,2,0)</f>
        <v>VIATICOS NACIONALES</v>
      </c>
      <c r="K1288" s="327" t="s">
        <v>72</v>
      </c>
      <c r="L1288" s="330" t="s">
        <v>703</v>
      </c>
    </row>
    <row r="1289" spans="3:12" ht="15.75" thickBot="1" x14ac:dyDescent="0.3"/>
    <row r="1290" spans="3:12" ht="15.75" thickBot="1" x14ac:dyDescent="0.3">
      <c r="C1290" s="29" t="s">
        <v>1292</v>
      </c>
      <c r="D1290" s="30">
        <f>SUM(G1297:G1306)</f>
        <v>38420</v>
      </c>
      <c r="E1290" s="92"/>
      <c r="F1290" s="92"/>
      <c r="G1290" s="92"/>
      <c r="H1290" s="75"/>
      <c r="I1290" s="75"/>
      <c r="J1290" s="75"/>
      <c r="K1290" s="110"/>
    </row>
    <row r="1291" spans="3:12" x14ac:dyDescent="0.25">
      <c r="C1291" s="69"/>
      <c r="D1291" s="31"/>
      <c r="E1291" s="92"/>
      <c r="F1291" s="92"/>
      <c r="G1291" s="92"/>
      <c r="H1291" s="75"/>
      <c r="I1291" s="75"/>
      <c r="J1291" s="75"/>
      <c r="K1291" s="110"/>
    </row>
    <row r="1292" spans="3:12" x14ac:dyDescent="0.25">
      <c r="C1292" s="69" t="s">
        <v>1382</v>
      </c>
      <c r="D1292" s="31"/>
      <c r="E1292" s="92"/>
      <c r="F1292" s="92"/>
      <c r="G1292" s="92"/>
      <c r="H1292" s="75"/>
      <c r="I1292" s="75"/>
      <c r="J1292" s="75"/>
      <c r="K1292" s="110"/>
    </row>
    <row r="1293" spans="3:12" ht="15.75" x14ac:dyDescent="0.25">
      <c r="C1293" s="201" t="s">
        <v>1293</v>
      </c>
      <c r="D1293" s="386">
        <v>15.2</v>
      </c>
      <c r="E1293" s="92"/>
      <c r="F1293" s="92"/>
      <c r="G1293" s="92"/>
      <c r="H1293" s="75"/>
      <c r="I1293" s="75"/>
      <c r="J1293" s="75"/>
      <c r="K1293" s="110"/>
    </row>
    <row r="1294" spans="3:12" ht="18.75" x14ac:dyDescent="0.25">
      <c r="C1294" s="424" t="str">
        <f>IFERROR(VLOOKUP(D1293,'Desarrollo e Innov. Curricular'!$E:$F,2,FALSE),IFERROR(VLOOKUP(D1293,'Investigación Científica'!$E:$F,2,FALSE),IFERROR(VLOOKUP(D1293,'Vinculación Univ. Sociedad'!$E:$F,2,FALSE),IFERROR(VLOOKUP(D1293,'Docencia y Profesorado Universi'!$E:$F,2,FALSE),IFERROR(VLOOKUP(D1293,'Estudiantes y Graduados'!$E:$F,2,FALSE),IFERROR(VLOOKUP(D1293,'Gestion Administrativa'!$E:$F,2,FALSE),IFERROR(VLOOKUP(D1293,'Gestión Académica'!$E:$F,2,FALSE),IFERROR(VLOOKUP(D1293,'Aseguramiento de la Calidad'!$E:$F,2,FALSE),IFERROR(VLOOKUP(D1293,'Gestión del Conocimiento'!$E:$F,2,FALSE),IFERROR(VLOOKUP(D1293,'Gobernabilidad y Procesos...'!$E:$F,2,FALSE),IFERROR(VLOOKUP(D1293,'Gestión del Talento Humano'!$E:$F,2,FALSE),IFERROR(VLOOKUP(D1293,'Internacionalización de la E.S.'!$E:$F,2,FALSE),IFERROR(VLOOKUP(D1293,Posgrado!$E:$F,2,FALSE),IFERROR(VLOOKUP(D1293,'Cultura de Innovación Insti...'!$E:$F,2,FALSE),VLOOKUP(D1293,'Lo Esencial de la Reforma Univ.'!$E:$F,2,0)))))))))))))))</f>
        <v>Participación en 6 reuniones del CTC fuera de Tegucigalpa</v>
      </c>
      <c r="D1294" s="31"/>
      <c r="E1294" s="92"/>
      <c r="F1294" s="92"/>
      <c r="G1294" s="92"/>
      <c r="H1294" s="75"/>
      <c r="I1294" s="75"/>
      <c r="J1294" s="75"/>
      <c r="K1294" s="110"/>
    </row>
    <row r="1295" spans="3:12" ht="15.75" thickBot="1" x14ac:dyDescent="0.3">
      <c r="C1295" s="69"/>
      <c r="D1295" s="31"/>
      <c r="E1295" s="92"/>
      <c r="F1295" s="92"/>
      <c r="G1295" s="92"/>
      <c r="H1295" s="75"/>
      <c r="I1295" s="75"/>
      <c r="J1295" s="75"/>
      <c r="K1295" s="110"/>
    </row>
    <row r="1296" spans="3:12" ht="30.75" thickBot="1" x14ac:dyDescent="0.3">
      <c r="C1296" s="123" t="s">
        <v>1294</v>
      </c>
      <c r="D1296" s="126" t="s">
        <v>1295</v>
      </c>
      <c r="E1296" s="125" t="s">
        <v>90</v>
      </c>
      <c r="F1296" s="125" t="s">
        <v>1296</v>
      </c>
      <c r="G1296" s="124" t="s">
        <v>1297</v>
      </c>
      <c r="H1296" s="130" t="s">
        <v>1298</v>
      </c>
      <c r="I1296" s="125" t="s">
        <v>1299</v>
      </c>
      <c r="J1296" s="125" t="s">
        <v>695</v>
      </c>
      <c r="K1296" s="125" t="s">
        <v>1300</v>
      </c>
      <c r="L1296" s="125" t="s">
        <v>1301</v>
      </c>
    </row>
    <row r="1297" spans="3:12" ht="15.75" thickBot="1" x14ac:dyDescent="0.3">
      <c r="C1297" s="323" t="s">
        <v>1302</v>
      </c>
      <c r="D1297" s="577">
        <v>180</v>
      </c>
      <c r="E1297" s="324">
        <v>0</v>
      </c>
      <c r="F1297" s="113">
        <v>30000</v>
      </c>
      <c r="G1297" s="325">
        <f t="shared" ref="G1297:G1305" si="85">E1297*F1297</f>
        <v>0</v>
      </c>
      <c r="H1297" s="326" t="s">
        <v>687</v>
      </c>
      <c r="I1297" s="114" t="s">
        <v>278</v>
      </c>
      <c r="J1297" s="114" t="str">
        <f>VLOOKUP(I1297,Presupuesto!$B$11:$C$566,2,0)</f>
        <v>SERVICIOS DE CAPACITACION.</v>
      </c>
      <c r="K1297" s="327" t="s">
        <v>73</v>
      </c>
      <c r="L1297" s="114" t="s">
        <v>702</v>
      </c>
    </row>
    <row r="1298" spans="3:12" ht="15.75" thickBot="1" x14ac:dyDescent="0.3">
      <c r="C1298" s="97" t="s">
        <v>1303</v>
      </c>
      <c r="D1298" s="578"/>
      <c r="E1298" s="198">
        <v>180</v>
      </c>
      <c r="F1298" s="98">
        <v>50</v>
      </c>
      <c r="G1298" s="95">
        <f t="shared" si="85"/>
        <v>9000</v>
      </c>
      <c r="H1298" s="326" t="s">
        <v>687</v>
      </c>
      <c r="I1298" s="96" t="s">
        <v>291</v>
      </c>
      <c r="J1298" s="96" t="str">
        <f>VLOOKUP(I1298,Presupuesto!$B$11:$C$566,2,0)</f>
        <v>SERVICIOS DE IMPRENTA PUBLIC.Y REPRODUCCION</v>
      </c>
      <c r="K1298" s="327" t="s">
        <v>73</v>
      </c>
      <c r="L1298" s="96" t="s">
        <v>703</v>
      </c>
    </row>
    <row r="1299" spans="3:12" ht="15.75" thickBot="1" x14ac:dyDescent="0.3">
      <c r="C1299" s="97" t="s">
        <v>1304</v>
      </c>
      <c r="D1299" s="578"/>
      <c r="E1299" s="198">
        <v>180</v>
      </c>
      <c r="F1299" s="98">
        <v>150</v>
      </c>
      <c r="G1299" s="95">
        <f t="shared" si="85"/>
        <v>27000</v>
      </c>
      <c r="H1299" s="326" t="s">
        <v>687</v>
      </c>
      <c r="I1299" s="96" t="s">
        <v>345</v>
      </c>
      <c r="J1299" s="96" t="str">
        <f>VLOOKUP(I1299,Presupuesto!$B$11:$C$566,2,0)</f>
        <v>ALIMENTOS B EBIDAS PARA PERSONAS</v>
      </c>
      <c r="K1299" s="327" t="s">
        <v>73</v>
      </c>
      <c r="L1299" s="96" t="s">
        <v>706</v>
      </c>
    </row>
    <row r="1300" spans="3:12" ht="15.75" thickBot="1" x14ac:dyDescent="0.3">
      <c r="C1300" s="97" t="s">
        <v>1305</v>
      </c>
      <c r="D1300" s="578"/>
      <c r="E1300" s="148">
        <v>0</v>
      </c>
      <c r="F1300" s="116">
        <v>28000</v>
      </c>
      <c r="G1300" s="95">
        <f t="shared" si="85"/>
        <v>0</v>
      </c>
      <c r="H1300" s="326" t="s">
        <v>687</v>
      </c>
      <c r="I1300" s="317" t="s">
        <v>316</v>
      </c>
      <c r="J1300" s="96" t="str">
        <f>VLOOKUP(I1300,Presupuesto!$B$11:$C$566,2,0)</f>
        <v>PASAJES AL EXTERIOR</v>
      </c>
      <c r="K1300" s="327" t="s">
        <v>73</v>
      </c>
      <c r="L1300" s="96" t="s">
        <v>703</v>
      </c>
    </row>
    <row r="1301" spans="3:12" ht="15.75" thickBot="1" x14ac:dyDescent="0.3">
      <c r="C1301" s="97" t="s">
        <v>1306</v>
      </c>
      <c r="D1301" s="578"/>
      <c r="E1301" s="148">
        <v>0</v>
      </c>
      <c r="F1301" s="116">
        <v>250</v>
      </c>
      <c r="G1301" s="95">
        <f t="shared" si="85"/>
        <v>0</v>
      </c>
      <c r="H1301" s="326" t="s">
        <v>687</v>
      </c>
      <c r="I1301" s="96" t="s">
        <v>368</v>
      </c>
      <c r="J1301" s="96" t="str">
        <f>VLOOKUP(I1301,Presupuesto!$B$11:$C$566,2,0)</f>
        <v>PRODUCTOS PAPEL Y CARTON</v>
      </c>
      <c r="K1301" s="327" t="s">
        <v>73</v>
      </c>
      <c r="L1301" s="96" t="s">
        <v>703</v>
      </c>
    </row>
    <row r="1302" spans="3:12" ht="15.75" thickBot="1" x14ac:dyDescent="0.3">
      <c r="C1302" s="97" t="s">
        <v>1307</v>
      </c>
      <c r="D1302" s="578"/>
      <c r="E1302" s="198">
        <v>8</v>
      </c>
      <c r="F1302" s="98">
        <v>85</v>
      </c>
      <c r="G1302" s="95">
        <f t="shared" si="85"/>
        <v>680</v>
      </c>
      <c r="H1302" s="326" t="s">
        <v>687</v>
      </c>
      <c r="I1302" s="96" t="s">
        <v>368</v>
      </c>
      <c r="J1302" s="96" t="str">
        <f>VLOOKUP(I1302,Presupuesto!$B$11:$C$566,2,0)</f>
        <v>PRODUCTOS PAPEL Y CARTON</v>
      </c>
      <c r="K1302" s="327" t="s">
        <v>73</v>
      </c>
      <c r="L1302" s="96" t="s">
        <v>703</v>
      </c>
    </row>
    <row r="1303" spans="3:12" ht="15.75" thickBot="1" x14ac:dyDescent="0.3">
      <c r="C1303" s="97" t="s">
        <v>1308</v>
      </c>
      <c r="D1303" s="578"/>
      <c r="E1303" s="198">
        <f>D1297/12</f>
        <v>15</v>
      </c>
      <c r="F1303" s="98">
        <v>36</v>
      </c>
      <c r="G1303" s="95">
        <f t="shared" si="85"/>
        <v>540</v>
      </c>
      <c r="H1303" s="326" t="s">
        <v>687</v>
      </c>
      <c r="I1303" s="96" t="s">
        <v>435</v>
      </c>
      <c r="J1303" s="96" t="str">
        <f>VLOOKUP(I1303,Presupuesto!$B$11:$C$566,2,0)</f>
        <v>UTILES DE ESCRITORIO, OFICINA Y ENSE¥ANZA</v>
      </c>
      <c r="K1303" s="327" t="s">
        <v>73</v>
      </c>
      <c r="L1303" s="96" t="s">
        <v>703</v>
      </c>
    </row>
    <row r="1304" spans="3:12" ht="15.75" thickBot="1" x14ac:dyDescent="0.3">
      <c r="C1304" s="97" t="s">
        <v>1309</v>
      </c>
      <c r="D1304" s="578"/>
      <c r="E1304" s="198">
        <f>D1297/12</f>
        <v>15</v>
      </c>
      <c r="F1304" s="98">
        <v>80</v>
      </c>
      <c r="G1304" s="95">
        <f t="shared" si="85"/>
        <v>1200</v>
      </c>
      <c r="H1304" s="326" t="s">
        <v>687</v>
      </c>
      <c r="I1304" s="96" t="s">
        <v>435</v>
      </c>
      <c r="J1304" s="96" t="str">
        <f>VLOOKUP(I1304,Presupuesto!$B$11:$C$566,2,0)</f>
        <v>UTILES DE ESCRITORIO, OFICINA Y ENSE¥ANZA</v>
      </c>
      <c r="K1304" s="327" t="s">
        <v>73</v>
      </c>
      <c r="L1304" s="96" t="s">
        <v>703</v>
      </c>
    </row>
    <row r="1305" spans="3:12" ht="15.75" thickBot="1" x14ac:dyDescent="0.3">
      <c r="C1305" s="107" t="s">
        <v>1368</v>
      </c>
      <c r="D1305" s="578"/>
      <c r="E1305" s="213">
        <v>0</v>
      </c>
      <c r="F1305" s="117">
        <v>6000</v>
      </c>
      <c r="G1305" s="95">
        <f t="shared" si="85"/>
        <v>0</v>
      </c>
      <c r="H1305" s="326" t="s">
        <v>687</v>
      </c>
      <c r="I1305" s="96" t="s">
        <v>278</v>
      </c>
      <c r="J1305" s="96" t="str">
        <f>VLOOKUP(I1305,Presupuesto!$B$11:$C$566,2,0)</f>
        <v>SERVICIOS DE CAPACITACION.</v>
      </c>
      <c r="K1305" s="327" t="s">
        <v>73</v>
      </c>
      <c r="L1305" s="96" t="s">
        <v>703</v>
      </c>
    </row>
    <row r="1306" spans="3:12" ht="15.75" thickBot="1" x14ac:dyDescent="0.3">
      <c r="C1306" s="217" t="s">
        <v>1271</v>
      </c>
      <c r="D1306" s="218">
        <v>0</v>
      </c>
      <c r="E1306" s="328">
        <v>7</v>
      </c>
      <c r="F1306" s="102">
        <f>HLOOKUP(C1306,$AH$2:$BU$3,2,0)</f>
        <v>6300</v>
      </c>
      <c r="G1306" s="103">
        <f>D1306*E1306*F1306</f>
        <v>0</v>
      </c>
      <c r="H1306" s="326" t="s">
        <v>687</v>
      </c>
      <c r="I1306" s="329" t="s">
        <v>321</v>
      </c>
      <c r="J1306" s="104" t="str">
        <f>VLOOKUP(I1306,Presupuesto!$B$11:$C$566,2,0)</f>
        <v>VIATICOS NACIONALES</v>
      </c>
      <c r="K1306" s="327" t="s">
        <v>73</v>
      </c>
      <c r="L1306" s="330" t="s">
        <v>703</v>
      </c>
    </row>
    <row r="1307" spans="3:12" ht="15.75" thickBot="1" x14ac:dyDescent="0.3"/>
    <row r="1308" spans="3:12" ht="15.75" thickBot="1" x14ac:dyDescent="0.3">
      <c r="C1308" s="29" t="s">
        <v>1292</v>
      </c>
      <c r="D1308" s="30">
        <f>SUM(G1315:G1324)</f>
        <v>25500</v>
      </c>
      <c r="E1308" s="92"/>
      <c r="F1308" s="92"/>
      <c r="G1308" s="92"/>
      <c r="H1308" s="75"/>
      <c r="I1308" s="75"/>
      <c r="J1308" s="75"/>
      <c r="K1308" s="110"/>
    </row>
    <row r="1309" spans="3:12" x14ac:dyDescent="0.25">
      <c r="C1309" s="69"/>
      <c r="D1309" s="31"/>
      <c r="E1309" s="92"/>
      <c r="F1309" s="92"/>
      <c r="G1309" s="92"/>
      <c r="H1309" s="75"/>
      <c r="I1309" s="75"/>
      <c r="J1309" s="75"/>
      <c r="K1309" s="110"/>
    </row>
    <row r="1310" spans="3:12" x14ac:dyDescent="0.25">
      <c r="C1310" s="69" t="s">
        <v>1383</v>
      </c>
      <c r="D1310" s="31"/>
      <c r="E1310" s="92"/>
      <c r="F1310" s="92"/>
      <c r="G1310" s="92"/>
      <c r="H1310" s="75"/>
      <c r="I1310" s="75"/>
      <c r="J1310" s="75"/>
      <c r="K1310" s="110"/>
    </row>
    <row r="1311" spans="3:12" ht="15.75" x14ac:dyDescent="0.25">
      <c r="C1311" s="201" t="s">
        <v>1293</v>
      </c>
      <c r="D1311" s="386">
        <v>15.3</v>
      </c>
      <c r="E1311" s="92"/>
      <c r="F1311" s="92"/>
      <c r="G1311" s="92"/>
      <c r="H1311" s="75"/>
      <c r="I1311" s="75"/>
      <c r="J1311" s="75"/>
      <c r="K1311" s="110"/>
    </row>
    <row r="1312" spans="3:12" ht="18.75" x14ac:dyDescent="0.25">
      <c r="C1312" s="424" t="str">
        <f>IFERROR(VLOOKUP(D1311,'Desarrollo e Innov. Curricular'!$E:$F,2,FALSE),IFERROR(VLOOKUP(D1311,'Investigación Científica'!$E:$F,2,FALSE),IFERROR(VLOOKUP(D1311,'Vinculación Univ. Sociedad'!$E:$F,2,FALSE),IFERROR(VLOOKUP(D1311,'Docencia y Profesorado Universi'!$E:$F,2,FALSE),IFERROR(VLOOKUP(D1311,'Estudiantes y Graduados'!$E:$F,2,FALSE),IFERROR(VLOOKUP(D1311,'Gestion Administrativa'!$E:$F,2,FALSE),IFERROR(VLOOKUP(D1311,'Gestión Académica'!$E:$F,2,FALSE),IFERROR(VLOOKUP(D1311,'Aseguramiento de la Calidad'!$E:$F,2,FALSE),IFERROR(VLOOKUP(D1311,'Gestión del Conocimiento'!$E:$F,2,FALSE),IFERROR(VLOOKUP(D1311,'Gobernabilidad y Procesos...'!$E:$F,2,FALSE),IFERROR(VLOOKUP(D1311,'Gestión del Talento Humano'!$E:$F,2,FALSE),IFERROR(VLOOKUP(D1311,'Internacionalización de la E.S.'!$E:$F,2,FALSE),IFERROR(VLOOKUP(D1311,Posgrado!$E:$F,2,FALSE),IFERROR(VLOOKUP(D1311,'Cultura de Innovación Insti...'!$E:$F,2,FALSE),VLOOKUP(D1311,'Lo Esencial de la Reforma Univ.'!$E:$F,2,0)))))))))))))))</f>
        <v>1- 2 Talleres regionales para generar aportes. 2- 2 Personas en intercambio internacional sobre descentralización.</v>
      </c>
      <c r="D1312" s="31"/>
      <c r="E1312" s="92"/>
      <c r="F1312" s="92"/>
      <c r="G1312" s="92"/>
      <c r="H1312" s="75"/>
      <c r="I1312" s="75"/>
      <c r="J1312" s="75"/>
      <c r="K1312" s="110"/>
    </row>
    <row r="1313" spans="3:12" ht="15.75" thickBot="1" x14ac:dyDescent="0.3">
      <c r="C1313" s="69"/>
      <c r="D1313" s="31"/>
      <c r="E1313" s="92"/>
      <c r="F1313" s="92"/>
      <c r="G1313" s="92"/>
      <c r="H1313" s="75"/>
      <c r="I1313" s="75"/>
      <c r="J1313" s="75"/>
      <c r="K1313" s="110"/>
    </row>
    <row r="1314" spans="3:12" ht="30.75" thickBot="1" x14ac:dyDescent="0.3">
      <c r="C1314" s="123" t="s">
        <v>1294</v>
      </c>
      <c r="D1314" s="126" t="s">
        <v>1295</v>
      </c>
      <c r="E1314" s="125" t="s">
        <v>90</v>
      </c>
      <c r="F1314" s="125" t="s">
        <v>1296</v>
      </c>
      <c r="G1314" s="124" t="s">
        <v>1297</v>
      </c>
      <c r="H1314" s="130" t="s">
        <v>1298</v>
      </c>
      <c r="I1314" s="125" t="s">
        <v>1299</v>
      </c>
      <c r="J1314" s="125" t="s">
        <v>695</v>
      </c>
      <c r="K1314" s="125" t="s">
        <v>1300</v>
      </c>
      <c r="L1314" s="125" t="s">
        <v>1301</v>
      </c>
    </row>
    <row r="1315" spans="3:12" ht="15.75" thickBot="1" x14ac:dyDescent="0.3">
      <c r="C1315" s="323" t="s">
        <v>1302</v>
      </c>
      <c r="D1315" s="577">
        <v>120</v>
      </c>
      <c r="E1315" s="324">
        <v>0</v>
      </c>
      <c r="F1315" s="113">
        <v>30000</v>
      </c>
      <c r="G1315" s="325">
        <f t="shared" ref="G1315:G1323" si="86">E1315*F1315</f>
        <v>0</v>
      </c>
      <c r="H1315" s="326" t="s">
        <v>687</v>
      </c>
      <c r="I1315" s="114" t="s">
        <v>278</v>
      </c>
      <c r="J1315" s="114" t="str">
        <f>VLOOKUP(I1315,Presupuesto!$B$11:$C$566,2,0)</f>
        <v>SERVICIOS DE CAPACITACION.</v>
      </c>
      <c r="K1315" s="327" t="s">
        <v>73</v>
      </c>
      <c r="L1315" s="114" t="s">
        <v>702</v>
      </c>
    </row>
    <row r="1316" spans="3:12" ht="15.75" thickBot="1" x14ac:dyDescent="0.3">
      <c r="C1316" s="97" t="s">
        <v>1303</v>
      </c>
      <c r="D1316" s="578"/>
      <c r="E1316" s="198">
        <v>120</v>
      </c>
      <c r="F1316" s="98">
        <v>50</v>
      </c>
      <c r="G1316" s="95">
        <f t="shared" si="86"/>
        <v>6000</v>
      </c>
      <c r="H1316" s="326" t="s">
        <v>687</v>
      </c>
      <c r="I1316" s="96" t="s">
        <v>291</v>
      </c>
      <c r="J1316" s="96" t="str">
        <f>VLOOKUP(I1316,Presupuesto!$B$11:$C$566,2,0)</f>
        <v>SERVICIOS DE IMPRENTA PUBLIC.Y REPRODUCCION</v>
      </c>
      <c r="K1316" s="327" t="s">
        <v>73</v>
      </c>
      <c r="L1316" s="96" t="s">
        <v>703</v>
      </c>
    </row>
    <row r="1317" spans="3:12" ht="15.75" thickBot="1" x14ac:dyDescent="0.3">
      <c r="C1317" s="97" t="s">
        <v>1304</v>
      </c>
      <c r="D1317" s="578"/>
      <c r="E1317" s="198">
        <v>120</v>
      </c>
      <c r="F1317" s="98">
        <v>150</v>
      </c>
      <c r="G1317" s="95">
        <f t="shared" si="86"/>
        <v>18000</v>
      </c>
      <c r="H1317" s="326" t="s">
        <v>687</v>
      </c>
      <c r="I1317" s="96" t="s">
        <v>345</v>
      </c>
      <c r="J1317" s="96" t="str">
        <f>VLOOKUP(I1317,Presupuesto!$B$11:$C$566,2,0)</f>
        <v>ALIMENTOS B EBIDAS PARA PERSONAS</v>
      </c>
      <c r="K1317" s="327" t="s">
        <v>73</v>
      </c>
      <c r="L1317" s="96" t="s">
        <v>706</v>
      </c>
    </row>
    <row r="1318" spans="3:12" ht="15.75" thickBot="1" x14ac:dyDescent="0.3">
      <c r="C1318" s="97" t="s">
        <v>1305</v>
      </c>
      <c r="D1318" s="578"/>
      <c r="E1318" s="148">
        <v>0</v>
      </c>
      <c r="F1318" s="116">
        <v>28000</v>
      </c>
      <c r="G1318" s="95">
        <f t="shared" si="86"/>
        <v>0</v>
      </c>
      <c r="H1318" s="326" t="s">
        <v>687</v>
      </c>
      <c r="I1318" s="317" t="s">
        <v>316</v>
      </c>
      <c r="J1318" s="96" t="str">
        <f>VLOOKUP(I1318,Presupuesto!$B$11:$C$566,2,0)</f>
        <v>PASAJES AL EXTERIOR</v>
      </c>
      <c r="K1318" s="327" t="s">
        <v>73</v>
      </c>
      <c r="L1318" s="96" t="s">
        <v>703</v>
      </c>
    </row>
    <row r="1319" spans="3:12" ht="15.75" thickBot="1" x14ac:dyDescent="0.3">
      <c r="C1319" s="97" t="s">
        <v>1306</v>
      </c>
      <c r="D1319" s="578"/>
      <c r="E1319" s="148">
        <v>0</v>
      </c>
      <c r="F1319" s="116">
        <v>250</v>
      </c>
      <c r="G1319" s="95">
        <f t="shared" si="86"/>
        <v>0</v>
      </c>
      <c r="H1319" s="326" t="s">
        <v>687</v>
      </c>
      <c r="I1319" s="96" t="s">
        <v>368</v>
      </c>
      <c r="J1319" s="96" t="str">
        <f>VLOOKUP(I1319,Presupuesto!$B$11:$C$566,2,0)</f>
        <v>PRODUCTOS PAPEL Y CARTON</v>
      </c>
      <c r="K1319" s="327" t="s">
        <v>73</v>
      </c>
      <c r="L1319" s="96" t="s">
        <v>703</v>
      </c>
    </row>
    <row r="1320" spans="3:12" ht="15.75" thickBot="1" x14ac:dyDescent="0.3">
      <c r="C1320" s="97" t="s">
        <v>1307</v>
      </c>
      <c r="D1320" s="578"/>
      <c r="E1320" s="198">
        <v>4</v>
      </c>
      <c r="F1320" s="98">
        <v>85</v>
      </c>
      <c r="G1320" s="95">
        <f t="shared" si="86"/>
        <v>340</v>
      </c>
      <c r="H1320" s="326" t="s">
        <v>687</v>
      </c>
      <c r="I1320" s="96" t="s">
        <v>368</v>
      </c>
      <c r="J1320" s="96" t="str">
        <f>VLOOKUP(I1320,Presupuesto!$B$11:$C$566,2,0)</f>
        <v>PRODUCTOS PAPEL Y CARTON</v>
      </c>
      <c r="K1320" s="327" t="s">
        <v>73</v>
      </c>
      <c r="L1320" s="96" t="s">
        <v>703</v>
      </c>
    </row>
    <row r="1321" spans="3:12" ht="15.75" thickBot="1" x14ac:dyDescent="0.3">
      <c r="C1321" s="97" t="s">
        <v>1308</v>
      </c>
      <c r="D1321" s="578"/>
      <c r="E1321" s="198">
        <f>D1315/12</f>
        <v>10</v>
      </c>
      <c r="F1321" s="98">
        <v>36</v>
      </c>
      <c r="G1321" s="95">
        <f t="shared" si="86"/>
        <v>360</v>
      </c>
      <c r="H1321" s="326" t="s">
        <v>687</v>
      </c>
      <c r="I1321" s="96" t="s">
        <v>435</v>
      </c>
      <c r="J1321" s="96" t="str">
        <f>VLOOKUP(I1321,Presupuesto!$B$11:$C$566,2,0)</f>
        <v>UTILES DE ESCRITORIO, OFICINA Y ENSE¥ANZA</v>
      </c>
      <c r="K1321" s="327" t="s">
        <v>73</v>
      </c>
      <c r="L1321" s="96" t="s">
        <v>703</v>
      </c>
    </row>
    <row r="1322" spans="3:12" ht="15.75" thickBot="1" x14ac:dyDescent="0.3">
      <c r="C1322" s="97" t="s">
        <v>1309</v>
      </c>
      <c r="D1322" s="578"/>
      <c r="E1322" s="198">
        <f>D1315/12</f>
        <v>10</v>
      </c>
      <c r="F1322" s="98">
        <v>80</v>
      </c>
      <c r="G1322" s="95">
        <f t="shared" si="86"/>
        <v>800</v>
      </c>
      <c r="H1322" s="326" t="s">
        <v>687</v>
      </c>
      <c r="I1322" s="96" t="s">
        <v>435</v>
      </c>
      <c r="J1322" s="96" t="str">
        <f>VLOOKUP(I1322,Presupuesto!$B$11:$C$566,2,0)</f>
        <v>UTILES DE ESCRITORIO, OFICINA Y ENSE¥ANZA</v>
      </c>
      <c r="K1322" s="327" t="s">
        <v>73</v>
      </c>
      <c r="L1322" s="96" t="s">
        <v>703</v>
      </c>
    </row>
    <row r="1323" spans="3:12" ht="15.75" thickBot="1" x14ac:dyDescent="0.3">
      <c r="C1323" s="107" t="s">
        <v>1368</v>
      </c>
      <c r="D1323" s="578"/>
      <c r="E1323" s="213">
        <v>0</v>
      </c>
      <c r="F1323" s="117">
        <v>6000</v>
      </c>
      <c r="G1323" s="95">
        <f t="shared" si="86"/>
        <v>0</v>
      </c>
      <c r="H1323" s="326" t="s">
        <v>687</v>
      </c>
      <c r="I1323" s="96" t="s">
        <v>278</v>
      </c>
      <c r="J1323" s="96" t="str">
        <f>VLOOKUP(I1323,Presupuesto!$B$11:$C$566,2,0)</f>
        <v>SERVICIOS DE CAPACITACION.</v>
      </c>
      <c r="K1323" s="327" t="s">
        <v>73</v>
      </c>
      <c r="L1323" s="96" t="s">
        <v>703</v>
      </c>
    </row>
    <row r="1324" spans="3:12" ht="15.75" thickBot="1" x14ac:dyDescent="0.3">
      <c r="C1324" s="217" t="s">
        <v>1271</v>
      </c>
      <c r="D1324" s="218">
        <v>0</v>
      </c>
      <c r="E1324" s="328">
        <v>7</v>
      </c>
      <c r="F1324" s="102">
        <f>HLOOKUP(C1324,$AH$2:$BU$3,2,0)</f>
        <v>6300</v>
      </c>
      <c r="G1324" s="103">
        <f>D1324*E1324*F1324</f>
        <v>0</v>
      </c>
      <c r="H1324" s="326" t="s">
        <v>687</v>
      </c>
      <c r="I1324" s="329" t="s">
        <v>321</v>
      </c>
      <c r="J1324" s="104" t="str">
        <f>VLOOKUP(I1324,Presupuesto!$B$11:$C$566,2,0)</f>
        <v>VIATICOS NACIONALES</v>
      </c>
      <c r="K1324" s="327" t="s">
        <v>73</v>
      </c>
      <c r="L1324" s="330" t="s">
        <v>703</v>
      </c>
    </row>
  </sheetData>
  <mergeCells count="73">
    <mergeCell ref="D1279:D1287"/>
    <mergeCell ref="D1297:D1305"/>
    <mergeCell ref="D1315:D1323"/>
    <mergeCell ref="D1189:D1197"/>
    <mergeCell ref="D1207:D1215"/>
    <mergeCell ref="D1225:D1233"/>
    <mergeCell ref="D1243:D1251"/>
    <mergeCell ref="D1261:D1269"/>
    <mergeCell ref="D1117:D1125"/>
    <mergeCell ref="D1135:D1143"/>
    <mergeCell ref="D1153:D1161"/>
    <mergeCell ref="D1171:D1179"/>
    <mergeCell ref="D1027:D1035"/>
    <mergeCell ref="D1045:D1053"/>
    <mergeCell ref="D1063:D1071"/>
    <mergeCell ref="D1081:D1089"/>
    <mergeCell ref="D1099:D1107"/>
    <mergeCell ref="D738:D746"/>
    <mergeCell ref="D756:D764"/>
    <mergeCell ref="D774:D782"/>
    <mergeCell ref="D648:D656"/>
    <mergeCell ref="D666:D674"/>
    <mergeCell ref="D684:D692"/>
    <mergeCell ref="D702:D710"/>
    <mergeCell ref="D720:D728"/>
    <mergeCell ref="D558:D566"/>
    <mergeCell ref="D576:D584"/>
    <mergeCell ref="D594:D602"/>
    <mergeCell ref="D612:D620"/>
    <mergeCell ref="D630:D638"/>
    <mergeCell ref="D468:D476"/>
    <mergeCell ref="D486:D494"/>
    <mergeCell ref="D504:D512"/>
    <mergeCell ref="D522:D530"/>
    <mergeCell ref="D540:D548"/>
    <mergeCell ref="D378:D386"/>
    <mergeCell ref="D396:D404"/>
    <mergeCell ref="D414:D422"/>
    <mergeCell ref="D432:D440"/>
    <mergeCell ref="D450:D458"/>
    <mergeCell ref="D306:D314"/>
    <mergeCell ref="D324:D332"/>
    <mergeCell ref="D342:D350"/>
    <mergeCell ref="D360:D368"/>
    <mergeCell ref="D234:D242"/>
    <mergeCell ref="D252:D260"/>
    <mergeCell ref="D270:D278"/>
    <mergeCell ref="D288:D296"/>
    <mergeCell ref="D143:D151"/>
    <mergeCell ref="D180:D188"/>
    <mergeCell ref="D161:D169"/>
    <mergeCell ref="D198:D206"/>
    <mergeCell ref="D216:D224"/>
    <mergeCell ref="D107:D115"/>
    <mergeCell ref="D125:D133"/>
    <mergeCell ref="D17:D25"/>
    <mergeCell ref="D35:D43"/>
    <mergeCell ref="D53:D61"/>
    <mergeCell ref="D71:D79"/>
    <mergeCell ref="D89:D97"/>
    <mergeCell ref="D792:D800"/>
    <mergeCell ref="D810:D818"/>
    <mergeCell ref="D828:D836"/>
    <mergeCell ref="D846:D854"/>
    <mergeCell ref="D864:D872"/>
    <mergeCell ref="D991:D999"/>
    <mergeCell ref="D1009:D1017"/>
    <mergeCell ref="D882:D890"/>
    <mergeCell ref="D900:D908"/>
    <mergeCell ref="D918:D926"/>
    <mergeCell ref="D936:D944"/>
    <mergeCell ref="D973:D981"/>
    <mergeCell ref="D955:D963"/>
  </mergeCells>
  <dataValidations count="5">
    <dataValidation type="list" allowBlank="1" showInputMessage="1" showErrorMessage="1" sqref="C26 C44 C62 C80 C98 C116 C134 C152 C189 C170 C207 C225 C243 C261 C279 C297 C315 C333 C351 C369 C387 C405 C423 C441 C459 C477 C495 C513 C531 C549 C567 C585 C603 C621 C639 C657 C675 C693 C711 C729 C747 C765 C783 C801 C819 C837 C855 C873 C891 C909 C927 C945 C982 C1000 C1018 C1036 C1054 C1072 C1090 C1108 C1126 C1144 C1162 C1180 C1198 C1216 C1234 C1252 C1270 C1288 C1306 C1324 C964:C965">
      <formula1>$AH$2:$BU$2</formula1>
    </dataValidation>
    <dataValidation type="list" allowBlank="1" showInputMessage="1" showErrorMessage="1" errorTitle="¡Ingreso Inválido!" error="Seleccione una opción de la lista" promptTitle="Mes Requerido" prompt="Seleccione el mes en el que requiere el recurso." sqref="L17:L26 L35:L44 L53:L62 L71:L80 L89:L98 L107:L116 L125:L134 L143:L152 L180:L189 L161:L170 L198:L207 L216:L225 L234:L243 L252:L261 L270:L279 L288:L297 L306:L315 L324:L333 L342:L351 L360:L369 L378:L387 L396:L405 L414:L423 L432:L441 L450:L459 L468:L477 L486:L495 L504:L513 L522:L531 L540:L549 L558:L567 L576:L585 L594:L603 L612:L621 L630:L639 L648:L657 L666:L675 L684:L693 L702:L711 L720:L729 L738:L747 L756:L765 L774:L783 L792:L801 L810:L819 L828:L837 L846:L855 L864:L873 L882:L891 L900:L909 L918:L927 L936:L945 L973:L982 L991:L1000 L1009:L1018 L1027:L1036 L1045:L1054 L1063:L1072 L1081:L1090 L1099:L1108 L1117:L1126 L1135:L1144 L1153:L1162 L1171:L1180 L1189:L1198 L1207:L1216 L1225:L1234 L1243:L1252 L1261:L1270 L1279:L1288 L1297:L1306 L1315:L1324 L955:L965">
      <formula1>$U$2:$AF$2</formula1>
    </dataValidation>
    <dataValidation type="list" allowBlank="1" showInputMessage="1" showErrorMessage="1" errorTitle="¡Ingreso Inválido!" error="Seleccione una opción de la lista." promptTitle="Dimensión Estratégica" prompt="Seleccione una opción de la lista." sqref="K107:K116 K35:K44 K53:K62 K71:K80 K89:K98 K17:K26 K125:K134 K143:K152 K180:K189 K161:K170 K198:K207 K216:K225 K234:K243 K252:K261 K270:K279 K324:K333 K288:K297 K306:K315 K342:K351 K360:K369 K378:K387 K396:K405 K414:K423 K432:K441 K450:K459 K468:K477 K486:K495 K504:K513 K522:K531 K540:K549 K558:K567 K576:K585 K594:K603 K612:K621 K630:K639 K648:K657 K666:K675 K684:K693 K702:K711 K720:K729 K738:K747 K756:K765 K774:K783 K792:K801 K810:K819 K828:K837 K846:K855 K864:K873 K882:K891 K900:K909 K918:K927 K936:K945 K973:K982 K991:K1000 K1009:K1018 K1027:K1036 K1045:K1054 K1063:K1072 K1081:K1090 K1099:K1108 K1117:K1126 K1135:K1144 K1153:K1162 K1171:K1180 K1189:K1198 K1207:K1216 K1225:K1234 K1243:K1252 K1261:K1270 K1297:K1306 K1279:K1288 K1315:K1324 K955:K965">
      <formula1>$A$2:$O$2</formula1>
    </dataValidation>
    <dataValidation type="list" allowBlank="1" showInputMessage="1" showErrorMessage="1" errorTitle="¡Ingreso no valido!" error="Favor ingrese un elemento de la lista." promptTitle="Tipo de Presupuesto" prompt="Seleccione una opción de la lista." sqref="H1297:H1306 H17:H26 H35:H44 H53:H62 H71:H80 H89:H98 H107:H116 H125:H134 H161:H170 H143:H152 H180:H189 H198:H207 H216:H225 H234:H243 H252:H261 H270:H279 H288:H297 H306:H315 H324:H333 H342:H351 H360:H369 H378:H387 H396:H405 H414:H423 H432:H441 H450:H459 H468:H477 H486:H495 H504:H513 H522:H531 H540:H549 H558:H567 H576:H585 H594:H603 H612:H621 H630:H639 H648:H657 H666:H675 H684:H693 H702:H711 H720:H729 H738:H747 H756:H765 H774:H783 H792:H801 H810:H819 H828:H837 H846:H855 H864:H873 H882:H891 H900:H909 H918:H927 H936:H945 H973:H982 H991:H1000 H1009:H1018 H1027:H1036 H1045:H1054 H1063:H1072 H1081:H1090 H1099:H1108 H1117:H1126 H1135:H1144 H1153:H1162 H1171:H1180 H1189:H1198 H1207:H1216 H1225:H1234 H1243:H1252 H1261:H1270 H1279:H1288 H1315:H1324 H955:H965">
      <formula1>$S$2:$T$2</formula1>
    </dataValidation>
    <dataValidation type="list" allowBlank="1" showInputMessage="1" showErrorMessage="1" errorTitle="¡Ingreso Inválido!" error="Verifique el valor ingresado._x000a_" sqref="I17:I26 I35:I44 I53:I62 I71:I80 I89:I98 I107:I116 I125:I134 I143:I152 I180:I189 I161:I170 I198:I207 I216:I225 I234:I243 I252:I261 I270:I279 I288:I297 I306:I315 I324:I333 I342:I351 I360:I369 I378:I387 I396:I405 I414:I423 I432:I441 I450:I459 I468:I477 I486:I495 I504:I513 I522:I531 I540:I549 I558:I567 I576:I585 I594:I603 I612:I621 I630:I639 I648:I657 I666:I675 I684:I693 I702:I711 I720:I729 I738:I747 I756:I765 I774:I783 I792:I801 I810:I819 I828:I837 I846:I855 I864:I873 I882:I891 I900:I909 I918:I927 I936:I945 I973:I982 I991:I1000 I1009:I1018 I1027:I1036 I1045:I1054 I1063:I1072 I1081:I1090 I1099:I1108 I1117:I1126 I1135:I1144 I1153:I1162 I1171:I1180 I1189:I1198 I1207:I1216 I1225:I1234 I1243:I1252 I1261:I1270 I1279:I1288 I1297:I1306 I1315:I1324 I955:I965">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61"/>
  <sheetViews>
    <sheetView showGridLines="0" topLeftCell="A4" zoomScale="70" zoomScaleNormal="70" workbookViewId="0">
      <selection activeCell="C10" sqref="C10:L561"/>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6.7109375" style="76" customWidth="1"/>
    <col min="9" max="9" width="18" style="85" customWidth="1"/>
    <col min="10" max="10" width="53" style="85" customWidth="1"/>
    <col min="11" max="11" width="49.8554687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57" t="s">
        <v>55</v>
      </c>
      <c r="E2" s="119" t="s">
        <v>57</v>
      </c>
      <c r="F2" s="119" t="s">
        <v>59</v>
      </c>
      <c r="G2" s="119" t="s">
        <v>62</v>
      </c>
      <c r="H2" s="157" t="s">
        <v>64</v>
      </c>
      <c r="I2" s="119" t="s">
        <v>65</v>
      </c>
      <c r="J2" s="119" t="s">
        <v>66</v>
      </c>
      <c r="K2" s="119" t="s">
        <v>69</v>
      </c>
      <c r="L2" s="119" t="s">
        <v>70</v>
      </c>
      <c r="M2" s="119" t="s">
        <v>71</v>
      </c>
      <c r="N2" s="119" t="s">
        <v>72</v>
      </c>
      <c r="O2" s="119" t="s">
        <v>73</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c r="BZ2" s="85" t="s">
        <v>75</v>
      </c>
      <c r="CA2" s="85" t="s">
        <v>76</v>
      </c>
      <c r="CB2" s="85" t="s">
        <v>77</v>
      </c>
      <c r="CC2" s="85" t="s">
        <v>78</v>
      </c>
      <c r="CD2" s="85" t="s">
        <v>79</v>
      </c>
      <c r="CE2" s="85" t="s">
        <v>80</v>
      </c>
      <c r="CF2" s="85" t="s">
        <v>81</v>
      </c>
      <c r="CG2" s="85" t="s">
        <v>82</v>
      </c>
      <c r="CH2" s="85" t="s">
        <v>83</v>
      </c>
      <c r="CI2" s="85" t="s">
        <v>84</v>
      </c>
      <c r="CJ2" s="85" t="s">
        <v>85</v>
      </c>
      <c r="CK2" s="85" t="s">
        <v>86</v>
      </c>
      <c r="CL2" s="85" t="s">
        <v>87</v>
      </c>
      <c r="CM2" s="85" t="s">
        <v>88</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02">
        <v>41436.800000000003</v>
      </c>
      <c r="CA3" s="302">
        <v>37669.82</v>
      </c>
      <c r="CB3" s="302">
        <v>33902.839999999997</v>
      </c>
      <c r="CC3" s="302">
        <v>30135.85</v>
      </c>
      <c r="CD3" s="302">
        <v>28252.36</v>
      </c>
      <c r="CE3" s="302">
        <v>26368.87</v>
      </c>
      <c r="CF3" s="302">
        <v>17893.16</v>
      </c>
      <c r="CG3" s="302">
        <v>16951.419999999998</v>
      </c>
      <c r="CH3" s="302">
        <v>13184.44</v>
      </c>
      <c r="CI3" s="302">
        <v>15032.56</v>
      </c>
      <c r="CJ3" s="302">
        <v>13264.02</v>
      </c>
      <c r="CK3" s="302">
        <v>12379.75</v>
      </c>
      <c r="CL3" s="302">
        <v>439.49</v>
      </c>
      <c r="CM3" s="302">
        <v>1904.46</v>
      </c>
    </row>
    <row r="5" spans="1:555" ht="52.5" x14ac:dyDescent="0.25">
      <c r="C5" s="193" t="s">
        <v>1384</v>
      </c>
      <c r="D5" s="550">
        <f>SUMIF(C:C,$C$10,D:D)</f>
        <v>3156406.86</v>
      </c>
      <c r="CA5" s="302"/>
    </row>
    <row r="6" spans="1:555" x14ac:dyDescent="0.25">
      <c r="CA6" s="302"/>
    </row>
    <row r="7" spans="1:555" x14ac:dyDescent="0.25">
      <c r="CA7" s="302"/>
    </row>
    <row r="8" spans="1:555" x14ac:dyDescent="0.25">
      <c r="C8" s="69" t="s">
        <v>1385</v>
      </c>
      <c r="D8" s="78"/>
      <c r="E8" s="69"/>
      <c r="F8" s="69"/>
      <c r="G8" s="69"/>
      <c r="H8" s="78"/>
      <c r="I8" s="69"/>
      <c r="J8" s="69"/>
      <c r="CA8" s="302"/>
    </row>
    <row r="9" spans="1:555" ht="15.75" thickBot="1" x14ac:dyDescent="0.3">
      <c r="C9" s="175"/>
      <c r="D9" s="78"/>
      <c r="E9" s="175"/>
      <c r="F9" s="175"/>
      <c r="G9" s="175"/>
      <c r="H9" s="78"/>
      <c r="I9" s="175"/>
      <c r="J9" s="175"/>
      <c r="CA9" s="302"/>
    </row>
    <row r="10" spans="1:555" ht="15.75" thickBot="1" x14ac:dyDescent="0.3">
      <c r="C10" s="68" t="s">
        <v>1292</v>
      </c>
      <c r="D10" s="30">
        <f>SUM(G17:G67)</f>
        <v>360000</v>
      </c>
      <c r="E10" s="92"/>
      <c r="F10" s="92"/>
      <c r="G10" s="92"/>
      <c r="H10" s="75"/>
      <c r="I10" s="75"/>
      <c r="J10" s="75"/>
      <c r="CA10" s="302"/>
    </row>
    <row r="11" spans="1:555" x14ac:dyDescent="0.25">
      <c r="B11" s="175"/>
      <c r="D11" s="31"/>
      <c r="E11" s="92"/>
      <c r="F11" s="92"/>
      <c r="G11" s="92"/>
      <c r="H11" s="75"/>
      <c r="I11" s="75"/>
      <c r="J11" s="75"/>
      <c r="CA11" s="302"/>
    </row>
    <row r="12" spans="1:555" x14ac:dyDescent="0.25">
      <c r="B12" s="175"/>
      <c r="D12" s="31"/>
      <c r="E12" s="92"/>
      <c r="F12" s="92"/>
      <c r="G12" s="92"/>
      <c r="H12" s="75"/>
      <c r="I12" s="75"/>
      <c r="J12" s="75"/>
      <c r="CA12" s="302"/>
    </row>
    <row r="13" spans="1:555" ht="15.75" x14ac:dyDescent="0.25">
      <c r="C13" s="201" t="s">
        <v>1293</v>
      </c>
      <c r="D13" s="547">
        <v>1.1000000000000001</v>
      </c>
      <c r="E13" s="92"/>
      <c r="F13" s="92"/>
      <c r="G13" s="92"/>
      <c r="H13" s="75"/>
      <c r="I13" s="75"/>
      <c r="J13" s="75"/>
      <c r="CA13" s="302"/>
    </row>
    <row r="14" spans="1:555" ht="18.75" x14ac:dyDescent="0.25">
      <c r="C14" s="42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Dos  convocatorias para la presentación de rediseños y nuevos diseños curriculares.  2- Seis reuniones de seguimiento a procesos de desarrollo curricular. 3- Seis talleres para la definición de nuevos contenidos a incorporar en los desarrollos curriculares. 4- Participación y seguimiento a la redefinición de instrumentos (guías), procedimientos y unificación de criterios con el CES para la aprobación de planes de estudio. 5- Elaborar dictámenes para el CU de planes de estudio de grado y postgrado. 6- 3 supervisiones a Facultades y Centros Regionales Universitarios para dar seguimiento a la incorporación de nuevos aspectos de la normativa que deben integrarse en los curriculos y planes de estudio. 7- Declarar al año 2015 como el año del desarrollo curricular y...   8- 3 Talleres nacionales y 1 Taller regional para la aprobación e implantación de la Política de Formación Técnica Superior en la UNAH, e incidencia para su adopción para el CES. 9- 4 Talleres de Socialización e Implementación de Manual de procedimientos académicos en todas las Unidades Académicas. 10- Contratación de 2 técnicos para elaboración de Manual y automatización  de procedimientos académicos.  </v>
      </c>
      <c r="D14" s="31"/>
      <c r="E14" s="92"/>
      <c r="F14" s="92"/>
      <c r="G14" s="92"/>
      <c r="H14" s="75"/>
      <c r="I14" s="75"/>
      <c r="J14" s="75"/>
      <c r="CA14" s="302"/>
    </row>
    <row r="15" spans="1:555" ht="15.75" thickBot="1" x14ac:dyDescent="0.3">
      <c r="C15" s="175"/>
      <c r="D15" s="31"/>
      <c r="E15" s="92"/>
      <c r="F15" s="92"/>
      <c r="G15" s="92"/>
      <c r="H15" s="75"/>
      <c r="I15" s="75"/>
      <c r="J15" s="75"/>
      <c r="CA15" s="302"/>
    </row>
    <row r="16" spans="1:555" ht="30.75" thickBot="1" x14ac:dyDescent="0.3">
      <c r="C16" s="131" t="s">
        <v>1294</v>
      </c>
      <c r="D16" s="135" t="s">
        <v>90</v>
      </c>
      <c r="E16" s="168" t="s">
        <v>1386</v>
      </c>
      <c r="F16" s="135" t="s">
        <v>1296</v>
      </c>
      <c r="G16" s="132" t="s">
        <v>1297</v>
      </c>
      <c r="H16" s="130" t="s">
        <v>1298</v>
      </c>
      <c r="I16" s="133" t="s">
        <v>1299</v>
      </c>
      <c r="J16" s="133" t="s">
        <v>695</v>
      </c>
      <c r="K16" s="133" t="s">
        <v>1300</v>
      </c>
      <c r="L16" s="133" t="s">
        <v>1301</v>
      </c>
      <c r="CA16" s="302"/>
    </row>
    <row r="17" spans="3:79" ht="15.75" hidden="1" thickBot="1" x14ac:dyDescent="0.3">
      <c r="C17" s="134" t="s">
        <v>75</v>
      </c>
      <c r="D17" s="197"/>
      <c r="E17" s="149">
        <v>12</v>
      </c>
      <c r="F17" s="303">
        <f>HLOOKUP($C17,$BZ$2:$CM$3,2,0)</f>
        <v>41436.800000000003</v>
      </c>
      <c r="G17" s="111">
        <f>D17*E17*F17</f>
        <v>0</v>
      </c>
      <c r="H17" s="163"/>
      <c r="I17" s="112" t="s">
        <v>135</v>
      </c>
      <c r="J17" s="112" t="str">
        <f>VLOOKUP(I17,Presupuesto!$B$11:$C$565,2,0)</f>
        <v>SUELDOS Y SALARIOS PERMANENTES</v>
      </c>
      <c r="K17" s="219" t="s">
        <v>49</v>
      </c>
      <c r="L17" s="96" t="s">
        <v>702</v>
      </c>
      <c r="CA17" s="302"/>
    </row>
    <row r="18" spans="3:79" hidden="1" x14ac:dyDescent="0.25">
      <c r="C18" s="169" t="s">
        <v>1387</v>
      </c>
      <c r="D18" s="160"/>
      <c r="E18" s="151">
        <v>0</v>
      </c>
      <c r="F18" s="98">
        <f>IF(E17=0,"",(G17/E17)/12*E17)</f>
        <v>0</v>
      </c>
      <c r="G18" s="95">
        <f>F18</f>
        <v>0</v>
      </c>
      <c r="H18" s="161" t="s">
        <v>696</v>
      </c>
      <c r="I18" s="114" t="s">
        <v>148</v>
      </c>
      <c r="J18" s="114" t="str">
        <f>VLOOKUP(I18,Presupuesto!$B$11:$C$565,2,0)</f>
        <v>AGUINALDO Y DECIMO CUARTO MES</v>
      </c>
      <c r="K18" s="96" t="str">
        <f>$K$17</f>
        <v>Desarrollo e Innovación Curricular</v>
      </c>
      <c r="L18" s="96" t="s">
        <v>703</v>
      </c>
      <c r="CA18" s="302"/>
    </row>
    <row r="19" spans="3:79" ht="15.75" hidden="1" thickBot="1" x14ac:dyDescent="0.3">
      <c r="C19" s="170" t="s">
        <v>1388</v>
      </c>
      <c r="D19" s="160"/>
      <c r="E19" s="151">
        <v>0</v>
      </c>
      <c r="F19" s="115">
        <f>IF(E17&lt;6,"",((E17-6)/12)*(G17/E17))</f>
        <v>0</v>
      </c>
      <c r="G19" s="95">
        <f>F19</f>
        <v>0</v>
      </c>
      <c r="H19" s="161"/>
      <c r="I19" s="99" t="s">
        <v>149</v>
      </c>
      <c r="J19" s="99" t="str">
        <f>VLOOKUP(I19,Presupuesto!$B$11:$C$565,2,0)</f>
        <v>DECIMOCUARTO MES</v>
      </c>
      <c r="K19" s="96" t="str">
        <f t="shared" ref="K19:K66" si="0">$K$17</f>
        <v>Desarrollo e Innovación Curricular</v>
      </c>
      <c r="L19" s="96" t="s">
        <v>704</v>
      </c>
      <c r="CA19" s="302"/>
    </row>
    <row r="20" spans="3:79" ht="15.75" hidden="1" thickBot="1" x14ac:dyDescent="0.3">
      <c r="C20" s="134" t="s">
        <v>76</v>
      </c>
      <c r="D20" s="197"/>
      <c r="E20" s="149">
        <v>12</v>
      </c>
      <c r="F20" s="303">
        <f>HLOOKUP($C20,$BZ$2:$CM$3,2,0)</f>
        <v>37669.82</v>
      </c>
      <c r="G20" s="111">
        <f>D20*E20*F20</f>
        <v>0</v>
      </c>
      <c r="H20" s="163"/>
      <c r="I20" s="112" t="s">
        <v>135</v>
      </c>
      <c r="J20" s="112" t="str">
        <f>VLOOKUP(I20,Presupuesto!$B$11:$C$565,2,0)</f>
        <v>SUELDOS Y SALARIOS PERMANENTES</v>
      </c>
      <c r="K20" s="96" t="str">
        <f t="shared" si="0"/>
        <v>Desarrollo e Innovación Curricular</v>
      </c>
      <c r="L20" s="96" t="s">
        <v>704</v>
      </c>
    </row>
    <row r="21" spans="3:79" hidden="1" x14ac:dyDescent="0.25">
      <c r="C21" s="169" t="s">
        <v>1387</v>
      </c>
      <c r="D21" s="160"/>
      <c r="E21" s="151">
        <v>0</v>
      </c>
      <c r="F21" s="98">
        <f>IF(E20=0,"",(G20/E20)/12*E20)</f>
        <v>0</v>
      </c>
      <c r="G21" s="95">
        <f>F21</f>
        <v>0</v>
      </c>
      <c r="H21" s="161"/>
      <c r="I21" s="114" t="s">
        <v>148</v>
      </c>
      <c r="J21" s="114" t="str">
        <f>VLOOKUP(I21,Presupuesto!$B$11:$C$565,2,0)</f>
        <v>AGUINALDO Y DECIMO CUARTO MES</v>
      </c>
      <c r="K21" s="96" t="str">
        <f t="shared" si="0"/>
        <v>Desarrollo e Innovación Curricular</v>
      </c>
      <c r="L21" s="96" t="s">
        <v>704</v>
      </c>
    </row>
    <row r="22" spans="3:79" ht="15.75" hidden="1" thickBot="1" x14ac:dyDescent="0.3">
      <c r="C22" s="170" t="s">
        <v>1388</v>
      </c>
      <c r="D22" s="160"/>
      <c r="E22" s="151">
        <v>0</v>
      </c>
      <c r="F22" s="115">
        <f>IF(E20&lt;6,"",((E20-6)/12)*(G20/E20))</f>
        <v>0</v>
      </c>
      <c r="G22" s="95">
        <f>F22</f>
        <v>0</v>
      </c>
      <c r="H22" s="161"/>
      <c r="I22" s="99" t="s">
        <v>149</v>
      </c>
      <c r="J22" s="99" t="str">
        <f>VLOOKUP(I22,Presupuesto!$B$11:$C$565,2,0)</f>
        <v>DECIMOCUARTO MES</v>
      </c>
      <c r="K22" s="96" t="str">
        <f t="shared" si="0"/>
        <v>Desarrollo e Innovación Curricular</v>
      </c>
      <c r="L22" s="96" t="s">
        <v>704</v>
      </c>
    </row>
    <row r="23" spans="3:79" ht="15.75" hidden="1" thickBot="1" x14ac:dyDescent="0.3">
      <c r="C23" s="134" t="s">
        <v>77</v>
      </c>
      <c r="D23" s="197"/>
      <c r="E23" s="149">
        <v>12</v>
      </c>
      <c r="F23" s="303">
        <f>HLOOKUP($C23,$BZ$2:$CM$3,2,0)</f>
        <v>33902.839999999997</v>
      </c>
      <c r="G23" s="111">
        <f>D23*E23*F23</f>
        <v>0</v>
      </c>
      <c r="H23" s="163"/>
      <c r="I23" s="112" t="s">
        <v>135</v>
      </c>
      <c r="J23" s="112" t="str">
        <f>VLOOKUP(I23,Presupuesto!$B$11:$C$565,2,0)</f>
        <v>SUELDOS Y SALARIOS PERMANENTES</v>
      </c>
      <c r="K23" s="96" t="str">
        <f t="shared" si="0"/>
        <v>Desarrollo e Innovación Curricular</v>
      </c>
      <c r="L23" s="96" t="s">
        <v>704</v>
      </c>
    </row>
    <row r="24" spans="3:79" hidden="1" x14ac:dyDescent="0.25">
      <c r="C24" s="169" t="s">
        <v>1387</v>
      </c>
      <c r="D24" s="160"/>
      <c r="E24" s="151">
        <v>0</v>
      </c>
      <c r="F24" s="98">
        <f>IF(E23=0,"",(G23/E23)/12*E23)</f>
        <v>0</v>
      </c>
      <c r="G24" s="95">
        <f>F24</f>
        <v>0</v>
      </c>
      <c r="H24" s="161"/>
      <c r="I24" s="114" t="s">
        <v>148</v>
      </c>
      <c r="J24" s="114" t="str">
        <f>VLOOKUP(I24,Presupuesto!$B$11:$C$565,2,0)</f>
        <v>AGUINALDO Y DECIMO CUARTO MES</v>
      </c>
      <c r="K24" s="96" t="str">
        <f t="shared" si="0"/>
        <v>Desarrollo e Innovación Curricular</v>
      </c>
      <c r="L24" s="96" t="s">
        <v>704</v>
      </c>
    </row>
    <row r="25" spans="3:79" ht="15.75" hidden="1" thickBot="1" x14ac:dyDescent="0.3">
      <c r="C25" s="170" t="s">
        <v>1388</v>
      </c>
      <c r="D25" s="160"/>
      <c r="E25" s="151">
        <v>0</v>
      </c>
      <c r="F25" s="115">
        <f>IF(E23&lt;6,"",((E23-6)/12)*(G23/E23))</f>
        <v>0</v>
      </c>
      <c r="G25" s="95">
        <f>F25</f>
        <v>0</v>
      </c>
      <c r="H25" s="161"/>
      <c r="I25" s="99" t="s">
        <v>149</v>
      </c>
      <c r="J25" s="99" t="str">
        <f>VLOOKUP(I25,Presupuesto!$B$11:$C$565,2,0)</f>
        <v>DECIMOCUARTO MES</v>
      </c>
      <c r="K25" s="96" t="str">
        <f t="shared" si="0"/>
        <v>Desarrollo e Innovación Curricular</v>
      </c>
      <c r="L25" s="96" t="s">
        <v>704</v>
      </c>
    </row>
    <row r="26" spans="3:79" ht="15.75" hidden="1" thickBot="1" x14ac:dyDescent="0.3">
      <c r="C26" s="134" t="s">
        <v>78</v>
      </c>
      <c r="D26" s="197"/>
      <c r="E26" s="149">
        <v>12</v>
      </c>
      <c r="F26" s="303">
        <f>HLOOKUP($C26,$BZ$2:$CM$3,2,0)</f>
        <v>30135.85</v>
      </c>
      <c r="G26" s="111">
        <f>D26*E26*F26</f>
        <v>0</v>
      </c>
      <c r="H26" s="163"/>
      <c r="I26" s="112" t="s">
        <v>135</v>
      </c>
      <c r="J26" s="112" t="str">
        <f>VLOOKUP(I26,Presupuesto!$B$11:$C$565,2,0)</f>
        <v>SUELDOS Y SALARIOS PERMANENTES</v>
      </c>
      <c r="K26" s="96" t="str">
        <f t="shared" si="0"/>
        <v>Desarrollo e Innovación Curricular</v>
      </c>
      <c r="L26" s="96" t="s">
        <v>704</v>
      </c>
    </row>
    <row r="27" spans="3:79" hidden="1" x14ac:dyDescent="0.25">
      <c r="C27" s="169" t="s">
        <v>1387</v>
      </c>
      <c r="D27" s="160"/>
      <c r="E27" s="151">
        <v>0</v>
      </c>
      <c r="F27" s="98">
        <f>IF(E26=0,"",(G26/E26)/12*E26)</f>
        <v>0</v>
      </c>
      <c r="G27" s="95">
        <f>F27</f>
        <v>0</v>
      </c>
      <c r="H27" s="161"/>
      <c r="I27" s="114" t="s">
        <v>148</v>
      </c>
      <c r="J27" s="114" t="str">
        <f>VLOOKUP(I27,Presupuesto!$B$11:$C$565,2,0)</f>
        <v>AGUINALDO Y DECIMO CUARTO MES</v>
      </c>
      <c r="K27" s="96" t="str">
        <f t="shared" si="0"/>
        <v>Desarrollo e Innovación Curricular</v>
      </c>
      <c r="L27" s="96" t="s">
        <v>704</v>
      </c>
    </row>
    <row r="28" spans="3:79" ht="15.75" hidden="1" thickBot="1" x14ac:dyDescent="0.3">
      <c r="C28" s="170" t="s">
        <v>1388</v>
      </c>
      <c r="D28" s="160"/>
      <c r="E28" s="151">
        <v>0</v>
      </c>
      <c r="F28" s="115">
        <f>IF(E26&lt;6,"",((E26-6)/12)*(G26/E26))</f>
        <v>0</v>
      </c>
      <c r="G28" s="95">
        <f>F28</f>
        <v>0</v>
      </c>
      <c r="H28" s="161"/>
      <c r="I28" s="99" t="s">
        <v>149</v>
      </c>
      <c r="J28" s="99" t="str">
        <f>VLOOKUP(I28,Presupuesto!$B$11:$C$565,2,0)</f>
        <v>DECIMOCUARTO MES</v>
      </c>
      <c r="K28" s="96" t="str">
        <f t="shared" si="0"/>
        <v>Desarrollo e Innovación Curricular</v>
      </c>
      <c r="L28" s="96" t="s">
        <v>704</v>
      </c>
    </row>
    <row r="29" spans="3:79" ht="15.75" hidden="1" thickBot="1" x14ac:dyDescent="0.3">
      <c r="C29" s="134" t="s">
        <v>79</v>
      </c>
      <c r="D29" s="197"/>
      <c r="E29" s="149">
        <v>12</v>
      </c>
      <c r="F29" s="303">
        <f>HLOOKUP($C29,$BZ$2:$CM$3,2,0)</f>
        <v>28252.36</v>
      </c>
      <c r="G29" s="111">
        <f>D29*E29*F29</f>
        <v>0</v>
      </c>
      <c r="H29" s="163"/>
      <c r="I29" s="112" t="s">
        <v>135</v>
      </c>
      <c r="J29" s="112" t="str">
        <f>VLOOKUP(I29,Presupuesto!$B$11:$C$565,2,0)</f>
        <v>SUELDOS Y SALARIOS PERMANENTES</v>
      </c>
      <c r="K29" s="96" t="str">
        <f t="shared" si="0"/>
        <v>Desarrollo e Innovación Curricular</v>
      </c>
      <c r="L29" s="96" t="s">
        <v>704</v>
      </c>
    </row>
    <row r="30" spans="3:79" hidden="1" x14ac:dyDescent="0.25">
      <c r="C30" s="169" t="s">
        <v>1387</v>
      </c>
      <c r="D30" s="160"/>
      <c r="E30" s="151">
        <v>0</v>
      </c>
      <c r="F30" s="98">
        <f>IF(E29=0,"",(G29/E29)/12*E29)</f>
        <v>0</v>
      </c>
      <c r="G30" s="95">
        <f>F30</f>
        <v>0</v>
      </c>
      <c r="H30" s="161"/>
      <c r="I30" s="114" t="s">
        <v>148</v>
      </c>
      <c r="J30" s="114" t="str">
        <f>VLOOKUP(I30,Presupuesto!$B$11:$C$565,2,0)</f>
        <v>AGUINALDO Y DECIMO CUARTO MES</v>
      </c>
      <c r="K30" s="96" t="str">
        <f t="shared" si="0"/>
        <v>Desarrollo e Innovación Curricular</v>
      </c>
      <c r="L30" s="96" t="s">
        <v>704</v>
      </c>
    </row>
    <row r="31" spans="3:79" ht="15.75" hidden="1" thickBot="1" x14ac:dyDescent="0.3">
      <c r="C31" s="170" t="s">
        <v>1388</v>
      </c>
      <c r="D31" s="160"/>
      <c r="E31" s="151">
        <v>0</v>
      </c>
      <c r="F31" s="115">
        <f>IF(E29&lt;6,"",((E29-6)/12)*(G29/E29))</f>
        <v>0</v>
      </c>
      <c r="G31" s="95">
        <f>F31</f>
        <v>0</v>
      </c>
      <c r="H31" s="161"/>
      <c r="I31" s="99" t="s">
        <v>149</v>
      </c>
      <c r="J31" s="99" t="str">
        <f>VLOOKUP(I31,Presupuesto!$B$11:$C$565,2,0)</f>
        <v>DECIMOCUARTO MES</v>
      </c>
      <c r="K31" s="96" t="str">
        <f t="shared" si="0"/>
        <v>Desarrollo e Innovación Curricular</v>
      </c>
      <c r="L31" s="96" t="s">
        <v>704</v>
      </c>
    </row>
    <row r="32" spans="3:79" ht="15.75" hidden="1" thickBot="1" x14ac:dyDescent="0.3">
      <c r="C32" s="134" t="s">
        <v>80</v>
      </c>
      <c r="D32" s="197"/>
      <c r="E32" s="149">
        <v>12</v>
      </c>
      <c r="F32" s="303">
        <f>HLOOKUP($C32,$BZ$2:$CM$3,2,0)</f>
        <v>26368.87</v>
      </c>
      <c r="G32" s="111">
        <f>D32*E32*F32</f>
        <v>0</v>
      </c>
      <c r="H32" s="163"/>
      <c r="I32" s="112" t="s">
        <v>135</v>
      </c>
      <c r="J32" s="112" t="str">
        <f>VLOOKUP(I32,Presupuesto!$B$11:$C$565,2,0)</f>
        <v>SUELDOS Y SALARIOS PERMANENTES</v>
      </c>
      <c r="K32" s="96" t="str">
        <f t="shared" si="0"/>
        <v>Desarrollo e Innovación Curricular</v>
      </c>
      <c r="L32" s="96" t="s">
        <v>704</v>
      </c>
    </row>
    <row r="33" spans="3:12" hidden="1" x14ac:dyDescent="0.25">
      <c r="C33" s="169" t="s">
        <v>1387</v>
      </c>
      <c r="D33" s="160"/>
      <c r="E33" s="151">
        <v>0</v>
      </c>
      <c r="F33" s="98">
        <f>IF(E32=0,"",(G32/E32)/12*E32)</f>
        <v>0</v>
      </c>
      <c r="G33" s="95">
        <f>F33</f>
        <v>0</v>
      </c>
      <c r="H33" s="161"/>
      <c r="I33" s="114" t="s">
        <v>148</v>
      </c>
      <c r="J33" s="114" t="str">
        <f>VLOOKUP(I33,Presupuesto!$B$11:$C$565,2,0)</f>
        <v>AGUINALDO Y DECIMO CUARTO MES</v>
      </c>
      <c r="K33" s="96" t="str">
        <f t="shared" si="0"/>
        <v>Desarrollo e Innovación Curricular</v>
      </c>
      <c r="L33" s="96" t="s">
        <v>704</v>
      </c>
    </row>
    <row r="34" spans="3:12" ht="15.75" hidden="1" thickBot="1" x14ac:dyDescent="0.3">
      <c r="C34" s="170" t="s">
        <v>1388</v>
      </c>
      <c r="D34" s="160"/>
      <c r="E34" s="151">
        <v>0</v>
      </c>
      <c r="F34" s="115">
        <f>IF(E32&lt;6,"",((E32-6)/12)*(G32/E32))</f>
        <v>0</v>
      </c>
      <c r="G34" s="95">
        <f>F34</f>
        <v>0</v>
      </c>
      <c r="H34" s="161"/>
      <c r="I34" s="99" t="s">
        <v>149</v>
      </c>
      <c r="J34" s="99" t="str">
        <f>VLOOKUP(I34,Presupuesto!$B$11:$C$565,2,0)</f>
        <v>DECIMOCUARTO MES</v>
      </c>
      <c r="K34" s="96" t="str">
        <f t="shared" si="0"/>
        <v>Desarrollo e Innovación Curricular</v>
      </c>
      <c r="L34" s="96" t="s">
        <v>704</v>
      </c>
    </row>
    <row r="35" spans="3:12" ht="15.75" hidden="1" thickBot="1" x14ac:dyDescent="0.3">
      <c r="C35" s="134" t="s">
        <v>81</v>
      </c>
      <c r="D35" s="197"/>
      <c r="E35" s="149">
        <v>12</v>
      </c>
      <c r="F35" s="303">
        <f>HLOOKUP($C35,$BZ$2:$CM$3,2,0)</f>
        <v>17893.16</v>
      </c>
      <c r="G35" s="111">
        <f>D35*E35*F35</f>
        <v>0</v>
      </c>
      <c r="H35" s="163"/>
      <c r="I35" s="112" t="s">
        <v>135</v>
      </c>
      <c r="J35" s="112" t="str">
        <f>VLOOKUP(I35,Presupuesto!$B$11:$C$565,2,0)</f>
        <v>SUELDOS Y SALARIOS PERMANENTES</v>
      </c>
      <c r="K35" s="96" t="str">
        <f t="shared" si="0"/>
        <v>Desarrollo e Innovación Curricular</v>
      </c>
      <c r="L35" s="96" t="s">
        <v>704</v>
      </c>
    </row>
    <row r="36" spans="3:12" hidden="1" x14ac:dyDescent="0.25">
      <c r="C36" s="169" t="s">
        <v>1387</v>
      </c>
      <c r="D36" s="160"/>
      <c r="E36" s="151">
        <v>0</v>
      </c>
      <c r="F36" s="98">
        <f>IF(E35=0,"",(G35/E35)/12*E35)</f>
        <v>0</v>
      </c>
      <c r="G36" s="95">
        <f>F36</f>
        <v>0</v>
      </c>
      <c r="H36" s="161"/>
      <c r="I36" s="114" t="s">
        <v>148</v>
      </c>
      <c r="J36" s="114" t="str">
        <f>VLOOKUP(I36,Presupuesto!$B$11:$C$565,2,0)</f>
        <v>AGUINALDO Y DECIMO CUARTO MES</v>
      </c>
      <c r="K36" s="96" t="str">
        <f t="shared" si="0"/>
        <v>Desarrollo e Innovación Curricular</v>
      </c>
      <c r="L36" s="96" t="s">
        <v>704</v>
      </c>
    </row>
    <row r="37" spans="3:12" ht="15.75" hidden="1" thickBot="1" x14ac:dyDescent="0.3">
      <c r="C37" s="170" t="s">
        <v>1388</v>
      </c>
      <c r="D37" s="160"/>
      <c r="E37" s="151">
        <v>0</v>
      </c>
      <c r="F37" s="115">
        <f>IF(E35&lt;6,"",((E35-6)/12)*(G35/E35))</f>
        <v>0</v>
      </c>
      <c r="G37" s="95">
        <f>F37</f>
        <v>0</v>
      </c>
      <c r="H37" s="161"/>
      <c r="I37" s="99" t="s">
        <v>149</v>
      </c>
      <c r="J37" s="99" t="str">
        <f>VLOOKUP(I37,Presupuesto!$B$11:$C$565,2,0)</f>
        <v>DECIMOCUARTO MES</v>
      </c>
      <c r="K37" s="96" t="str">
        <f t="shared" si="0"/>
        <v>Desarrollo e Innovación Curricular</v>
      </c>
      <c r="L37" s="96" t="s">
        <v>704</v>
      </c>
    </row>
    <row r="38" spans="3:12" ht="15.75" hidden="1" thickBot="1" x14ac:dyDescent="0.3">
      <c r="C38" s="134" t="s">
        <v>82</v>
      </c>
      <c r="D38" s="197"/>
      <c r="E38" s="149">
        <v>12</v>
      </c>
      <c r="F38" s="303">
        <f>HLOOKUP($C38,$BZ$2:$CM$3,2,0)</f>
        <v>16951.419999999998</v>
      </c>
      <c r="G38" s="111">
        <f>D38*E38*F38</f>
        <v>0</v>
      </c>
      <c r="H38" s="163"/>
      <c r="I38" s="112" t="s">
        <v>135</v>
      </c>
      <c r="J38" s="112" t="str">
        <f>VLOOKUP(I38,Presupuesto!$B$11:$C$565,2,0)</f>
        <v>SUELDOS Y SALARIOS PERMANENTES</v>
      </c>
      <c r="K38" s="96" t="str">
        <f t="shared" si="0"/>
        <v>Desarrollo e Innovación Curricular</v>
      </c>
      <c r="L38" s="96" t="s">
        <v>704</v>
      </c>
    </row>
    <row r="39" spans="3:12" hidden="1" x14ac:dyDescent="0.25">
      <c r="C39" s="169" t="s">
        <v>1387</v>
      </c>
      <c r="D39" s="160"/>
      <c r="E39" s="151">
        <v>0</v>
      </c>
      <c r="F39" s="98">
        <f>IF(E38=0,"",(G38/E38)/12*E38)</f>
        <v>0</v>
      </c>
      <c r="G39" s="95">
        <f>F39</f>
        <v>0</v>
      </c>
      <c r="H39" s="161"/>
      <c r="I39" s="114" t="s">
        <v>148</v>
      </c>
      <c r="J39" s="114" t="str">
        <f>VLOOKUP(I39,Presupuesto!$B$11:$C$565,2,0)</f>
        <v>AGUINALDO Y DECIMO CUARTO MES</v>
      </c>
      <c r="K39" s="96" t="str">
        <f t="shared" si="0"/>
        <v>Desarrollo e Innovación Curricular</v>
      </c>
      <c r="L39" s="96" t="s">
        <v>704</v>
      </c>
    </row>
    <row r="40" spans="3:12" ht="15.75" hidden="1" thickBot="1" x14ac:dyDescent="0.3">
      <c r="C40" s="170" t="s">
        <v>1388</v>
      </c>
      <c r="D40" s="160"/>
      <c r="E40" s="151">
        <v>0</v>
      </c>
      <c r="F40" s="115">
        <f>IF(E38&lt;6,"",((E38-6)/12)*(G38/E38))</f>
        <v>0</v>
      </c>
      <c r="G40" s="95">
        <f>F40</f>
        <v>0</v>
      </c>
      <c r="H40" s="161"/>
      <c r="I40" s="99" t="s">
        <v>149</v>
      </c>
      <c r="J40" s="99" t="str">
        <f>VLOOKUP(I40,Presupuesto!$B$11:$C$565,2,0)</f>
        <v>DECIMOCUARTO MES</v>
      </c>
      <c r="K40" s="96" t="str">
        <f t="shared" si="0"/>
        <v>Desarrollo e Innovación Curricular</v>
      </c>
      <c r="L40" s="96" t="s">
        <v>704</v>
      </c>
    </row>
    <row r="41" spans="3:12" ht="15.75" hidden="1" thickBot="1" x14ac:dyDescent="0.3">
      <c r="C41" s="134" t="s">
        <v>83</v>
      </c>
      <c r="D41" s="197"/>
      <c r="E41" s="149">
        <v>12</v>
      </c>
      <c r="F41" s="303">
        <f>HLOOKUP($C41,$BZ$2:$CM$3,2,0)</f>
        <v>13184.44</v>
      </c>
      <c r="G41" s="111">
        <f>D41*E41*F41</f>
        <v>0</v>
      </c>
      <c r="H41" s="163"/>
      <c r="I41" s="112" t="s">
        <v>135</v>
      </c>
      <c r="J41" s="112" t="str">
        <f>VLOOKUP(I41,Presupuesto!$B$11:$C$565,2,0)</f>
        <v>SUELDOS Y SALARIOS PERMANENTES</v>
      </c>
      <c r="K41" s="96" t="str">
        <f t="shared" si="0"/>
        <v>Desarrollo e Innovación Curricular</v>
      </c>
      <c r="L41" s="96" t="s">
        <v>704</v>
      </c>
    </row>
    <row r="42" spans="3:12" hidden="1" x14ac:dyDescent="0.25">
      <c r="C42" s="169" t="s">
        <v>1387</v>
      </c>
      <c r="D42" s="160"/>
      <c r="E42" s="151">
        <v>0</v>
      </c>
      <c r="F42" s="98">
        <f>IF(E41=0,"",(G41/E41)/12*E41)</f>
        <v>0</v>
      </c>
      <c r="G42" s="95">
        <f>F42</f>
        <v>0</v>
      </c>
      <c r="H42" s="161"/>
      <c r="I42" s="114" t="s">
        <v>148</v>
      </c>
      <c r="J42" s="114" t="str">
        <f>VLOOKUP(I42,Presupuesto!$B$11:$C$565,2,0)</f>
        <v>AGUINALDO Y DECIMO CUARTO MES</v>
      </c>
      <c r="K42" s="96" t="str">
        <f t="shared" si="0"/>
        <v>Desarrollo e Innovación Curricular</v>
      </c>
      <c r="L42" s="96" t="s">
        <v>704</v>
      </c>
    </row>
    <row r="43" spans="3:12" ht="15.75" hidden="1" thickBot="1" x14ac:dyDescent="0.3">
      <c r="C43" s="170" t="s">
        <v>1388</v>
      </c>
      <c r="D43" s="160"/>
      <c r="E43" s="151">
        <v>0</v>
      </c>
      <c r="F43" s="115">
        <f>IF(E41&lt;6,"",((E41-6)/12)*(G41/E41))</f>
        <v>0</v>
      </c>
      <c r="G43" s="95">
        <f>F43</f>
        <v>0</v>
      </c>
      <c r="H43" s="161"/>
      <c r="I43" s="99" t="s">
        <v>149</v>
      </c>
      <c r="J43" s="99" t="str">
        <f>VLOOKUP(I43,Presupuesto!$B$11:$C$565,2,0)</f>
        <v>DECIMOCUARTO MES</v>
      </c>
      <c r="K43" s="96" t="str">
        <f t="shared" si="0"/>
        <v>Desarrollo e Innovación Curricular</v>
      </c>
      <c r="L43" s="96" t="s">
        <v>704</v>
      </c>
    </row>
    <row r="44" spans="3:12" ht="15.75" hidden="1" thickBot="1" x14ac:dyDescent="0.3">
      <c r="C44" s="134" t="s">
        <v>84</v>
      </c>
      <c r="D44" s="197"/>
      <c r="E44" s="149">
        <v>12</v>
      </c>
      <c r="F44" s="303">
        <f>HLOOKUP($C44,$BZ$2:$CM$3,2,0)</f>
        <v>15032.56</v>
      </c>
      <c r="G44" s="111">
        <f>D44*E44*F44</f>
        <v>0</v>
      </c>
      <c r="H44" s="163"/>
      <c r="I44" s="112" t="s">
        <v>135</v>
      </c>
      <c r="J44" s="112" t="str">
        <f>VLOOKUP(I44,Presupuesto!$B$11:$C$565,2,0)</f>
        <v>SUELDOS Y SALARIOS PERMANENTES</v>
      </c>
      <c r="K44" s="96" t="str">
        <f t="shared" si="0"/>
        <v>Desarrollo e Innovación Curricular</v>
      </c>
      <c r="L44" s="96" t="s">
        <v>704</v>
      </c>
    </row>
    <row r="45" spans="3:12" hidden="1" x14ac:dyDescent="0.25">
      <c r="C45" s="169" t="s">
        <v>1387</v>
      </c>
      <c r="D45" s="160"/>
      <c r="E45" s="151">
        <v>0</v>
      </c>
      <c r="F45" s="98">
        <f>IF(E44=0,"",(G44/E44)/12*E44)</f>
        <v>0</v>
      </c>
      <c r="G45" s="95">
        <f>F45</f>
        <v>0</v>
      </c>
      <c r="H45" s="161"/>
      <c r="I45" s="114" t="s">
        <v>148</v>
      </c>
      <c r="J45" s="114" t="str">
        <f>VLOOKUP(I45,Presupuesto!$B$11:$C$565,2,0)</f>
        <v>AGUINALDO Y DECIMO CUARTO MES</v>
      </c>
      <c r="K45" s="96" t="str">
        <f t="shared" si="0"/>
        <v>Desarrollo e Innovación Curricular</v>
      </c>
      <c r="L45" s="96" t="s">
        <v>704</v>
      </c>
    </row>
    <row r="46" spans="3:12" ht="15.75" hidden="1" thickBot="1" x14ac:dyDescent="0.3">
      <c r="C46" s="170" t="s">
        <v>1388</v>
      </c>
      <c r="D46" s="160"/>
      <c r="E46" s="151">
        <v>0</v>
      </c>
      <c r="F46" s="115">
        <f>IF(E44&lt;6,"",((E44-6)/12)*(G44/E44))</f>
        <v>0</v>
      </c>
      <c r="G46" s="95">
        <f>F46</f>
        <v>0</v>
      </c>
      <c r="H46" s="161"/>
      <c r="I46" s="99" t="s">
        <v>149</v>
      </c>
      <c r="J46" s="99" t="str">
        <f>VLOOKUP(I46,Presupuesto!$B$11:$C$565,2,0)</f>
        <v>DECIMOCUARTO MES</v>
      </c>
      <c r="K46" s="96" t="str">
        <f t="shared" si="0"/>
        <v>Desarrollo e Innovación Curricular</v>
      </c>
      <c r="L46" s="96" t="s">
        <v>704</v>
      </c>
    </row>
    <row r="47" spans="3:12" ht="15.75" hidden="1" thickBot="1" x14ac:dyDescent="0.3">
      <c r="C47" s="134" t="s">
        <v>85</v>
      </c>
      <c r="D47" s="197"/>
      <c r="E47" s="149">
        <v>12</v>
      </c>
      <c r="F47" s="303">
        <f>HLOOKUP($C47,$BZ$2:$CM$3,2,0)</f>
        <v>13264.02</v>
      </c>
      <c r="G47" s="111">
        <f>D47*E47*F47</f>
        <v>0</v>
      </c>
      <c r="H47" s="163"/>
      <c r="I47" s="112" t="s">
        <v>135</v>
      </c>
      <c r="J47" s="112" t="str">
        <f>VLOOKUP(I47,Presupuesto!$B$11:$C$565,2,0)</f>
        <v>SUELDOS Y SALARIOS PERMANENTES</v>
      </c>
      <c r="K47" s="96" t="str">
        <f t="shared" si="0"/>
        <v>Desarrollo e Innovación Curricular</v>
      </c>
      <c r="L47" s="96" t="s">
        <v>704</v>
      </c>
    </row>
    <row r="48" spans="3:12" hidden="1" x14ac:dyDescent="0.25">
      <c r="C48" s="169" t="s">
        <v>1387</v>
      </c>
      <c r="D48" s="160"/>
      <c r="E48" s="151">
        <v>0</v>
      </c>
      <c r="F48" s="98">
        <f>IF(E47=0,"",(G47/E47)/12*E47)</f>
        <v>0</v>
      </c>
      <c r="G48" s="95">
        <f>F48</f>
        <v>0</v>
      </c>
      <c r="H48" s="161"/>
      <c r="I48" s="114" t="s">
        <v>148</v>
      </c>
      <c r="J48" s="114" t="str">
        <f>VLOOKUP(I48,Presupuesto!$B$11:$C$565,2,0)</f>
        <v>AGUINALDO Y DECIMO CUARTO MES</v>
      </c>
      <c r="K48" s="96" t="str">
        <f t="shared" si="0"/>
        <v>Desarrollo e Innovación Curricular</v>
      </c>
      <c r="L48" s="96" t="s">
        <v>704</v>
      </c>
    </row>
    <row r="49" spans="3:12" ht="15.75" hidden="1" thickBot="1" x14ac:dyDescent="0.3">
      <c r="C49" s="170" t="s">
        <v>1388</v>
      </c>
      <c r="D49" s="160"/>
      <c r="E49" s="151">
        <v>0</v>
      </c>
      <c r="F49" s="115">
        <f>IF(E47&lt;6,"",((E47-6)/12)*(G47/E47))</f>
        <v>0</v>
      </c>
      <c r="G49" s="95">
        <f>F49</f>
        <v>0</v>
      </c>
      <c r="H49" s="161"/>
      <c r="I49" s="99" t="s">
        <v>149</v>
      </c>
      <c r="J49" s="99" t="str">
        <f>VLOOKUP(I49,Presupuesto!$B$11:$C$565,2,0)</f>
        <v>DECIMOCUARTO MES</v>
      </c>
      <c r="K49" s="96" t="str">
        <f t="shared" si="0"/>
        <v>Desarrollo e Innovación Curricular</v>
      </c>
      <c r="L49" s="96" t="s">
        <v>704</v>
      </c>
    </row>
    <row r="50" spans="3:12" ht="15.75" hidden="1" thickBot="1" x14ac:dyDescent="0.3">
      <c r="C50" s="134" t="s">
        <v>86</v>
      </c>
      <c r="D50" s="197"/>
      <c r="E50" s="149">
        <v>12</v>
      </c>
      <c r="F50" s="303">
        <f>HLOOKUP($C50,$BZ$2:$CM$3,2,0)</f>
        <v>12379.75</v>
      </c>
      <c r="G50" s="111">
        <f>D50*E50*F50</f>
        <v>0</v>
      </c>
      <c r="H50" s="163"/>
      <c r="I50" s="112" t="s">
        <v>135</v>
      </c>
      <c r="J50" s="112" t="str">
        <f>VLOOKUP(I50,Presupuesto!$B$11:$C$565,2,0)</f>
        <v>SUELDOS Y SALARIOS PERMANENTES</v>
      </c>
      <c r="K50" s="96" t="str">
        <f t="shared" si="0"/>
        <v>Desarrollo e Innovación Curricular</v>
      </c>
      <c r="L50" s="96" t="s">
        <v>704</v>
      </c>
    </row>
    <row r="51" spans="3:12" hidden="1" x14ac:dyDescent="0.25">
      <c r="C51" s="169" t="s">
        <v>1387</v>
      </c>
      <c r="D51" s="160"/>
      <c r="E51" s="151">
        <v>0</v>
      </c>
      <c r="F51" s="98">
        <f>IF(E50=0,"",(G50/E50)/12*E50)</f>
        <v>0</v>
      </c>
      <c r="G51" s="95">
        <f>F51</f>
        <v>0</v>
      </c>
      <c r="H51" s="161"/>
      <c r="I51" s="114" t="s">
        <v>148</v>
      </c>
      <c r="J51" s="114" t="str">
        <f>VLOOKUP(I51,Presupuesto!$B$11:$C$565,2,0)</f>
        <v>AGUINALDO Y DECIMO CUARTO MES</v>
      </c>
      <c r="K51" s="96" t="str">
        <f t="shared" si="0"/>
        <v>Desarrollo e Innovación Curricular</v>
      </c>
      <c r="L51" s="96" t="s">
        <v>704</v>
      </c>
    </row>
    <row r="52" spans="3:12" ht="15.75" hidden="1" thickBot="1" x14ac:dyDescent="0.3">
      <c r="C52" s="170" t="s">
        <v>1388</v>
      </c>
      <c r="D52" s="160"/>
      <c r="E52" s="151">
        <v>0</v>
      </c>
      <c r="F52" s="115">
        <f>IF(E50&lt;6,"",((E50-6)/12)*(G50/E50))</f>
        <v>0</v>
      </c>
      <c r="G52" s="95">
        <f>F52</f>
        <v>0</v>
      </c>
      <c r="H52" s="161"/>
      <c r="I52" s="99" t="s">
        <v>149</v>
      </c>
      <c r="J52" s="99" t="str">
        <f>VLOOKUP(I52,Presupuesto!$B$11:$C$565,2,0)</f>
        <v>DECIMOCUARTO MES</v>
      </c>
      <c r="K52" s="96" t="str">
        <f t="shared" si="0"/>
        <v>Desarrollo e Innovación Curricular</v>
      </c>
      <c r="L52" s="96" t="s">
        <v>704</v>
      </c>
    </row>
    <row r="53" spans="3:12" ht="15.75" hidden="1" thickBot="1" x14ac:dyDescent="0.3">
      <c r="C53" s="134" t="s">
        <v>87</v>
      </c>
      <c r="D53" s="197"/>
      <c r="E53" s="149">
        <v>12</v>
      </c>
      <c r="F53" s="303">
        <f>HLOOKUP($C53,$BZ$2:$CM$3,2,0)</f>
        <v>439.49</v>
      </c>
      <c r="G53" s="111">
        <f>D53*E53*F53</f>
        <v>0</v>
      </c>
      <c r="H53" s="163"/>
      <c r="I53" s="112" t="s">
        <v>135</v>
      </c>
      <c r="J53" s="112" t="str">
        <f>VLOOKUP(I53,Presupuesto!$B$11:$C$565,2,0)</f>
        <v>SUELDOS Y SALARIOS PERMANENTES</v>
      </c>
      <c r="K53" s="96" t="str">
        <f t="shared" si="0"/>
        <v>Desarrollo e Innovación Curricular</v>
      </c>
      <c r="L53" s="96" t="s">
        <v>704</v>
      </c>
    </row>
    <row r="54" spans="3:12" hidden="1" x14ac:dyDescent="0.25">
      <c r="C54" s="169" t="s">
        <v>1387</v>
      </c>
      <c r="D54" s="160"/>
      <c r="E54" s="151">
        <v>0</v>
      </c>
      <c r="F54" s="98">
        <f>IF(E53=0,"",(G53/E53)/12*E53)</f>
        <v>0</v>
      </c>
      <c r="G54" s="95">
        <f>F54</f>
        <v>0</v>
      </c>
      <c r="H54" s="161"/>
      <c r="I54" s="114" t="s">
        <v>148</v>
      </c>
      <c r="J54" s="114" t="str">
        <f>VLOOKUP(I54,Presupuesto!$B$11:$C$565,2,0)</f>
        <v>AGUINALDO Y DECIMO CUARTO MES</v>
      </c>
      <c r="K54" s="96" t="str">
        <f t="shared" si="0"/>
        <v>Desarrollo e Innovación Curricular</v>
      </c>
      <c r="L54" s="96" t="s">
        <v>704</v>
      </c>
    </row>
    <row r="55" spans="3:12" ht="15.75" hidden="1" thickBot="1" x14ac:dyDescent="0.3">
      <c r="C55" s="170" t="s">
        <v>1388</v>
      </c>
      <c r="D55" s="160"/>
      <c r="E55" s="151">
        <v>0</v>
      </c>
      <c r="F55" s="115">
        <f>IF(E53&lt;6,"",((E53-6)/12)*(G53/E53))</f>
        <v>0</v>
      </c>
      <c r="G55" s="95">
        <f>F55</f>
        <v>0</v>
      </c>
      <c r="H55" s="161"/>
      <c r="I55" s="99" t="s">
        <v>149</v>
      </c>
      <c r="J55" s="99" t="str">
        <f>VLOOKUP(I55,Presupuesto!$B$11:$C$565,2,0)</f>
        <v>DECIMOCUARTO MES</v>
      </c>
      <c r="K55" s="96" t="str">
        <f t="shared" si="0"/>
        <v>Desarrollo e Innovación Curricular</v>
      </c>
      <c r="L55" s="96" t="s">
        <v>704</v>
      </c>
    </row>
    <row r="56" spans="3:12" ht="15.75" hidden="1" thickBot="1" x14ac:dyDescent="0.3">
      <c r="C56" s="134" t="s">
        <v>88</v>
      </c>
      <c r="D56" s="197"/>
      <c r="E56" s="149">
        <v>12</v>
      </c>
      <c r="F56" s="303">
        <f>HLOOKUP($C56,$BZ$2:$CM$3,2,0)</f>
        <v>1904.46</v>
      </c>
      <c r="G56" s="111">
        <f>D56*E56*F56</f>
        <v>0</v>
      </c>
      <c r="H56" s="163"/>
      <c r="I56" s="112" t="s">
        <v>135</v>
      </c>
      <c r="J56" s="112" t="str">
        <f>VLOOKUP(I56,Presupuesto!$B$11:$C$565,2,0)</f>
        <v>SUELDOS Y SALARIOS PERMANENTES</v>
      </c>
      <c r="K56" s="96" t="str">
        <f t="shared" si="0"/>
        <v>Desarrollo e Innovación Curricular</v>
      </c>
      <c r="L56" s="96" t="s">
        <v>704</v>
      </c>
    </row>
    <row r="57" spans="3:12" hidden="1" x14ac:dyDescent="0.25">
      <c r="C57" s="169" t="s">
        <v>1387</v>
      </c>
      <c r="D57" s="160"/>
      <c r="E57" s="151">
        <v>0</v>
      </c>
      <c r="F57" s="98">
        <f>IF(E56=0,"",(G56/E56)/12*E56)</f>
        <v>0</v>
      </c>
      <c r="G57" s="95">
        <f>F57</f>
        <v>0</v>
      </c>
      <c r="H57" s="161"/>
      <c r="I57" s="114" t="s">
        <v>148</v>
      </c>
      <c r="J57" s="114" t="str">
        <f>VLOOKUP(I57,Presupuesto!$B$11:$C$565,2,0)</f>
        <v>AGUINALDO Y DECIMO CUARTO MES</v>
      </c>
      <c r="K57" s="96" t="str">
        <f t="shared" si="0"/>
        <v>Desarrollo e Innovación Curricular</v>
      </c>
      <c r="L57" s="96" t="s">
        <v>704</v>
      </c>
    </row>
    <row r="58" spans="3:12" ht="15.75" hidden="1" thickBot="1" x14ac:dyDescent="0.3">
      <c r="C58" s="170" t="s">
        <v>1388</v>
      </c>
      <c r="D58" s="160"/>
      <c r="E58" s="151">
        <v>0</v>
      </c>
      <c r="F58" s="115">
        <f>IF(E56&lt;6,"",((E56-6)/12)*(G56/E56))</f>
        <v>0</v>
      </c>
      <c r="G58" s="95">
        <f>F58</f>
        <v>0</v>
      </c>
      <c r="H58" s="161"/>
      <c r="I58" s="99" t="s">
        <v>149</v>
      </c>
      <c r="J58" s="99" t="str">
        <f>VLOOKUP(I58,Presupuesto!$B$11:$C$565,2,0)</f>
        <v>DECIMOCUARTO MES</v>
      </c>
      <c r="K58" s="96" t="str">
        <f t="shared" si="0"/>
        <v>Desarrollo e Innovación Curricular</v>
      </c>
      <c r="L58" s="96" t="s">
        <v>704</v>
      </c>
    </row>
    <row r="59" spans="3:12" ht="15.75" hidden="1" thickBot="1" x14ac:dyDescent="0.3">
      <c r="C59" s="137" t="s">
        <v>92</v>
      </c>
      <c r="D59" s="197"/>
      <c r="E59" s="149">
        <v>12</v>
      </c>
      <c r="F59" s="136">
        <v>30000</v>
      </c>
      <c r="G59" s="111">
        <f>D59*E59*F59</f>
        <v>0</v>
      </c>
      <c r="H59" s="163"/>
      <c r="I59" s="112" t="s">
        <v>184</v>
      </c>
      <c r="J59" s="112" t="str">
        <f>VLOOKUP(I59,Presupuesto!$B$11:$C$565,2,0)</f>
        <v>CONTRATOS ESPECIALES</v>
      </c>
      <c r="K59" s="96" t="str">
        <f t="shared" si="0"/>
        <v>Desarrollo e Innovación Curricular</v>
      </c>
      <c r="L59" s="96" t="s">
        <v>704</v>
      </c>
    </row>
    <row r="60" spans="3:12" hidden="1" x14ac:dyDescent="0.25">
      <c r="C60" s="169" t="s">
        <v>1387</v>
      </c>
      <c r="D60" s="160"/>
      <c r="E60" s="151">
        <v>0</v>
      </c>
      <c r="F60" s="115">
        <f>IF(E59=0,"",(G59/E59)/12*E59)</f>
        <v>0</v>
      </c>
      <c r="G60" s="95">
        <f>F60</f>
        <v>0</v>
      </c>
      <c r="H60" s="161"/>
      <c r="I60" s="99" t="s">
        <v>184</v>
      </c>
      <c r="J60" s="99" t="str">
        <f>VLOOKUP(I60,Presupuesto!$B$11:$C$565,2,0)</f>
        <v>CONTRATOS ESPECIALES</v>
      </c>
      <c r="K60" s="96" t="str">
        <f t="shared" si="0"/>
        <v>Desarrollo e Innovación Curricular</v>
      </c>
      <c r="L60" s="96" t="s">
        <v>702</v>
      </c>
    </row>
    <row r="61" spans="3:12" ht="15.75" hidden="1" thickBot="1" x14ac:dyDescent="0.3">
      <c r="C61" s="170" t="s">
        <v>1388</v>
      </c>
      <c r="D61" s="160"/>
      <c r="E61" s="151">
        <v>0</v>
      </c>
      <c r="F61" s="98">
        <f>IF(E59&lt;6,"",((E59-6)/12)*(G59/E59))</f>
        <v>0</v>
      </c>
      <c r="G61" s="95">
        <f>F61</f>
        <v>0</v>
      </c>
      <c r="H61" s="161"/>
      <c r="I61" s="99" t="s">
        <v>184</v>
      </c>
      <c r="J61" s="99" t="str">
        <f>VLOOKUP(I61,Presupuesto!$B$11:$C$565,2,0)</f>
        <v>CONTRATOS ESPECIALES</v>
      </c>
      <c r="K61" s="96" t="str">
        <f t="shared" si="0"/>
        <v>Desarrollo e Innovación Curricular</v>
      </c>
      <c r="L61" s="96" t="s">
        <v>710</v>
      </c>
    </row>
    <row r="62" spans="3:12" ht="15.75" thickBot="1" x14ac:dyDescent="0.3">
      <c r="C62" s="137" t="s">
        <v>93</v>
      </c>
      <c r="D62" s="197">
        <v>2</v>
      </c>
      <c r="E62" s="149">
        <v>6</v>
      </c>
      <c r="F62" s="116">
        <v>30000</v>
      </c>
      <c r="G62" s="111">
        <f>D62*E62*F62</f>
        <v>360000</v>
      </c>
      <c r="H62" s="163" t="s">
        <v>696</v>
      </c>
      <c r="I62" s="112" t="s">
        <v>282</v>
      </c>
      <c r="J62" s="112" t="str">
        <f>VLOOKUP(I62,Presupuesto!$B$11:$C$565,2,0)</f>
        <v>OTROS SERVICIOS TECNICOS Y PROFESIONALES</v>
      </c>
      <c r="K62" s="96" t="str">
        <f t="shared" si="0"/>
        <v>Desarrollo e Innovación Curricular</v>
      </c>
      <c r="L62" s="96" t="s">
        <v>702</v>
      </c>
    </row>
    <row r="63" spans="3:12" ht="15.75" thickBot="1" x14ac:dyDescent="0.3">
      <c r="C63" s="169" t="s">
        <v>1387</v>
      </c>
      <c r="D63" s="160"/>
      <c r="E63" s="151">
        <v>0</v>
      </c>
      <c r="F63" s="98">
        <v>0</v>
      </c>
      <c r="G63" s="95">
        <f>F63</f>
        <v>0</v>
      </c>
      <c r="H63" s="163" t="s">
        <v>696</v>
      </c>
      <c r="I63" s="99" t="s">
        <v>282</v>
      </c>
      <c r="J63" s="99" t="str">
        <f>VLOOKUP(I63,Presupuesto!$B$11:$C$565,2,0)</f>
        <v>OTROS SERVICIOS TECNICOS Y PROFESIONALES</v>
      </c>
      <c r="K63" s="96" t="str">
        <f t="shared" si="0"/>
        <v>Desarrollo e Innovación Curricular</v>
      </c>
      <c r="L63" s="96" t="s">
        <v>702</v>
      </c>
    </row>
    <row r="64" spans="3:12" ht="15.75" thickBot="1" x14ac:dyDescent="0.3">
      <c r="C64" s="97" t="s">
        <v>1388</v>
      </c>
      <c r="D64" s="160"/>
      <c r="E64" s="151">
        <v>0</v>
      </c>
      <c r="F64" s="98">
        <v>0</v>
      </c>
      <c r="G64" s="95">
        <f>F64</f>
        <v>0</v>
      </c>
      <c r="H64" s="163" t="s">
        <v>696</v>
      </c>
      <c r="I64" s="99" t="s">
        <v>282</v>
      </c>
      <c r="J64" s="99" t="str">
        <f>VLOOKUP(I64,Presupuesto!$B$11:$C$565,2,0)</f>
        <v>OTROS SERVICIOS TECNICOS Y PROFESIONALES</v>
      </c>
      <c r="K64" s="96" t="str">
        <f t="shared" si="0"/>
        <v>Desarrollo e Innovación Curricular</v>
      </c>
      <c r="L64" s="96" t="s">
        <v>702</v>
      </c>
    </row>
    <row r="65" spans="3:12" ht="15.75" hidden="1" thickBot="1" x14ac:dyDescent="0.3">
      <c r="C65" s="444" t="s">
        <v>94</v>
      </c>
      <c r="D65" s="197"/>
      <c r="E65" s="149">
        <v>12</v>
      </c>
      <c r="F65" s="116">
        <v>30000</v>
      </c>
      <c r="G65" s="111">
        <f>D65*E65*F65</f>
        <v>0</v>
      </c>
      <c r="H65" s="163"/>
      <c r="I65" s="112" t="s">
        <v>135</v>
      </c>
      <c r="J65" s="112" t="str">
        <f>VLOOKUP(I65,Presupuesto!$B$11:$C$565,2,0)</f>
        <v>SUELDOS Y SALARIOS PERMANENTES</v>
      </c>
      <c r="K65" s="96" t="str">
        <f t="shared" si="0"/>
        <v>Desarrollo e Innovación Curricular</v>
      </c>
      <c r="L65" s="96" t="s">
        <v>702</v>
      </c>
    </row>
    <row r="66" spans="3:12" hidden="1" x14ac:dyDescent="0.25">
      <c r="C66" s="169" t="s">
        <v>1387</v>
      </c>
      <c r="D66" s="167"/>
      <c r="E66" s="128">
        <v>0</v>
      </c>
      <c r="F66" s="117">
        <f>IF(E65=0,"",(G65/E65)/12*E65)</f>
        <v>0</v>
      </c>
      <c r="G66" s="118">
        <f>F66</f>
        <v>0</v>
      </c>
      <c r="H66" s="161"/>
      <c r="I66" s="99" t="s">
        <v>148</v>
      </c>
      <c r="J66" s="99" t="str">
        <f>VLOOKUP(I66,Presupuesto!$B$11:$C$565,2,0)</f>
        <v>AGUINALDO Y DECIMO CUARTO MES</v>
      </c>
      <c r="K66" s="96" t="str">
        <f t="shared" si="0"/>
        <v>Desarrollo e Innovación Curricular</v>
      </c>
      <c r="L66" s="96" t="s">
        <v>702</v>
      </c>
    </row>
    <row r="67" spans="3:12" ht="15.75" hidden="1" thickBot="1" x14ac:dyDescent="0.3">
      <c r="C67" s="171" t="s">
        <v>1388</v>
      </c>
      <c r="D67" s="159"/>
      <c r="E67" s="129">
        <v>0</v>
      </c>
      <c r="F67" s="103">
        <f>IF(E65&lt;6,"",((E65-6)/12)*(G65/E65))</f>
        <v>0</v>
      </c>
      <c r="G67" s="103">
        <f>F67</f>
        <v>0</v>
      </c>
      <c r="H67" s="159"/>
      <c r="I67" s="104" t="s">
        <v>149</v>
      </c>
      <c r="J67" s="121" t="str">
        <f>VLOOKUP(I67,Presupuesto!$B$11:$C$565,2,0)</f>
        <v>DECIMOCUARTO MES</v>
      </c>
      <c r="K67" s="104" t="str">
        <f>$K$17</f>
        <v>Desarrollo e Innovación Curricular</v>
      </c>
      <c r="L67" s="121" t="s">
        <v>702</v>
      </c>
    </row>
    <row r="68" spans="3:12" ht="15.75" thickBot="1" x14ac:dyDescent="0.3"/>
    <row r="69" spans="3:12" ht="15.75" thickBot="1" x14ac:dyDescent="0.3">
      <c r="C69" s="68" t="s">
        <v>1292</v>
      </c>
      <c r="D69" s="30">
        <f>SUM(G76:G126)</f>
        <v>576000</v>
      </c>
      <c r="E69" s="92"/>
      <c r="F69" s="92"/>
      <c r="G69" s="92"/>
      <c r="H69" s="75"/>
      <c r="I69" s="75"/>
      <c r="J69" s="75"/>
    </row>
    <row r="70" spans="3:12" x14ac:dyDescent="0.25">
      <c r="D70" s="31"/>
      <c r="E70" s="92"/>
      <c r="F70" s="92"/>
      <c r="G70" s="92"/>
      <c r="H70" s="75"/>
      <c r="I70" s="75"/>
      <c r="J70" s="75"/>
    </row>
    <row r="71" spans="3:12" x14ac:dyDescent="0.25">
      <c r="C71" s="85" t="s">
        <v>1389</v>
      </c>
      <c r="D71" s="31"/>
      <c r="E71" s="92"/>
      <c r="F71" s="92"/>
      <c r="G71" s="92"/>
      <c r="H71" s="75"/>
      <c r="I71" s="75"/>
      <c r="J71" s="75"/>
    </row>
    <row r="72" spans="3:12" ht="15.75" x14ac:dyDescent="0.25">
      <c r="C72" s="201" t="s">
        <v>1293</v>
      </c>
      <c r="D72" s="386">
        <v>1.5</v>
      </c>
      <c r="E72" s="92"/>
      <c r="F72" s="92"/>
      <c r="G72" s="92"/>
      <c r="H72" s="75"/>
      <c r="I72" s="75"/>
      <c r="J72" s="75"/>
    </row>
    <row r="73" spans="3:12" ht="18.75" x14ac:dyDescent="0.25">
      <c r="C73" s="424" t="str">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1- Realización de 2 Talleres con acompañamiento internacional para la Implementación de la Bimodalidad en los currículos y planes de estudio de la UNAH. 
2- Realización de 5 talleres para el acompañamiento al proceso de reestructuración y articulación de la Dirección de Educación a Distancia, las Secciones Funcionales de Educación a Distancia en los Departamentos, las Subcomisiones de Desarrollo Curricular y Autoevaluación, de UNAH VS y ciudad universitaria. 
3- Participación en 2 eventos internacionales para la incorporación de la UNAH en redes académicas de educación a distancia. 
4- Realización de 1 gira de intercambio con universidad a distancia extranjera para establecimiento de alianza estratégica para el acompañamiento al proceso de reorganización del sistema a distancia de la UNAH. 
5- Acompañamiento de 1 Consultoría Internacional de Procesos, al proceso de reestructuración del Sistema de Educación a Distancia de la UNAH.</v>
      </c>
      <c r="D73" s="31"/>
      <c r="E73" s="92"/>
      <c r="F73" s="92"/>
      <c r="G73" s="92"/>
      <c r="H73" s="75"/>
      <c r="I73" s="75"/>
      <c r="J73" s="75"/>
    </row>
    <row r="74" spans="3:12" ht="15.75" thickBot="1" x14ac:dyDescent="0.3">
      <c r="C74" s="175"/>
      <c r="D74" s="31"/>
      <c r="E74" s="92"/>
      <c r="F74" s="92"/>
      <c r="G74" s="92"/>
      <c r="H74" s="75"/>
      <c r="I74" s="75"/>
      <c r="J74" s="75"/>
    </row>
    <row r="75" spans="3:12" ht="30.75" thickBot="1" x14ac:dyDescent="0.3">
      <c r="C75" s="131" t="s">
        <v>1294</v>
      </c>
      <c r="D75" s="135" t="s">
        <v>90</v>
      </c>
      <c r="E75" s="168" t="s">
        <v>1386</v>
      </c>
      <c r="F75" s="135" t="s">
        <v>1296</v>
      </c>
      <c r="G75" s="132" t="s">
        <v>1297</v>
      </c>
      <c r="H75" s="130" t="s">
        <v>1298</v>
      </c>
      <c r="I75" s="133" t="s">
        <v>1299</v>
      </c>
      <c r="J75" s="133" t="s">
        <v>695</v>
      </c>
      <c r="K75" s="133" t="s">
        <v>1300</v>
      </c>
      <c r="L75" s="133" t="s">
        <v>1301</v>
      </c>
    </row>
    <row r="76" spans="3:12" ht="15.75" hidden="1" thickBot="1" x14ac:dyDescent="0.3">
      <c r="C76" s="134" t="s">
        <v>75</v>
      </c>
      <c r="D76" s="197"/>
      <c r="E76" s="149">
        <v>12</v>
      </c>
      <c r="F76" s="303">
        <f>HLOOKUP($C76,$BZ$2:$CM$3,2,0)</f>
        <v>41436.800000000003</v>
      </c>
      <c r="G76" s="111">
        <f>D76*E76*F76</f>
        <v>0</v>
      </c>
      <c r="H76" s="163"/>
      <c r="I76" s="112" t="s">
        <v>135</v>
      </c>
      <c r="J76" s="112" t="str">
        <f>VLOOKUP(I76,Presupuesto!$B$11:$C$565,2,0)</f>
        <v>SUELDOS Y SALARIOS PERMANENTES</v>
      </c>
      <c r="K76" s="327" t="s">
        <v>49</v>
      </c>
      <c r="L76" s="96" t="s">
        <v>702</v>
      </c>
    </row>
    <row r="77" spans="3:12" hidden="1" x14ac:dyDescent="0.25">
      <c r="C77" s="169" t="s">
        <v>1387</v>
      </c>
      <c r="D77" s="160"/>
      <c r="E77" s="151">
        <v>0</v>
      </c>
      <c r="F77" s="98">
        <f>IF(E76=0,"",(G76/E76)/12*E76)</f>
        <v>0</v>
      </c>
      <c r="G77" s="95">
        <f>F77</f>
        <v>0</v>
      </c>
      <c r="H77" s="161" t="s">
        <v>696</v>
      </c>
      <c r="I77" s="114" t="s">
        <v>148</v>
      </c>
      <c r="J77" s="114" t="str">
        <f>VLOOKUP(I77,Presupuesto!$B$11:$C$565,2,0)</f>
        <v>AGUINALDO Y DECIMO CUARTO MES</v>
      </c>
      <c r="K77" s="96" t="str">
        <f>$K$17</f>
        <v>Desarrollo e Innovación Curricular</v>
      </c>
      <c r="L77" s="96" t="s">
        <v>703</v>
      </c>
    </row>
    <row r="78" spans="3:12" ht="15.75" hidden="1" thickBot="1" x14ac:dyDescent="0.3">
      <c r="C78" s="170" t="s">
        <v>1388</v>
      </c>
      <c r="D78" s="160"/>
      <c r="E78" s="151">
        <v>0</v>
      </c>
      <c r="F78" s="115">
        <f>IF(E76&lt;6,"",((E76-6)/12)*(G76/E76))</f>
        <v>0</v>
      </c>
      <c r="G78" s="95">
        <f>F78</f>
        <v>0</v>
      </c>
      <c r="H78" s="161"/>
      <c r="I78" s="99" t="s">
        <v>149</v>
      </c>
      <c r="J78" s="99" t="str">
        <f>VLOOKUP(I78,Presupuesto!$B$11:$C$565,2,0)</f>
        <v>DECIMOCUARTO MES</v>
      </c>
      <c r="K78" s="96" t="str">
        <f t="shared" ref="K78:K126" si="1">$K$17</f>
        <v>Desarrollo e Innovación Curricular</v>
      </c>
      <c r="L78" s="96" t="s">
        <v>704</v>
      </c>
    </row>
    <row r="79" spans="3:12" ht="15.75" hidden="1" thickBot="1" x14ac:dyDescent="0.3">
      <c r="C79" s="134" t="s">
        <v>76</v>
      </c>
      <c r="D79" s="197"/>
      <c r="E79" s="149">
        <v>12</v>
      </c>
      <c r="F79" s="303">
        <f>HLOOKUP($C79,$BZ$2:$CM$3,2,0)</f>
        <v>37669.82</v>
      </c>
      <c r="G79" s="111">
        <f>D79*E79*F79</f>
        <v>0</v>
      </c>
      <c r="H79" s="163"/>
      <c r="I79" s="112" t="s">
        <v>135</v>
      </c>
      <c r="J79" s="112" t="str">
        <f>VLOOKUP(I79,Presupuesto!$B$11:$C$565,2,0)</f>
        <v>SUELDOS Y SALARIOS PERMANENTES</v>
      </c>
      <c r="K79" s="96" t="str">
        <f t="shared" si="1"/>
        <v>Desarrollo e Innovación Curricular</v>
      </c>
      <c r="L79" s="96" t="s">
        <v>704</v>
      </c>
    </row>
    <row r="80" spans="3:12" hidden="1" x14ac:dyDescent="0.25">
      <c r="C80" s="169" t="s">
        <v>1387</v>
      </c>
      <c r="D80" s="160"/>
      <c r="E80" s="151">
        <v>0</v>
      </c>
      <c r="F80" s="98">
        <f>IF(E79=0,"",(G79/E79)/12*E79)</f>
        <v>0</v>
      </c>
      <c r="G80" s="95">
        <f>F80</f>
        <v>0</v>
      </c>
      <c r="H80" s="161"/>
      <c r="I80" s="114" t="s">
        <v>148</v>
      </c>
      <c r="J80" s="114" t="str">
        <f>VLOOKUP(I80,Presupuesto!$B$11:$C$565,2,0)</f>
        <v>AGUINALDO Y DECIMO CUARTO MES</v>
      </c>
      <c r="K80" s="96" t="str">
        <f t="shared" si="1"/>
        <v>Desarrollo e Innovación Curricular</v>
      </c>
      <c r="L80" s="96" t="s">
        <v>704</v>
      </c>
    </row>
    <row r="81" spans="3:12" ht="15.75" hidden="1" thickBot="1" x14ac:dyDescent="0.3">
      <c r="C81" s="170" t="s">
        <v>1388</v>
      </c>
      <c r="D81" s="160"/>
      <c r="E81" s="151">
        <v>0</v>
      </c>
      <c r="F81" s="115">
        <f>IF(E79&lt;6,"",((E79-6)/12)*(G79/E79))</f>
        <v>0</v>
      </c>
      <c r="G81" s="95">
        <f>F81</f>
        <v>0</v>
      </c>
      <c r="H81" s="161"/>
      <c r="I81" s="99" t="s">
        <v>149</v>
      </c>
      <c r="J81" s="99" t="str">
        <f>VLOOKUP(I81,Presupuesto!$B$11:$C$565,2,0)</f>
        <v>DECIMOCUARTO MES</v>
      </c>
      <c r="K81" s="96" t="str">
        <f t="shared" si="1"/>
        <v>Desarrollo e Innovación Curricular</v>
      </c>
      <c r="L81" s="96" t="s">
        <v>704</v>
      </c>
    </row>
    <row r="82" spans="3:12" ht="15.75" hidden="1" thickBot="1" x14ac:dyDescent="0.3">
      <c r="C82" s="134" t="s">
        <v>77</v>
      </c>
      <c r="D82" s="197"/>
      <c r="E82" s="149">
        <v>12</v>
      </c>
      <c r="F82" s="303">
        <f>HLOOKUP($C82,$BZ$2:$CM$3,2,0)</f>
        <v>33902.839999999997</v>
      </c>
      <c r="G82" s="111">
        <f>D82*E82*F82</f>
        <v>0</v>
      </c>
      <c r="H82" s="163"/>
      <c r="I82" s="112" t="s">
        <v>135</v>
      </c>
      <c r="J82" s="112" t="str">
        <f>VLOOKUP(I82,Presupuesto!$B$11:$C$565,2,0)</f>
        <v>SUELDOS Y SALARIOS PERMANENTES</v>
      </c>
      <c r="K82" s="96" t="str">
        <f t="shared" si="1"/>
        <v>Desarrollo e Innovación Curricular</v>
      </c>
      <c r="L82" s="96" t="s">
        <v>704</v>
      </c>
    </row>
    <row r="83" spans="3:12" hidden="1" x14ac:dyDescent="0.25">
      <c r="C83" s="169" t="s">
        <v>1387</v>
      </c>
      <c r="D83" s="160"/>
      <c r="E83" s="151">
        <v>0</v>
      </c>
      <c r="F83" s="98">
        <f>IF(E82=0,"",(G82/E82)/12*E82)</f>
        <v>0</v>
      </c>
      <c r="G83" s="95">
        <f>F83</f>
        <v>0</v>
      </c>
      <c r="H83" s="161"/>
      <c r="I83" s="114" t="s">
        <v>148</v>
      </c>
      <c r="J83" s="114" t="str">
        <f>VLOOKUP(I83,Presupuesto!$B$11:$C$565,2,0)</f>
        <v>AGUINALDO Y DECIMO CUARTO MES</v>
      </c>
      <c r="K83" s="96" t="str">
        <f t="shared" si="1"/>
        <v>Desarrollo e Innovación Curricular</v>
      </c>
      <c r="L83" s="96" t="s">
        <v>704</v>
      </c>
    </row>
    <row r="84" spans="3:12" ht="15.75" hidden="1" thickBot="1" x14ac:dyDescent="0.3">
      <c r="C84" s="170" t="s">
        <v>1388</v>
      </c>
      <c r="D84" s="160"/>
      <c r="E84" s="151">
        <v>0</v>
      </c>
      <c r="F84" s="115">
        <f>IF(E82&lt;6,"",((E82-6)/12)*(G82/E82))</f>
        <v>0</v>
      </c>
      <c r="G84" s="95">
        <f>F84</f>
        <v>0</v>
      </c>
      <c r="H84" s="161"/>
      <c r="I84" s="99" t="s">
        <v>149</v>
      </c>
      <c r="J84" s="99" t="str">
        <f>VLOOKUP(I84,Presupuesto!$B$11:$C$565,2,0)</f>
        <v>DECIMOCUARTO MES</v>
      </c>
      <c r="K84" s="96" t="str">
        <f t="shared" si="1"/>
        <v>Desarrollo e Innovación Curricular</v>
      </c>
      <c r="L84" s="96" t="s">
        <v>704</v>
      </c>
    </row>
    <row r="85" spans="3:12" ht="15.75" hidden="1" thickBot="1" x14ac:dyDescent="0.3">
      <c r="C85" s="134" t="s">
        <v>78</v>
      </c>
      <c r="D85" s="197"/>
      <c r="E85" s="149">
        <v>12</v>
      </c>
      <c r="F85" s="303">
        <f>HLOOKUP($C85,$BZ$2:$CM$3,2,0)</f>
        <v>30135.85</v>
      </c>
      <c r="G85" s="111">
        <f>D85*E85*F85</f>
        <v>0</v>
      </c>
      <c r="H85" s="163"/>
      <c r="I85" s="112" t="s">
        <v>135</v>
      </c>
      <c r="J85" s="112" t="str">
        <f>VLOOKUP(I85,Presupuesto!$B$11:$C$565,2,0)</f>
        <v>SUELDOS Y SALARIOS PERMANENTES</v>
      </c>
      <c r="K85" s="96" t="str">
        <f t="shared" si="1"/>
        <v>Desarrollo e Innovación Curricular</v>
      </c>
      <c r="L85" s="96" t="s">
        <v>704</v>
      </c>
    </row>
    <row r="86" spans="3:12" hidden="1" x14ac:dyDescent="0.25">
      <c r="C86" s="169" t="s">
        <v>1387</v>
      </c>
      <c r="D86" s="160"/>
      <c r="E86" s="151">
        <v>0</v>
      </c>
      <c r="F86" s="98">
        <f>IF(E85=0,"",(G85/E85)/12*E85)</f>
        <v>0</v>
      </c>
      <c r="G86" s="95">
        <f>F86</f>
        <v>0</v>
      </c>
      <c r="H86" s="161"/>
      <c r="I86" s="114" t="s">
        <v>148</v>
      </c>
      <c r="J86" s="114" t="str">
        <f>VLOOKUP(I86,Presupuesto!$B$11:$C$565,2,0)</f>
        <v>AGUINALDO Y DECIMO CUARTO MES</v>
      </c>
      <c r="K86" s="96" t="str">
        <f t="shared" si="1"/>
        <v>Desarrollo e Innovación Curricular</v>
      </c>
      <c r="L86" s="96" t="s">
        <v>704</v>
      </c>
    </row>
    <row r="87" spans="3:12" ht="15.75" hidden="1" thickBot="1" x14ac:dyDescent="0.3">
      <c r="C87" s="170" t="s">
        <v>1388</v>
      </c>
      <c r="D87" s="160"/>
      <c r="E87" s="151">
        <v>0</v>
      </c>
      <c r="F87" s="115">
        <f>IF(E85&lt;6,"",((E85-6)/12)*(G85/E85))</f>
        <v>0</v>
      </c>
      <c r="G87" s="95">
        <f>F87</f>
        <v>0</v>
      </c>
      <c r="H87" s="161"/>
      <c r="I87" s="99" t="s">
        <v>149</v>
      </c>
      <c r="J87" s="99" t="str">
        <f>VLOOKUP(I87,Presupuesto!$B$11:$C$565,2,0)</f>
        <v>DECIMOCUARTO MES</v>
      </c>
      <c r="K87" s="96" t="str">
        <f t="shared" si="1"/>
        <v>Desarrollo e Innovación Curricular</v>
      </c>
      <c r="L87" s="96" t="s">
        <v>704</v>
      </c>
    </row>
    <row r="88" spans="3:12" ht="15.75" hidden="1" thickBot="1" x14ac:dyDescent="0.3">
      <c r="C88" s="134" t="s">
        <v>79</v>
      </c>
      <c r="D88" s="197"/>
      <c r="E88" s="149">
        <v>12</v>
      </c>
      <c r="F88" s="303">
        <f>HLOOKUP($C88,$BZ$2:$CM$3,2,0)</f>
        <v>28252.36</v>
      </c>
      <c r="G88" s="111">
        <f>D88*E88*F88</f>
        <v>0</v>
      </c>
      <c r="H88" s="163"/>
      <c r="I88" s="112" t="s">
        <v>135</v>
      </c>
      <c r="J88" s="112" t="str">
        <f>VLOOKUP(I88,Presupuesto!$B$11:$C$565,2,0)</f>
        <v>SUELDOS Y SALARIOS PERMANENTES</v>
      </c>
      <c r="K88" s="96" t="str">
        <f t="shared" si="1"/>
        <v>Desarrollo e Innovación Curricular</v>
      </c>
      <c r="L88" s="96" t="s">
        <v>704</v>
      </c>
    </row>
    <row r="89" spans="3:12" hidden="1" x14ac:dyDescent="0.25">
      <c r="C89" s="169" t="s">
        <v>1387</v>
      </c>
      <c r="D89" s="160"/>
      <c r="E89" s="151">
        <v>0</v>
      </c>
      <c r="F89" s="98">
        <f>IF(E88=0,"",(G88/E88)/12*E88)</f>
        <v>0</v>
      </c>
      <c r="G89" s="95">
        <f>F89</f>
        <v>0</v>
      </c>
      <c r="H89" s="161"/>
      <c r="I89" s="114" t="s">
        <v>148</v>
      </c>
      <c r="J89" s="114" t="str">
        <f>VLOOKUP(I89,Presupuesto!$B$11:$C$565,2,0)</f>
        <v>AGUINALDO Y DECIMO CUARTO MES</v>
      </c>
      <c r="K89" s="96" t="str">
        <f t="shared" si="1"/>
        <v>Desarrollo e Innovación Curricular</v>
      </c>
      <c r="L89" s="96" t="s">
        <v>704</v>
      </c>
    </row>
    <row r="90" spans="3:12" ht="15.75" hidden="1" thickBot="1" x14ac:dyDescent="0.3">
      <c r="C90" s="170" t="s">
        <v>1388</v>
      </c>
      <c r="D90" s="160"/>
      <c r="E90" s="151">
        <v>0</v>
      </c>
      <c r="F90" s="115">
        <f>IF(E88&lt;6,"",((E88-6)/12)*(G88/E88))</f>
        <v>0</v>
      </c>
      <c r="G90" s="95">
        <f>F90</f>
        <v>0</v>
      </c>
      <c r="H90" s="161"/>
      <c r="I90" s="99" t="s">
        <v>149</v>
      </c>
      <c r="J90" s="99" t="str">
        <f>VLOOKUP(I90,Presupuesto!$B$11:$C$565,2,0)</f>
        <v>DECIMOCUARTO MES</v>
      </c>
      <c r="K90" s="96" t="str">
        <f t="shared" si="1"/>
        <v>Desarrollo e Innovación Curricular</v>
      </c>
      <c r="L90" s="96" t="s">
        <v>704</v>
      </c>
    </row>
    <row r="91" spans="3:12" ht="15.75" hidden="1" thickBot="1" x14ac:dyDescent="0.3">
      <c r="C91" s="134" t="s">
        <v>80</v>
      </c>
      <c r="D91" s="197"/>
      <c r="E91" s="149">
        <v>12</v>
      </c>
      <c r="F91" s="303">
        <f>HLOOKUP($C91,$BZ$2:$CM$3,2,0)</f>
        <v>26368.87</v>
      </c>
      <c r="G91" s="111">
        <f>D91*E91*F91</f>
        <v>0</v>
      </c>
      <c r="H91" s="163"/>
      <c r="I91" s="112" t="s">
        <v>135</v>
      </c>
      <c r="J91" s="112" t="str">
        <f>VLOOKUP(I91,Presupuesto!$B$11:$C$565,2,0)</f>
        <v>SUELDOS Y SALARIOS PERMANENTES</v>
      </c>
      <c r="K91" s="96" t="str">
        <f t="shared" si="1"/>
        <v>Desarrollo e Innovación Curricular</v>
      </c>
      <c r="L91" s="96" t="s">
        <v>704</v>
      </c>
    </row>
    <row r="92" spans="3:12" hidden="1" x14ac:dyDescent="0.25">
      <c r="C92" s="169" t="s">
        <v>1387</v>
      </c>
      <c r="D92" s="160"/>
      <c r="E92" s="151">
        <v>0</v>
      </c>
      <c r="F92" s="98">
        <f>IF(E91=0,"",(G91/E91)/12*E91)</f>
        <v>0</v>
      </c>
      <c r="G92" s="95">
        <f>F92</f>
        <v>0</v>
      </c>
      <c r="H92" s="161"/>
      <c r="I92" s="114" t="s">
        <v>148</v>
      </c>
      <c r="J92" s="114" t="str">
        <f>VLOOKUP(I92,Presupuesto!$B$11:$C$565,2,0)</f>
        <v>AGUINALDO Y DECIMO CUARTO MES</v>
      </c>
      <c r="K92" s="96" t="str">
        <f t="shared" si="1"/>
        <v>Desarrollo e Innovación Curricular</v>
      </c>
      <c r="L92" s="96" t="s">
        <v>704</v>
      </c>
    </row>
    <row r="93" spans="3:12" ht="15.75" hidden="1" thickBot="1" x14ac:dyDescent="0.3">
      <c r="C93" s="170" t="s">
        <v>1388</v>
      </c>
      <c r="D93" s="160"/>
      <c r="E93" s="151">
        <v>0</v>
      </c>
      <c r="F93" s="115">
        <f>IF(E91&lt;6,"",((E91-6)/12)*(G91/E91))</f>
        <v>0</v>
      </c>
      <c r="G93" s="95">
        <f>F93</f>
        <v>0</v>
      </c>
      <c r="H93" s="161"/>
      <c r="I93" s="99" t="s">
        <v>149</v>
      </c>
      <c r="J93" s="99" t="str">
        <f>VLOOKUP(I93,Presupuesto!$B$11:$C$565,2,0)</f>
        <v>DECIMOCUARTO MES</v>
      </c>
      <c r="K93" s="96" t="str">
        <f t="shared" si="1"/>
        <v>Desarrollo e Innovación Curricular</v>
      </c>
      <c r="L93" s="96" t="s">
        <v>704</v>
      </c>
    </row>
    <row r="94" spans="3:12" ht="15.75" hidden="1" thickBot="1" x14ac:dyDescent="0.3">
      <c r="C94" s="134" t="s">
        <v>81</v>
      </c>
      <c r="D94" s="197"/>
      <c r="E94" s="149">
        <v>12</v>
      </c>
      <c r="F94" s="303">
        <f>HLOOKUP($C94,$BZ$2:$CM$3,2,0)</f>
        <v>17893.16</v>
      </c>
      <c r="G94" s="111">
        <f>D94*E94*F94</f>
        <v>0</v>
      </c>
      <c r="H94" s="163"/>
      <c r="I94" s="112" t="s">
        <v>135</v>
      </c>
      <c r="J94" s="112" t="str">
        <f>VLOOKUP(I94,Presupuesto!$B$11:$C$565,2,0)</f>
        <v>SUELDOS Y SALARIOS PERMANENTES</v>
      </c>
      <c r="K94" s="96" t="str">
        <f t="shared" si="1"/>
        <v>Desarrollo e Innovación Curricular</v>
      </c>
      <c r="L94" s="96" t="s">
        <v>704</v>
      </c>
    </row>
    <row r="95" spans="3:12" hidden="1" x14ac:dyDescent="0.25">
      <c r="C95" s="169" t="s">
        <v>1387</v>
      </c>
      <c r="D95" s="160"/>
      <c r="E95" s="151">
        <v>0</v>
      </c>
      <c r="F95" s="98">
        <f>IF(E94=0,"",(G94/E94)/12*E94)</f>
        <v>0</v>
      </c>
      <c r="G95" s="95">
        <f>F95</f>
        <v>0</v>
      </c>
      <c r="H95" s="161"/>
      <c r="I95" s="114" t="s">
        <v>148</v>
      </c>
      <c r="J95" s="114" t="str">
        <f>VLOOKUP(I95,Presupuesto!$B$11:$C$565,2,0)</f>
        <v>AGUINALDO Y DECIMO CUARTO MES</v>
      </c>
      <c r="K95" s="96" t="str">
        <f t="shared" si="1"/>
        <v>Desarrollo e Innovación Curricular</v>
      </c>
      <c r="L95" s="96" t="s">
        <v>704</v>
      </c>
    </row>
    <row r="96" spans="3:12" ht="15.75" hidden="1" thickBot="1" x14ac:dyDescent="0.3">
      <c r="C96" s="170" t="s">
        <v>1388</v>
      </c>
      <c r="D96" s="160"/>
      <c r="E96" s="151">
        <v>0</v>
      </c>
      <c r="F96" s="115">
        <f>IF(E94&lt;6,"",((E94-6)/12)*(G94/E94))</f>
        <v>0</v>
      </c>
      <c r="G96" s="95">
        <f>F96</f>
        <v>0</v>
      </c>
      <c r="H96" s="161"/>
      <c r="I96" s="99" t="s">
        <v>149</v>
      </c>
      <c r="J96" s="99" t="str">
        <f>VLOOKUP(I96,Presupuesto!$B$11:$C$565,2,0)</f>
        <v>DECIMOCUARTO MES</v>
      </c>
      <c r="K96" s="96" t="str">
        <f t="shared" si="1"/>
        <v>Desarrollo e Innovación Curricular</v>
      </c>
      <c r="L96" s="96" t="s">
        <v>704</v>
      </c>
    </row>
    <row r="97" spans="3:12" ht="15.75" hidden="1" thickBot="1" x14ac:dyDescent="0.3">
      <c r="C97" s="134" t="s">
        <v>82</v>
      </c>
      <c r="D97" s="197"/>
      <c r="E97" s="149">
        <v>12</v>
      </c>
      <c r="F97" s="303">
        <f>HLOOKUP($C97,$BZ$2:$CM$3,2,0)</f>
        <v>16951.419999999998</v>
      </c>
      <c r="G97" s="111">
        <f>D97*E97*F97</f>
        <v>0</v>
      </c>
      <c r="H97" s="163"/>
      <c r="I97" s="112" t="s">
        <v>135</v>
      </c>
      <c r="J97" s="112" t="str">
        <f>VLOOKUP(I97,Presupuesto!$B$11:$C$565,2,0)</f>
        <v>SUELDOS Y SALARIOS PERMANENTES</v>
      </c>
      <c r="K97" s="96" t="str">
        <f t="shared" si="1"/>
        <v>Desarrollo e Innovación Curricular</v>
      </c>
      <c r="L97" s="96" t="s">
        <v>704</v>
      </c>
    </row>
    <row r="98" spans="3:12" hidden="1" x14ac:dyDescent="0.25">
      <c r="C98" s="169" t="s">
        <v>1387</v>
      </c>
      <c r="D98" s="160"/>
      <c r="E98" s="151">
        <v>0</v>
      </c>
      <c r="F98" s="98">
        <f>IF(E97=0,"",(G97/E97)/12*E97)</f>
        <v>0</v>
      </c>
      <c r="G98" s="95">
        <f>F98</f>
        <v>0</v>
      </c>
      <c r="H98" s="161"/>
      <c r="I98" s="114" t="s">
        <v>148</v>
      </c>
      <c r="J98" s="114" t="str">
        <f>VLOOKUP(I98,Presupuesto!$B$11:$C$565,2,0)</f>
        <v>AGUINALDO Y DECIMO CUARTO MES</v>
      </c>
      <c r="K98" s="96" t="str">
        <f t="shared" si="1"/>
        <v>Desarrollo e Innovación Curricular</v>
      </c>
      <c r="L98" s="96" t="s">
        <v>704</v>
      </c>
    </row>
    <row r="99" spans="3:12" ht="15.75" hidden="1" thickBot="1" x14ac:dyDescent="0.3">
      <c r="C99" s="170" t="s">
        <v>1388</v>
      </c>
      <c r="D99" s="160"/>
      <c r="E99" s="151">
        <v>0</v>
      </c>
      <c r="F99" s="115">
        <f>IF(E97&lt;6,"",((E97-6)/12)*(G97/E97))</f>
        <v>0</v>
      </c>
      <c r="G99" s="95">
        <f>F99</f>
        <v>0</v>
      </c>
      <c r="H99" s="161"/>
      <c r="I99" s="99" t="s">
        <v>149</v>
      </c>
      <c r="J99" s="99" t="str">
        <f>VLOOKUP(I99,Presupuesto!$B$11:$C$565,2,0)</f>
        <v>DECIMOCUARTO MES</v>
      </c>
      <c r="K99" s="96" t="str">
        <f t="shared" si="1"/>
        <v>Desarrollo e Innovación Curricular</v>
      </c>
      <c r="L99" s="96" t="s">
        <v>704</v>
      </c>
    </row>
    <row r="100" spans="3:12" ht="15.75" hidden="1" thickBot="1" x14ac:dyDescent="0.3">
      <c r="C100" s="134" t="s">
        <v>83</v>
      </c>
      <c r="D100" s="197"/>
      <c r="E100" s="149">
        <v>12</v>
      </c>
      <c r="F100" s="303">
        <f>HLOOKUP($C100,$BZ$2:$CM$3,2,0)</f>
        <v>13184.44</v>
      </c>
      <c r="G100" s="111">
        <f>D100*E100*F100</f>
        <v>0</v>
      </c>
      <c r="H100" s="163"/>
      <c r="I100" s="112" t="s">
        <v>135</v>
      </c>
      <c r="J100" s="112" t="str">
        <f>VLOOKUP(I100,Presupuesto!$B$11:$C$565,2,0)</f>
        <v>SUELDOS Y SALARIOS PERMANENTES</v>
      </c>
      <c r="K100" s="96" t="str">
        <f t="shared" si="1"/>
        <v>Desarrollo e Innovación Curricular</v>
      </c>
      <c r="L100" s="96" t="s">
        <v>704</v>
      </c>
    </row>
    <row r="101" spans="3:12" hidden="1" x14ac:dyDescent="0.25">
      <c r="C101" s="169" t="s">
        <v>1387</v>
      </c>
      <c r="D101" s="160"/>
      <c r="E101" s="151">
        <v>0</v>
      </c>
      <c r="F101" s="98">
        <f>IF(E100=0,"",(G100/E100)/12*E100)</f>
        <v>0</v>
      </c>
      <c r="G101" s="95">
        <f>F101</f>
        <v>0</v>
      </c>
      <c r="H101" s="161"/>
      <c r="I101" s="114" t="s">
        <v>148</v>
      </c>
      <c r="J101" s="114" t="str">
        <f>VLOOKUP(I101,Presupuesto!$B$11:$C$565,2,0)</f>
        <v>AGUINALDO Y DECIMO CUARTO MES</v>
      </c>
      <c r="K101" s="96" t="str">
        <f t="shared" si="1"/>
        <v>Desarrollo e Innovación Curricular</v>
      </c>
      <c r="L101" s="96" t="s">
        <v>704</v>
      </c>
    </row>
    <row r="102" spans="3:12" ht="15.75" hidden="1" thickBot="1" x14ac:dyDescent="0.3">
      <c r="C102" s="170" t="s">
        <v>1388</v>
      </c>
      <c r="D102" s="160"/>
      <c r="E102" s="151">
        <v>0</v>
      </c>
      <c r="F102" s="115">
        <f>IF(E100&lt;6,"",((E100-6)/12)*(G100/E100))</f>
        <v>0</v>
      </c>
      <c r="G102" s="95">
        <f>F102</f>
        <v>0</v>
      </c>
      <c r="H102" s="161"/>
      <c r="I102" s="99" t="s">
        <v>149</v>
      </c>
      <c r="J102" s="99" t="str">
        <f>VLOOKUP(I102,Presupuesto!$B$11:$C$565,2,0)</f>
        <v>DECIMOCUARTO MES</v>
      </c>
      <c r="K102" s="96" t="str">
        <f t="shared" si="1"/>
        <v>Desarrollo e Innovación Curricular</v>
      </c>
      <c r="L102" s="96" t="s">
        <v>704</v>
      </c>
    </row>
    <row r="103" spans="3:12" ht="15.75" hidden="1" thickBot="1" x14ac:dyDescent="0.3">
      <c r="C103" s="134" t="s">
        <v>84</v>
      </c>
      <c r="D103" s="197"/>
      <c r="E103" s="149">
        <v>12</v>
      </c>
      <c r="F103" s="303">
        <f>HLOOKUP($C103,$BZ$2:$CM$3,2,0)</f>
        <v>15032.56</v>
      </c>
      <c r="G103" s="111">
        <f>D103*E103*F103</f>
        <v>0</v>
      </c>
      <c r="H103" s="163"/>
      <c r="I103" s="112" t="s">
        <v>135</v>
      </c>
      <c r="J103" s="112" t="str">
        <f>VLOOKUP(I103,Presupuesto!$B$11:$C$565,2,0)</f>
        <v>SUELDOS Y SALARIOS PERMANENTES</v>
      </c>
      <c r="K103" s="96" t="str">
        <f t="shared" si="1"/>
        <v>Desarrollo e Innovación Curricular</v>
      </c>
      <c r="L103" s="96" t="s">
        <v>704</v>
      </c>
    </row>
    <row r="104" spans="3:12" hidden="1" x14ac:dyDescent="0.25">
      <c r="C104" s="169" t="s">
        <v>1387</v>
      </c>
      <c r="D104" s="160"/>
      <c r="E104" s="151">
        <v>0</v>
      </c>
      <c r="F104" s="98">
        <f>IF(E103=0,"",(G103/E103)/12*E103)</f>
        <v>0</v>
      </c>
      <c r="G104" s="95">
        <f>F104</f>
        <v>0</v>
      </c>
      <c r="H104" s="161"/>
      <c r="I104" s="114" t="s">
        <v>148</v>
      </c>
      <c r="J104" s="114" t="str">
        <f>VLOOKUP(I104,Presupuesto!$B$11:$C$565,2,0)</f>
        <v>AGUINALDO Y DECIMO CUARTO MES</v>
      </c>
      <c r="K104" s="96" t="str">
        <f t="shared" si="1"/>
        <v>Desarrollo e Innovación Curricular</v>
      </c>
      <c r="L104" s="96" t="s">
        <v>704</v>
      </c>
    </row>
    <row r="105" spans="3:12" ht="15.75" hidden="1" thickBot="1" x14ac:dyDescent="0.3">
      <c r="C105" s="170" t="s">
        <v>1388</v>
      </c>
      <c r="D105" s="160"/>
      <c r="E105" s="151">
        <v>0</v>
      </c>
      <c r="F105" s="115">
        <f>IF(E103&lt;6,"",((E103-6)/12)*(G103/E103))</f>
        <v>0</v>
      </c>
      <c r="G105" s="95">
        <f>F105</f>
        <v>0</v>
      </c>
      <c r="H105" s="161"/>
      <c r="I105" s="99" t="s">
        <v>149</v>
      </c>
      <c r="J105" s="99" t="str">
        <f>VLOOKUP(I105,Presupuesto!$B$11:$C$565,2,0)</f>
        <v>DECIMOCUARTO MES</v>
      </c>
      <c r="K105" s="96" t="str">
        <f t="shared" si="1"/>
        <v>Desarrollo e Innovación Curricular</v>
      </c>
      <c r="L105" s="96" t="s">
        <v>704</v>
      </c>
    </row>
    <row r="106" spans="3:12" ht="15.75" hidden="1" thickBot="1" x14ac:dyDescent="0.3">
      <c r="C106" s="134" t="s">
        <v>85</v>
      </c>
      <c r="D106" s="197"/>
      <c r="E106" s="149">
        <v>12</v>
      </c>
      <c r="F106" s="303">
        <f>HLOOKUP($C106,$BZ$2:$CM$3,2,0)</f>
        <v>13264.02</v>
      </c>
      <c r="G106" s="111">
        <f>D106*E106*F106</f>
        <v>0</v>
      </c>
      <c r="H106" s="163"/>
      <c r="I106" s="112" t="s">
        <v>135</v>
      </c>
      <c r="J106" s="112" t="str">
        <f>VLOOKUP(I106,Presupuesto!$B$11:$C$565,2,0)</f>
        <v>SUELDOS Y SALARIOS PERMANENTES</v>
      </c>
      <c r="K106" s="96" t="str">
        <f t="shared" si="1"/>
        <v>Desarrollo e Innovación Curricular</v>
      </c>
      <c r="L106" s="96" t="s">
        <v>704</v>
      </c>
    </row>
    <row r="107" spans="3:12" hidden="1" x14ac:dyDescent="0.25">
      <c r="C107" s="169" t="s">
        <v>1387</v>
      </c>
      <c r="D107" s="160"/>
      <c r="E107" s="151">
        <v>0</v>
      </c>
      <c r="F107" s="98">
        <f>IF(E106=0,"",(G106/E106)/12*E106)</f>
        <v>0</v>
      </c>
      <c r="G107" s="95">
        <f>F107</f>
        <v>0</v>
      </c>
      <c r="H107" s="161"/>
      <c r="I107" s="114" t="s">
        <v>148</v>
      </c>
      <c r="J107" s="114" t="str">
        <f>VLOOKUP(I107,Presupuesto!$B$11:$C$565,2,0)</f>
        <v>AGUINALDO Y DECIMO CUARTO MES</v>
      </c>
      <c r="K107" s="96" t="str">
        <f t="shared" si="1"/>
        <v>Desarrollo e Innovación Curricular</v>
      </c>
      <c r="L107" s="96" t="s">
        <v>704</v>
      </c>
    </row>
    <row r="108" spans="3:12" ht="15.75" hidden="1" thickBot="1" x14ac:dyDescent="0.3">
      <c r="C108" s="170" t="s">
        <v>1388</v>
      </c>
      <c r="D108" s="160"/>
      <c r="E108" s="151">
        <v>0</v>
      </c>
      <c r="F108" s="115">
        <f>IF(E106&lt;6,"",((E106-6)/12)*(G106/E106))</f>
        <v>0</v>
      </c>
      <c r="G108" s="95">
        <f>F108</f>
        <v>0</v>
      </c>
      <c r="H108" s="161"/>
      <c r="I108" s="99" t="s">
        <v>149</v>
      </c>
      <c r="J108" s="99" t="str">
        <f>VLOOKUP(I108,Presupuesto!$B$11:$C$565,2,0)</f>
        <v>DECIMOCUARTO MES</v>
      </c>
      <c r="K108" s="96" t="str">
        <f t="shared" si="1"/>
        <v>Desarrollo e Innovación Curricular</v>
      </c>
      <c r="L108" s="96" t="s">
        <v>704</v>
      </c>
    </row>
    <row r="109" spans="3:12" ht="15.75" hidden="1" thickBot="1" x14ac:dyDescent="0.3">
      <c r="C109" s="134" t="s">
        <v>86</v>
      </c>
      <c r="D109" s="197"/>
      <c r="E109" s="149">
        <v>12</v>
      </c>
      <c r="F109" s="303">
        <f>HLOOKUP($C109,$BZ$2:$CM$3,2,0)</f>
        <v>12379.75</v>
      </c>
      <c r="G109" s="111">
        <f>D109*E109*F109</f>
        <v>0</v>
      </c>
      <c r="H109" s="163"/>
      <c r="I109" s="112" t="s">
        <v>135</v>
      </c>
      <c r="J109" s="112" t="str">
        <f>VLOOKUP(I109,Presupuesto!$B$11:$C$565,2,0)</f>
        <v>SUELDOS Y SALARIOS PERMANENTES</v>
      </c>
      <c r="K109" s="96" t="str">
        <f t="shared" si="1"/>
        <v>Desarrollo e Innovación Curricular</v>
      </c>
      <c r="L109" s="96" t="s">
        <v>704</v>
      </c>
    </row>
    <row r="110" spans="3:12" hidden="1" x14ac:dyDescent="0.25">
      <c r="C110" s="169" t="s">
        <v>1387</v>
      </c>
      <c r="D110" s="160"/>
      <c r="E110" s="151">
        <v>0</v>
      </c>
      <c r="F110" s="98">
        <f>IF(E109=0,"",(G109/E109)/12*E109)</f>
        <v>0</v>
      </c>
      <c r="G110" s="95">
        <f>F110</f>
        <v>0</v>
      </c>
      <c r="H110" s="161"/>
      <c r="I110" s="114" t="s">
        <v>148</v>
      </c>
      <c r="J110" s="114" t="str">
        <f>VLOOKUP(I110,Presupuesto!$B$11:$C$565,2,0)</f>
        <v>AGUINALDO Y DECIMO CUARTO MES</v>
      </c>
      <c r="K110" s="96" t="str">
        <f t="shared" si="1"/>
        <v>Desarrollo e Innovación Curricular</v>
      </c>
      <c r="L110" s="96" t="s">
        <v>704</v>
      </c>
    </row>
    <row r="111" spans="3:12" ht="15.75" hidden="1" thickBot="1" x14ac:dyDescent="0.3">
      <c r="C111" s="170" t="s">
        <v>1388</v>
      </c>
      <c r="D111" s="160"/>
      <c r="E111" s="151">
        <v>0</v>
      </c>
      <c r="F111" s="115">
        <f>IF(E109&lt;6,"",((E109-6)/12)*(G109/E109))</f>
        <v>0</v>
      </c>
      <c r="G111" s="95">
        <f>F111</f>
        <v>0</v>
      </c>
      <c r="H111" s="161"/>
      <c r="I111" s="99" t="s">
        <v>149</v>
      </c>
      <c r="J111" s="99" t="str">
        <f>VLOOKUP(I111,Presupuesto!$B$11:$C$565,2,0)</f>
        <v>DECIMOCUARTO MES</v>
      </c>
      <c r="K111" s="96" t="str">
        <f t="shared" si="1"/>
        <v>Desarrollo e Innovación Curricular</v>
      </c>
      <c r="L111" s="96" t="s">
        <v>704</v>
      </c>
    </row>
    <row r="112" spans="3:12" ht="15.75" hidden="1" thickBot="1" x14ac:dyDescent="0.3">
      <c r="C112" s="134" t="s">
        <v>87</v>
      </c>
      <c r="D112" s="197"/>
      <c r="E112" s="149">
        <v>12</v>
      </c>
      <c r="F112" s="303">
        <f>HLOOKUP($C112,$BZ$2:$CM$3,2,0)</f>
        <v>439.49</v>
      </c>
      <c r="G112" s="111">
        <f>D112*E112*F112</f>
        <v>0</v>
      </c>
      <c r="H112" s="163"/>
      <c r="I112" s="112" t="s">
        <v>135</v>
      </c>
      <c r="J112" s="112" t="str">
        <f>VLOOKUP(I112,Presupuesto!$B$11:$C$565,2,0)</f>
        <v>SUELDOS Y SALARIOS PERMANENTES</v>
      </c>
      <c r="K112" s="96" t="str">
        <f t="shared" si="1"/>
        <v>Desarrollo e Innovación Curricular</v>
      </c>
      <c r="L112" s="96" t="s">
        <v>704</v>
      </c>
    </row>
    <row r="113" spans="3:12" hidden="1" x14ac:dyDescent="0.25">
      <c r="C113" s="169" t="s">
        <v>1387</v>
      </c>
      <c r="D113" s="160"/>
      <c r="E113" s="151">
        <v>0</v>
      </c>
      <c r="F113" s="98">
        <f>IF(E112=0,"",(G112/E112)/12*E112)</f>
        <v>0</v>
      </c>
      <c r="G113" s="95">
        <f>F113</f>
        <v>0</v>
      </c>
      <c r="H113" s="161"/>
      <c r="I113" s="114" t="s">
        <v>148</v>
      </c>
      <c r="J113" s="114" t="str">
        <f>VLOOKUP(I113,Presupuesto!$B$11:$C$565,2,0)</f>
        <v>AGUINALDO Y DECIMO CUARTO MES</v>
      </c>
      <c r="K113" s="96" t="str">
        <f t="shared" si="1"/>
        <v>Desarrollo e Innovación Curricular</v>
      </c>
      <c r="L113" s="96" t="s">
        <v>704</v>
      </c>
    </row>
    <row r="114" spans="3:12" ht="15.75" hidden="1" thickBot="1" x14ac:dyDescent="0.3">
      <c r="C114" s="170" t="s">
        <v>1388</v>
      </c>
      <c r="D114" s="160"/>
      <c r="E114" s="151">
        <v>0</v>
      </c>
      <c r="F114" s="115">
        <f>IF(E112&lt;6,"",((E112-6)/12)*(G112/E112))</f>
        <v>0</v>
      </c>
      <c r="G114" s="95">
        <f>F114</f>
        <v>0</v>
      </c>
      <c r="H114" s="161"/>
      <c r="I114" s="99" t="s">
        <v>149</v>
      </c>
      <c r="J114" s="99" t="str">
        <f>VLOOKUP(I114,Presupuesto!$B$11:$C$565,2,0)</f>
        <v>DECIMOCUARTO MES</v>
      </c>
      <c r="K114" s="96" t="str">
        <f t="shared" si="1"/>
        <v>Desarrollo e Innovación Curricular</v>
      </c>
      <c r="L114" s="96" t="s">
        <v>704</v>
      </c>
    </row>
    <row r="115" spans="3:12" ht="15.75" hidden="1" thickBot="1" x14ac:dyDescent="0.3">
      <c r="C115" s="134" t="s">
        <v>88</v>
      </c>
      <c r="D115" s="197"/>
      <c r="E115" s="149">
        <v>12</v>
      </c>
      <c r="F115" s="303">
        <f>HLOOKUP($C115,$BZ$2:$CM$3,2,0)</f>
        <v>1904.46</v>
      </c>
      <c r="G115" s="111">
        <f>D115*E115*F115</f>
        <v>0</v>
      </c>
      <c r="H115" s="163"/>
      <c r="I115" s="112" t="s">
        <v>135</v>
      </c>
      <c r="J115" s="112" t="str">
        <f>VLOOKUP(I115,Presupuesto!$B$11:$C$565,2,0)</f>
        <v>SUELDOS Y SALARIOS PERMANENTES</v>
      </c>
      <c r="K115" s="96" t="str">
        <f t="shared" si="1"/>
        <v>Desarrollo e Innovación Curricular</v>
      </c>
      <c r="L115" s="96" t="s">
        <v>704</v>
      </c>
    </row>
    <row r="116" spans="3:12" hidden="1" x14ac:dyDescent="0.25">
      <c r="C116" s="169" t="s">
        <v>1387</v>
      </c>
      <c r="D116" s="160"/>
      <c r="E116" s="151">
        <v>0</v>
      </c>
      <c r="F116" s="98">
        <f>IF(E115=0,"",(G115/E115)/12*E115)</f>
        <v>0</v>
      </c>
      <c r="G116" s="95">
        <f>F116</f>
        <v>0</v>
      </c>
      <c r="H116" s="161"/>
      <c r="I116" s="114" t="s">
        <v>148</v>
      </c>
      <c r="J116" s="114" t="str">
        <f>VLOOKUP(I116,Presupuesto!$B$11:$C$565,2,0)</f>
        <v>AGUINALDO Y DECIMO CUARTO MES</v>
      </c>
      <c r="K116" s="96" t="str">
        <f t="shared" si="1"/>
        <v>Desarrollo e Innovación Curricular</v>
      </c>
      <c r="L116" s="96" t="s">
        <v>704</v>
      </c>
    </row>
    <row r="117" spans="3:12" ht="15.75" hidden="1" thickBot="1" x14ac:dyDescent="0.3">
      <c r="C117" s="170" t="s">
        <v>1388</v>
      </c>
      <c r="D117" s="160"/>
      <c r="E117" s="151">
        <v>0</v>
      </c>
      <c r="F117" s="115">
        <f>IF(E115&lt;6,"",((E115-6)/12)*(G115/E115))</f>
        <v>0</v>
      </c>
      <c r="G117" s="95">
        <f>F117</f>
        <v>0</v>
      </c>
      <c r="H117" s="161"/>
      <c r="I117" s="99" t="s">
        <v>149</v>
      </c>
      <c r="J117" s="99" t="str">
        <f>VLOOKUP(I117,Presupuesto!$B$11:$C$565,2,0)</f>
        <v>DECIMOCUARTO MES</v>
      </c>
      <c r="K117" s="96" t="str">
        <f t="shared" si="1"/>
        <v>Desarrollo e Innovación Curricular</v>
      </c>
      <c r="L117" s="96" t="s">
        <v>704</v>
      </c>
    </row>
    <row r="118" spans="3:12" ht="15.75" hidden="1" thickBot="1" x14ac:dyDescent="0.3">
      <c r="C118" s="137" t="s">
        <v>92</v>
      </c>
      <c r="D118" s="197"/>
      <c r="E118" s="149">
        <v>12</v>
      </c>
      <c r="F118" s="136">
        <v>30000</v>
      </c>
      <c r="G118" s="111">
        <f>D118*E118*F118</f>
        <v>0</v>
      </c>
      <c r="H118" s="163"/>
      <c r="I118" s="112" t="s">
        <v>184</v>
      </c>
      <c r="J118" s="112" t="str">
        <f>VLOOKUP(I118,Presupuesto!$B$11:$C$565,2,0)</f>
        <v>CONTRATOS ESPECIALES</v>
      </c>
      <c r="K118" s="96" t="str">
        <f t="shared" si="1"/>
        <v>Desarrollo e Innovación Curricular</v>
      </c>
      <c r="L118" s="96" t="s">
        <v>704</v>
      </c>
    </row>
    <row r="119" spans="3:12" hidden="1" x14ac:dyDescent="0.25">
      <c r="C119" s="169" t="s">
        <v>1387</v>
      </c>
      <c r="D119" s="160"/>
      <c r="E119" s="151">
        <v>0</v>
      </c>
      <c r="F119" s="115">
        <f>IF(E118=0,"",(G118/E118)/12*E118)</f>
        <v>0</v>
      </c>
      <c r="G119" s="95">
        <f>F119</f>
        <v>0</v>
      </c>
      <c r="H119" s="161"/>
      <c r="I119" s="99" t="s">
        <v>184</v>
      </c>
      <c r="J119" s="99" t="str">
        <f>VLOOKUP(I119,Presupuesto!$B$11:$C$565,2,0)</f>
        <v>CONTRATOS ESPECIALES</v>
      </c>
      <c r="K119" s="96" t="str">
        <f t="shared" si="1"/>
        <v>Desarrollo e Innovación Curricular</v>
      </c>
      <c r="L119" s="96" t="s">
        <v>702</v>
      </c>
    </row>
    <row r="120" spans="3:12" ht="15.75" hidden="1" thickBot="1" x14ac:dyDescent="0.3">
      <c r="C120" s="170" t="s">
        <v>1388</v>
      </c>
      <c r="D120" s="160"/>
      <c r="E120" s="151">
        <v>0</v>
      </c>
      <c r="F120" s="98">
        <f>IF(E118&lt;6,"",((E118-6)/12)*(G118/E118))</f>
        <v>0</v>
      </c>
      <c r="G120" s="95">
        <f>F120</f>
        <v>0</v>
      </c>
      <c r="H120" s="161"/>
      <c r="I120" s="99" t="s">
        <v>184</v>
      </c>
      <c r="J120" s="99" t="str">
        <f>VLOOKUP(I120,Presupuesto!$B$11:$C$565,2,0)</f>
        <v>CONTRATOS ESPECIALES</v>
      </c>
      <c r="K120" s="96" t="str">
        <f t="shared" si="1"/>
        <v>Desarrollo e Innovación Curricular</v>
      </c>
      <c r="L120" s="96" t="s">
        <v>710</v>
      </c>
    </row>
    <row r="121" spans="3:12" ht="15.75" thickBot="1" x14ac:dyDescent="0.3">
      <c r="C121" s="137" t="s">
        <v>93</v>
      </c>
      <c r="D121" s="197">
        <v>1</v>
      </c>
      <c r="E121" s="149">
        <v>12</v>
      </c>
      <c r="F121" s="116">
        <v>48000</v>
      </c>
      <c r="G121" s="111">
        <f>D121*E121*F121</f>
        <v>576000</v>
      </c>
      <c r="H121" s="163" t="s">
        <v>696</v>
      </c>
      <c r="I121" s="112" t="s">
        <v>282</v>
      </c>
      <c r="J121" s="112" t="str">
        <f>VLOOKUP(I121,Presupuesto!$B$11:$C$565,2,0)</f>
        <v>OTROS SERVICIOS TECNICOS Y PROFESIONALES</v>
      </c>
      <c r="K121" s="96" t="str">
        <f t="shared" si="1"/>
        <v>Desarrollo e Innovación Curricular</v>
      </c>
      <c r="L121" s="96" t="s">
        <v>702</v>
      </c>
    </row>
    <row r="122" spans="3:12" ht="15.75" thickBot="1" x14ac:dyDescent="0.3">
      <c r="C122" s="169" t="s">
        <v>1387</v>
      </c>
      <c r="D122" s="160"/>
      <c r="E122" s="151">
        <v>0</v>
      </c>
      <c r="F122" s="98">
        <v>0</v>
      </c>
      <c r="G122" s="95">
        <f>F122</f>
        <v>0</v>
      </c>
      <c r="H122" s="163" t="s">
        <v>696</v>
      </c>
      <c r="I122" s="99" t="s">
        <v>282</v>
      </c>
      <c r="J122" s="99" t="str">
        <f>VLOOKUP(I122,Presupuesto!$B$11:$C$565,2,0)</f>
        <v>OTROS SERVICIOS TECNICOS Y PROFESIONALES</v>
      </c>
      <c r="K122" s="96" t="str">
        <f t="shared" si="1"/>
        <v>Desarrollo e Innovación Curricular</v>
      </c>
      <c r="L122" s="96" t="s">
        <v>702</v>
      </c>
    </row>
    <row r="123" spans="3:12" ht="15.75" thickBot="1" x14ac:dyDescent="0.3">
      <c r="C123" s="97" t="s">
        <v>1388</v>
      </c>
      <c r="D123" s="160"/>
      <c r="E123" s="151">
        <v>0</v>
      </c>
      <c r="F123" s="98">
        <v>0</v>
      </c>
      <c r="G123" s="95">
        <f>F123</f>
        <v>0</v>
      </c>
      <c r="H123" s="163" t="s">
        <v>696</v>
      </c>
      <c r="I123" s="99" t="s">
        <v>282</v>
      </c>
      <c r="J123" s="99" t="str">
        <f>VLOOKUP(I123,Presupuesto!$B$11:$C$565,2,0)</f>
        <v>OTROS SERVICIOS TECNICOS Y PROFESIONALES</v>
      </c>
      <c r="K123" s="96" t="str">
        <f t="shared" si="1"/>
        <v>Desarrollo e Innovación Curricular</v>
      </c>
      <c r="L123" s="96" t="s">
        <v>702</v>
      </c>
    </row>
    <row r="124" spans="3:12" ht="15.75" hidden="1" thickBot="1" x14ac:dyDescent="0.3">
      <c r="C124" s="444" t="s">
        <v>94</v>
      </c>
      <c r="D124" s="197"/>
      <c r="E124" s="149">
        <v>12</v>
      </c>
      <c r="F124" s="116">
        <v>30000</v>
      </c>
      <c r="G124" s="111">
        <f>D124*E124*F124</f>
        <v>0</v>
      </c>
      <c r="H124" s="163"/>
      <c r="I124" s="112" t="s">
        <v>135</v>
      </c>
      <c r="J124" s="112" t="str">
        <f>VLOOKUP(I124,Presupuesto!$B$11:$C$565,2,0)</f>
        <v>SUELDOS Y SALARIOS PERMANENTES</v>
      </c>
      <c r="K124" s="96" t="str">
        <f t="shared" si="1"/>
        <v>Desarrollo e Innovación Curricular</v>
      </c>
      <c r="L124" s="96" t="s">
        <v>702</v>
      </c>
    </row>
    <row r="125" spans="3:12" hidden="1" x14ac:dyDescent="0.25">
      <c r="C125" s="169" t="s">
        <v>1387</v>
      </c>
      <c r="D125" s="167"/>
      <c r="E125" s="128">
        <v>0</v>
      </c>
      <c r="F125" s="117">
        <f>IF(E124=0,"",(G124/E124)/12*E124)</f>
        <v>0</v>
      </c>
      <c r="G125" s="118">
        <f>F125</f>
        <v>0</v>
      </c>
      <c r="H125" s="161"/>
      <c r="I125" s="99" t="s">
        <v>148</v>
      </c>
      <c r="J125" s="99" t="str">
        <f>VLOOKUP(I125,Presupuesto!$B$11:$C$565,2,0)</f>
        <v>AGUINALDO Y DECIMO CUARTO MES</v>
      </c>
      <c r="K125" s="96" t="str">
        <f t="shared" si="1"/>
        <v>Desarrollo e Innovación Curricular</v>
      </c>
      <c r="L125" s="96" t="s">
        <v>702</v>
      </c>
    </row>
    <row r="126" spans="3:12" ht="15.75" hidden="1" thickBot="1" x14ac:dyDescent="0.3">
      <c r="C126" s="171" t="s">
        <v>1388</v>
      </c>
      <c r="D126" s="159"/>
      <c r="E126" s="129">
        <v>0</v>
      </c>
      <c r="F126" s="103">
        <f>IF(E124&lt;6,"",((E124-6)/12)*(G124/E124))</f>
        <v>0</v>
      </c>
      <c r="G126" s="103">
        <f>F126</f>
        <v>0</v>
      </c>
      <c r="H126" s="159"/>
      <c r="I126" s="104" t="s">
        <v>149</v>
      </c>
      <c r="J126" s="121" t="str">
        <f>VLOOKUP(I126,Presupuesto!$B$11:$C$565,2,0)</f>
        <v>DECIMOCUARTO MES</v>
      </c>
      <c r="K126" s="104" t="str">
        <f t="shared" si="1"/>
        <v>Desarrollo e Innovación Curricular</v>
      </c>
      <c r="L126" s="121" t="s">
        <v>702</v>
      </c>
    </row>
    <row r="127" spans="3:12" ht="15.75" thickBot="1" x14ac:dyDescent="0.3"/>
    <row r="128" spans="3:12" ht="15.75" thickBot="1" x14ac:dyDescent="0.3">
      <c r="C128" s="68" t="s">
        <v>1292</v>
      </c>
      <c r="D128" s="30">
        <f>SUM(G135:G185)</f>
        <v>360000</v>
      </c>
      <c r="E128" s="92"/>
      <c r="F128" s="92"/>
      <c r="G128" s="92"/>
      <c r="H128" s="75"/>
      <c r="I128" s="75"/>
      <c r="J128" s="75"/>
    </row>
    <row r="129" spans="3:12" x14ac:dyDescent="0.25">
      <c r="D129" s="31"/>
      <c r="E129" s="92"/>
      <c r="F129" s="92"/>
      <c r="G129" s="92"/>
      <c r="H129" s="75"/>
      <c r="I129" s="75"/>
      <c r="J129" s="75"/>
    </row>
    <row r="130" spans="3:12" x14ac:dyDescent="0.25">
      <c r="C130" s="85" t="s">
        <v>1390</v>
      </c>
      <c r="D130" s="31"/>
      <c r="E130" s="92"/>
      <c r="F130" s="92"/>
      <c r="G130" s="92"/>
      <c r="H130" s="75"/>
      <c r="I130" s="75"/>
      <c r="J130" s="75"/>
    </row>
    <row r="131" spans="3:12" ht="15.75" x14ac:dyDescent="0.25">
      <c r="C131" s="201" t="s">
        <v>1293</v>
      </c>
      <c r="D131" s="386">
        <v>2.9</v>
      </c>
      <c r="E131" s="92"/>
      <c r="F131" s="92"/>
      <c r="G131" s="92"/>
      <c r="H131" s="75"/>
      <c r="I131" s="75"/>
      <c r="J131" s="75"/>
    </row>
    <row r="132" spans="3:12" ht="18.75" x14ac:dyDescent="0.25">
      <c r="C132" s="424" t="str">
        <f>IFERROR(VLOOKUP(D131,'Desarrollo e Innov. Curricular'!$E:$F,2,FALSE),IFERROR(VLOOKUP(D131,'Investigación Científica'!$E:$F,2,FALSE),IFERROR(VLOOKUP(D131,'Vinculación Univ. Sociedad'!$E:$F,2,FALSE),IFERROR(VLOOKUP(D131,'Docencia y Profesorado Universi'!$E:$F,2,FALSE),IFERROR(VLOOKUP(D131,'Estudiantes y Graduados'!$E:$F,2,FALSE),IFERROR(VLOOKUP(D131,'Gestion Administrativa'!$E:$F,2,FALSE),IFERROR(VLOOKUP(D131,'Gestión Académica'!$E:$F,2,FALSE),IFERROR(VLOOKUP(D131,'Aseguramiento de la Calidad'!$E:$F,2,FALSE),IFERROR(VLOOKUP(D131,'Gestión del Conocimiento'!$E:$F,2,FALSE),IFERROR(VLOOKUP(D131,'Gobernabilidad y Procesos...'!$E:$F,2,FALSE),IFERROR(VLOOKUP(D131,'Gestión del Talento Humano'!$E:$F,2,FALSE),IFERROR(VLOOKUP(D131,'Internacionalización de la E.S.'!$E:$F,2,FALSE),IFERROR(VLOOKUP(D131,Posgrado!$E:$F,2,FALSE),IFERROR(VLOOKUP(D131,'Cultura de Innovación Insti...'!$E:$F,2,FALSE),VLOOKUP(D131,'Lo Esencial de la Reforma Univ.'!$E:$F,2,0)))))))))))))))</f>
        <v>1 Contrato para elaboración, implantación y capacitación en el uso del sub-sistema</v>
      </c>
      <c r="D132" s="31"/>
      <c r="E132" s="92"/>
      <c r="F132" s="92"/>
      <c r="G132" s="92"/>
      <c r="H132" s="75"/>
      <c r="I132" s="75"/>
      <c r="J132" s="75"/>
    </row>
    <row r="133" spans="3:12" ht="15.75" thickBot="1" x14ac:dyDescent="0.3">
      <c r="C133" s="175"/>
      <c r="D133" s="31"/>
      <c r="E133" s="92"/>
      <c r="F133" s="92"/>
      <c r="G133" s="92"/>
      <c r="H133" s="75"/>
      <c r="I133" s="75"/>
      <c r="J133" s="75"/>
    </row>
    <row r="134" spans="3:12" ht="30.75" thickBot="1" x14ac:dyDescent="0.3">
      <c r="C134" s="131" t="s">
        <v>1294</v>
      </c>
      <c r="D134" s="135" t="s">
        <v>90</v>
      </c>
      <c r="E134" s="168" t="s">
        <v>1386</v>
      </c>
      <c r="F134" s="135" t="s">
        <v>1296</v>
      </c>
      <c r="G134" s="132" t="s">
        <v>1297</v>
      </c>
      <c r="H134" s="130" t="s">
        <v>1298</v>
      </c>
      <c r="I134" s="133" t="s">
        <v>1299</v>
      </c>
      <c r="J134" s="133" t="s">
        <v>695</v>
      </c>
      <c r="K134" s="133" t="s">
        <v>1300</v>
      </c>
      <c r="L134" s="133" t="s">
        <v>1301</v>
      </c>
    </row>
    <row r="135" spans="3:12" ht="15.75" hidden="1" thickBot="1" x14ac:dyDescent="0.3">
      <c r="C135" s="134" t="s">
        <v>75</v>
      </c>
      <c r="D135" s="197"/>
      <c r="E135" s="149">
        <v>12</v>
      </c>
      <c r="F135" s="303">
        <f>HLOOKUP($C135,$BZ$2:$CM$3,2,0)</f>
        <v>41436.800000000003</v>
      </c>
      <c r="G135" s="111">
        <f>D135*E135*F135</f>
        <v>0</v>
      </c>
      <c r="H135" s="163"/>
      <c r="I135" s="112" t="s">
        <v>135</v>
      </c>
      <c r="J135" s="112" t="str">
        <f>VLOOKUP(I135,Presupuesto!$B$11:$C$565,2,0)</f>
        <v>SUELDOS Y SALARIOS PERMANENTES</v>
      </c>
      <c r="K135" s="327" t="s">
        <v>49</v>
      </c>
      <c r="L135" s="96" t="s">
        <v>702</v>
      </c>
    </row>
    <row r="136" spans="3:12" hidden="1" x14ac:dyDescent="0.25">
      <c r="C136" s="169" t="s">
        <v>1387</v>
      </c>
      <c r="D136" s="160"/>
      <c r="E136" s="151">
        <v>0</v>
      </c>
      <c r="F136" s="98">
        <f>IF(E135=0,"",(G135/E135)/12*E135)</f>
        <v>0</v>
      </c>
      <c r="G136" s="95">
        <f>F136</f>
        <v>0</v>
      </c>
      <c r="H136" s="161" t="s">
        <v>696</v>
      </c>
      <c r="I136" s="114" t="s">
        <v>148</v>
      </c>
      <c r="J136" s="114" t="str">
        <f>VLOOKUP(I136,Presupuesto!$B$11:$C$565,2,0)</f>
        <v>AGUINALDO Y DECIMO CUARTO MES</v>
      </c>
      <c r="K136" s="96" t="str">
        <f>$K$17</f>
        <v>Desarrollo e Innovación Curricular</v>
      </c>
      <c r="L136" s="96" t="s">
        <v>703</v>
      </c>
    </row>
    <row r="137" spans="3:12" ht="15.75" hidden="1" thickBot="1" x14ac:dyDescent="0.3">
      <c r="C137" s="170" t="s">
        <v>1388</v>
      </c>
      <c r="D137" s="160"/>
      <c r="E137" s="151">
        <v>0</v>
      </c>
      <c r="F137" s="115">
        <f>IF(E135&lt;6,"",((E135-6)/12)*(G135/E135))</f>
        <v>0</v>
      </c>
      <c r="G137" s="95">
        <f>F137</f>
        <v>0</v>
      </c>
      <c r="H137" s="161"/>
      <c r="I137" s="99" t="s">
        <v>149</v>
      </c>
      <c r="J137" s="99" t="str">
        <f>VLOOKUP(I137,Presupuesto!$B$11:$C$565,2,0)</f>
        <v>DECIMOCUARTO MES</v>
      </c>
      <c r="K137" s="96" t="str">
        <f t="shared" ref="K137:K185" si="2">$K$17</f>
        <v>Desarrollo e Innovación Curricular</v>
      </c>
      <c r="L137" s="96" t="s">
        <v>704</v>
      </c>
    </row>
    <row r="138" spans="3:12" ht="15.75" hidden="1" thickBot="1" x14ac:dyDescent="0.3">
      <c r="C138" s="134" t="s">
        <v>76</v>
      </c>
      <c r="D138" s="197"/>
      <c r="E138" s="149">
        <v>12</v>
      </c>
      <c r="F138" s="303">
        <f>HLOOKUP($C138,$BZ$2:$CM$3,2,0)</f>
        <v>37669.82</v>
      </c>
      <c r="G138" s="111">
        <f>D138*E138*F138</f>
        <v>0</v>
      </c>
      <c r="H138" s="163"/>
      <c r="I138" s="112" t="s">
        <v>135</v>
      </c>
      <c r="J138" s="112" t="str">
        <f>VLOOKUP(I138,Presupuesto!$B$11:$C$565,2,0)</f>
        <v>SUELDOS Y SALARIOS PERMANENTES</v>
      </c>
      <c r="K138" s="96" t="str">
        <f t="shared" si="2"/>
        <v>Desarrollo e Innovación Curricular</v>
      </c>
      <c r="L138" s="96" t="s">
        <v>704</v>
      </c>
    </row>
    <row r="139" spans="3:12" hidden="1" x14ac:dyDescent="0.25">
      <c r="C139" s="169" t="s">
        <v>1387</v>
      </c>
      <c r="D139" s="160"/>
      <c r="E139" s="151">
        <v>0</v>
      </c>
      <c r="F139" s="98">
        <f>IF(E138=0,"",(G138/E138)/12*E138)</f>
        <v>0</v>
      </c>
      <c r="G139" s="95">
        <f>F139</f>
        <v>0</v>
      </c>
      <c r="H139" s="161"/>
      <c r="I139" s="114" t="s">
        <v>148</v>
      </c>
      <c r="J139" s="114" t="str">
        <f>VLOOKUP(I139,Presupuesto!$B$11:$C$565,2,0)</f>
        <v>AGUINALDO Y DECIMO CUARTO MES</v>
      </c>
      <c r="K139" s="96" t="str">
        <f t="shared" si="2"/>
        <v>Desarrollo e Innovación Curricular</v>
      </c>
      <c r="L139" s="96" t="s">
        <v>704</v>
      </c>
    </row>
    <row r="140" spans="3:12" ht="15.75" hidden="1" thickBot="1" x14ac:dyDescent="0.3">
      <c r="C140" s="170" t="s">
        <v>1388</v>
      </c>
      <c r="D140" s="160"/>
      <c r="E140" s="151">
        <v>0</v>
      </c>
      <c r="F140" s="115">
        <f>IF(E138&lt;6,"",((E138-6)/12)*(G138/E138))</f>
        <v>0</v>
      </c>
      <c r="G140" s="95">
        <f>F140</f>
        <v>0</v>
      </c>
      <c r="H140" s="161"/>
      <c r="I140" s="99" t="s">
        <v>149</v>
      </c>
      <c r="J140" s="99" t="str">
        <f>VLOOKUP(I140,Presupuesto!$B$11:$C$565,2,0)</f>
        <v>DECIMOCUARTO MES</v>
      </c>
      <c r="K140" s="96" t="str">
        <f t="shared" si="2"/>
        <v>Desarrollo e Innovación Curricular</v>
      </c>
      <c r="L140" s="96" t="s">
        <v>704</v>
      </c>
    </row>
    <row r="141" spans="3:12" ht="15.75" hidden="1" thickBot="1" x14ac:dyDescent="0.3">
      <c r="C141" s="134" t="s">
        <v>77</v>
      </c>
      <c r="D141" s="197"/>
      <c r="E141" s="149">
        <v>12</v>
      </c>
      <c r="F141" s="303">
        <f>HLOOKUP($C141,$BZ$2:$CM$3,2,0)</f>
        <v>33902.839999999997</v>
      </c>
      <c r="G141" s="111">
        <f>D141*E141*F141</f>
        <v>0</v>
      </c>
      <c r="H141" s="163"/>
      <c r="I141" s="112" t="s">
        <v>135</v>
      </c>
      <c r="J141" s="112" t="str">
        <f>VLOOKUP(I141,Presupuesto!$B$11:$C$565,2,0)</f>
        <v>SUELDOS Y SALARIOS PERMANENTES</v>
      </c>
      <c r="K141" s="96" t="str">
        <f t="shared" si="2"/>
        <v>Desarrollo e Innovación Curricular</v>
      </c>
      <c r="L141" s="96" t="s">
        <v>704</v>
      </c>
    </row>
    <row r="142" spans="3:12" hidden="1" x14ac:dyDescent="0.25">
      <c r="C142" s="169" t="s">
        <v>1387</v>
      </c>
      <c r="D142" s="160"/>
      <c r="E142" s="151">
        <v>0</v>
      </c>
      <c r="F142" s="98">
        <f>IF(E141=0,"",(G141/E141)/12*E141)</f>
        <v>0</v>
      </c>
      <c r="G142" s="95">
        <f>F142</f>
        <v>0</v>
      </c>
      <c r="H142" s="161"/>
      <c r="I142" s="114" t="s">
        <v>148</v>
      </c>
      <c r="J142" s="114" t="str">
        <f>VLOOKUP(I142,Presupuesto!$B$11:$C$565,2,0)</f>
        <v>AGUINALDO Y DECIMO CUARTO MES</v>
      </c>
      <c r="K142" s="96" t="str">
        <f t="shared" si="2"/>
        <v>Desarrollo e Innovación Curricular</v>
      </c>
      <c r="L142" s="96" t="s">
        <v>704</v>
      </c>
    </row>
    <row r="143" spans="3:12" ht="15.75" hidden="1" thickBot="1" x14ac:dyDescent="0.3">
      <c r="C143" s="170" t="s">
        <v>1388</v>
      </c>
      <c r="D143" s="160"/>
      <c r="E143" s="151">
        <v>0</v>
      </c>
      <c r="F143" s="115">
        <f>IF(E141&lt;6,"",((E141-6)/12)*(G141/E141))</f>
        <v>0</v>
      </c>
      <c r="G143" s="95">
        <f>F143</f>
        <v>0</v>
      </c>
      <c r="H143" s="161"/>
      <c r="I143" s="99" t="s">
        <v>149</v>
      </c>
      <c r="J143" s="99" t="str">
        <f>VLOOKUP(I143,Presupuesto!$B$11:$C$565,2,0)</f>
        <v>DECIMOCUARTO MES</v>
      </c>
      <c r="K143" s="96" t="str">
        <f t="shared" si="2"/>
        <v>Desarrollo e Innovación Curricular</v>
      </c>
      <c r="L143" s="96" t="s">
        <v>704</v>
      </c>
    </row>
    <row r="144" spans="3:12" ht="15.75" hidden="1" thickBot="1" x14ac:dyDescent="0.3">
      <c r="C144" s="134" t="s">
        <v>78</v>
      </c>
      <c r="D144" s="197"/>
      <c r="E144" s="149">
        <v>12</v>
      </c>
      <c r="F144" s="303">
        <f>HLOOKUP($C144,$BZ$2:$CM$3,2,0)</f>
        <v>30135.85</v>
      </c>
      <c r="G144" s="111">
        <f>D144*E144*F144</f>
        <v>0</v>
      </c>
      <c r="H144" s="163"/>
      <c r="I144" s="112" t="s">
        <v>135</v>
      </c>
      <c r="J144" s="112" t="str">
        <f>VLOOKUP(I144,Presupuesto!$B$11:$C$565,2,0)</f>
        <v>SUELDOS Y SALARIOS PERMANENTES</v>
      </c>
      <c r="K144" s="96" t="str">
        <f t="shared" si="2"/>
        <v>Desarrollo e Innovación Curricular</v>
      </c>
      <c r="L144" s="96" t="s">
        <v>704</v>
      </c>
    </row>
    <row r="145" spans="3:12" hidden="1" x14ac:dyDescent="0.25">
      <c r="C145" s="169" t="s">
        <v>1387</v>
      </c>
      <c r="D145" s="160"/>
      <c r="E145" s="151">
        <v>0</v>
      </c>
      <c r="F145" s="98">
        <f>IF(E144=0,"",(G144/E144)/12*E144)</f>
        <v>0</v>
      </c>
      <c r="G145" s="95">
        <f>F145</f>
        <v>0</v>
      </c>
      <c r="H145" s="161"/>
      <c r="I145" s="114" t="s">
        <v>148</v>
      </c>
      <c r="J145" s="114" t="str">
        <f>VLOOKUP(I145,Presupuesto!$B$11:$C$565,2,0)</f>
        <v>AGUINALDO Y DECIMO CUARTO MES</v>
      </c>
      <c r="K145" s="96" t="str">
        <f t="shared" si="2"/>
        <v>Desarrollo e Innovación Curricular</v>
      </c>
      <c r="L145" s="96" t="s">
        <v>704</v>
      </c>
    </row>
    <row r="146" spans="3:12" ht="15.75" hidden="1" thickBot="1" x14ac:dyDescent="0.3">
      <c r="C146" s="170" t="s">
        <v>1388</v>
      </c>
      <c r="D146" s="160"/>
      <c r="E146" s="151">
        <v>0</v>
      </c>
      <c r="F146" s="115">
        <f>IF(E144&lt;6,"",((E144-6)/12)*(G144/E144))</f>
        <v>0</v>
      </c>
      <c r="G146" s="95">
        <f>F146</f>
        <v>0</v>
      </c>
      <c r="H146" s="161"/>
      <c r="I146" s="99" t="s">
        <v>149</v>
      </c>
      <c r="J146" s="99" t="str">
        <f>VLOOKUP(I146,Presupuesto!$B$11:$C$565,2,0)</f>
        <v>DECIMOCUARTO MES</v>
      </c>
      <c r="K146" s="96" t="str">
        <f t="shared" si="2"/>
        <v>Desarrollo e Innovación Curricular</v>
      </c>
      <c r="L146" s="96" t="s">
        <v>704</v>
      </c>
    </row>
    <row r="147" spans="3:12" ht="15.75" hidden="1" thickBot="1" x14ac:dyDescent="0.3">
      <c r="C147" s="134" t="s">
        <v>79</v>
      </c>
      <c r="D147" s="197"/>
      <c r="E147" s="149">
        <v>12</v>
      </c>
      <c r="F147" s="303">
        <f>HLOOKUP($C147,$BZ$2:$CM$3,2,0)</f>
        <v>28252.36</v>
      </c>
      <c r="G147" s="111">
        <f>D147*E147*F147</f>
        <v>0</v>
      </c>
      <c r="H147" s="163"/>
      <c r="I147" s="112" t="s">
        <v>135</v>
      </c>
      <c r="J147" s="112" t="str">
        <f>VLOOKUP(I147,Presupuesto!$B$11:$C$565,2,0)</f>
        <v>SUELDOS Y SALARIOS PERMANENTES</v>
      </c>
      <c r="K147" s="96" t="str">
        <f t="shared" si="2"/>
        <v>Desarrollo e Innovación Curricular</v>
      </c>
      <c r="L147" s="96" t="s">
        <v>704</v>
      </c>
    </row>
    <row r="148" spans="3:12" hidden="1" x14ac:dyDescent="0.25">
      <c r="C148" s="169" t="s">
        <v>1387</v>
      </c>
      <c r="D148" s="160"/>
      <c r="E148" s="151">
        <v>0</v>
      </c>
      <c r="F148" s="98">
        <f>IF(E147=0,"",(G147/E147)/12*E147)</f>
        <v>0</v>
      </c>
      <c r="G148" s="95">
        <f>F148</f>
        <v>0</v>
      </c>
      <c r="H148" s="161"/>
      <c r="I148" s="114" t="s">
        <v>148</v>
      </c>
      <c r="J148" s="114" t="str">
        <f>VLOOKUP(I148,Presupuesto!$B$11:$C$565,2,0)</f>
        <v>AGUINALDO Y DECIMO CUARTO MES</v>
      </c>
      <c r="K148" s="96" t="str">
        <f t="shared" si="2"/>
        <v>Desarrollo e Innovación Curricular</v>
      </c>
      <c r="L148" s="96" t="s">
        <v>704</v>
      </c>
    </row>
    <row r="149" spans="3:12" ht="15.75" hidden="1" thickBot="1" x14ac:dyDescent="0.3">
      <c r="C149" s="170" t="s">
        <v>1388</v>
      </c>
      <c r="D149" s="160"/>
      <c r="E149" s="151">
        <v>0</v>
      </c>
      <c r="F149" s="115">
        <f>IF(E147&lt;6,"",((E147-6)/12)*(G147/E147))</f>
        <v>0</v>
      </c>
      <c r="G149" s="95">
        <f>F149</f>
        <v>0</v>
      </c>
      <c r="H149" s="161"/>
      <c r="I149" s="99" t="s">
        <v>149</v>
      </c>
      <c r="J149" s="99" t="str">
        <f>VLOOKUP(I149,Presupuesto!$B$11:$C$565,2,0)</f>
        <v>DECIMOCUARTO MES</v>
      </c>
      <c r="K149" s="96" t="str">
        <f t="shared" si="2"/>
        <v>Desarrollo e Innovación Curricular</v>
      </c>
      <c r="L149" s="96" t="s">
        <v>704</v>
      </c>
    </row>
    <row r="150" spans="3:12" ht="15.75" hidden="1" thickBot="1" x14ac:dyDescent="0.3">
      <c r="C150" s="134" t="s">
        <v>80</v>
      </c>
      <c r="D150" s="197"/>
      <c r="E150" s="149">
        <v>12</v>
      </c>
      <c r="F150" s="303">
        <f>HLOOKUP($C150,$BZ$2:$CM$3,2,0)</f>
        <v>26368.87</v>
      </c>
      <c r="G150" s="111">
        <f>D150*E150*F150</f>
        <v>0</v>
      </c>
      <c r="H150" s="163"/>
      <c r="I150" s="112" t="s">
        <v>135</v>
      </c>
      <c r="J150" s="112" t="str">
        <f>VLOOKUP(I150,Presupuesto!$B$11:$C$565,2,0)</f>
        <v>SUELDOS Y SALARIOS PERMANENTES</v>
      </c>
      <c r="K150" s="96" t="str">
        <f t="shared" si="2"/>
        <v>Desarrollo e Innovación Curricular</v>
      </c>
      <c r="L150" s="96" t="s">
        <v>704</v>
      </c>
    </row>
    <row r="151" spans="3:12" hidden="1" x14ac:dyDescent="0.25">
      <c r="C151" s="169" t="s">
        <v>1387</v>
      </c>
      <c r="D151" s="160"/>
      <c r="E151" s="151">
        <v>0</v>
      </c>
      <c r="F151" s="98">
        <f>IF(E150=0,"",(G150/E150)/12*E150)</f>
        <v>0</v>
      </c>
      <c r="G151" s="95">
        <f>F151</f>
        <v>0</v>
      </c>
      <c r="H151" s="161"/>
      <c r="I151" s="114" t="s">
        <v>148</v>
      </c>
      <c r="J151" s="114" t="str">
        <f>VLOOKUP(I151,Presupuesto!$B$11:$C$565,2,0)</f>
        <v>AGUINALDO Y DECIMO CUARTO MES</v>
      </c>
      <c r="K151" s="96" t="str">
        <f t="shared" si="2"/>
        <v>Desarrollo e Innovación Curricular</v>
      </c>
      <c r="L151" s="96" t="s">
        <v>704</v>
      </c>
    </row>
    <row r="152" spans="3:12" ht="15.75" hidden="1" thickBot="1" x14ac:dyDescent="0.3">
      <c r="C152" s="170" t="s">
        <v>1388</v>
      </c>
      <c r="D152" s="160"/>
      <c r="E152" s="151">
        <v>0</v>
      </c>
      <c r="F152" s="115">
        <f>IF(E150&lt;6,"",((E150-6)/12)*(G150/E150))</f>
        <v>0</v>
      </c>
      <c r="G152" s="95">
        <f>F152</f>
        <v>0</v>
      </c>
      <c r="H152" s="161"/>
      <c r="I152" s="99" t="s">
        <v>149</v>
      </c>
      <c r="J152" s="99" t="str">
        <f>VLOOKUP(I152,Presupuesto!$B$11:$C$565,2,0)</f>
        <v>DECIMOCUARTO MES</v>
      </c>
      <c r="K152" s="96" t="str">
        <f t="shared" si="2"/>
        <v>Desarrollo e Innovación Curricular</v>
      </c>
      <c r="L152" s="96" t="s">
        <v>704</v>
      </c>
    </row>
    <row r="153" spans="3:12" ht="15.75" hidden="1" thickBot="1" x14ac:dyDescent="0.3">
      <c r="C153" s="134" t="s">
        <v>81</v>
      </c>
      <c r="D153" s="197"/>
      <c r="E153" s="149">
        <v>12</v>
      </c>
      <c r="F153" s="303">
        <f>HLOOKUP($C153,$BZ$2:$CM$3,2,0)</f>
        <v>17893.16</v>
      </c>
      <c r="G153" s="111">
        <f>D153*E153*F153</f>
        <v>0</v>
      </c>
      <c r="H153" s="163"/>
      <c r="I153" s="112" t="s">
        <v>135</v>
      </c>
      <c r="J153" s="112" t="str">
        <f>VLOOKUP(I153,Presupuesto!$B$11:$C$565,2,0)</f>
        <v>SUELDOS Y SALARIOS PERMANENTES</v>
      </c>
      <c r="K153" s="96" t="str">
        <f t="shared" si="2"/>
        <v>Desarrollo e Innovación Curricular</v>
      </c>
      <c r="L153" s="96" t="s">
        <v>704</v>
      </c>
    </row>
    <row r="154" spans="3:12" hidden="1" x14ac:dyDescent="0.25">
      <c r="C154" s="169" t="s">
        <v>1387</v>
      </c>
      <c r="D154" s="160"/>
      <c r="E154" s="151">
        <v>0</v>
      </c>
      <c r="F154" s="98">
        <f>IF(E153=0,"",(G153/E153)/12*E153)</f>
        <v>0</v>
      </c>
      <c r="G154" s="95">
        <f>F154</f>
        <v>0</v>
      </c>
      <c r="H154" s="161"/>
      <c r="I154" s="114" t="s">
        <v>148</v>
      </c>
      <c r="J154" s="114" t="str">
        <f>VLOOKUP(I154,Presupuesto!$B$11:$C$565,2,0)</f>
        <v>AGUINALDO Y DECIMO CUARTO MES</v>
      </c>
      <c r="K154" s="96" t="str">
        <f t="shared" si="2"/>
        <v>Desarrollo e Innovación Curricular</v>
      </c>
      <c r="L154" s="96" t="s">
        <v>704</v>
      </c>
    </row>
    <row r="155" spans="3:12" ht="15.75" hidden="1" thickBot="1" x14ac:dyDescent="0.3">
      <c r="C155" s="170" t="s">
        <v>1388</v>
      </c>
      <c r="D155" s="160"/>
      <c r="E155" s="151">
        <v>0</v>
      </c>
      <c r="F155" s="115">
        <f>IF(E153&lt;6,"",((E153-6)/12)*(G153/E153))</f>
        <v>0</v>
      </c>
      <c r="G155" s="95">
        <f>F155</f>
        <v>0</v>
      </c>
      <c r="H155" s="161"/>
      <c r="I155" s="99" t="s">
        <v>149</v>
      </c>
      <c r="J155" s="99" t="str">
        <f>VLOOKUP(I155,Presupuesto!$B$11:$C$565,2,0)</f>
        <v>DECIMOCUARTO MES</v>
      </c>
      <c r="K155" s="96" t="str">
        <f t="shared" si="2"/>
        <v>Desarrollo e Innovación Curricular</v>
      </c>
      <c r="L155" s="96" t="s">
        <v>704</v>
      </c>
    </row>
    <row r="156" spans="3:12" ht="15.75" hidden="1" thickBot="1" x14ac:dyDescent="0.3">
      <c r="C156" s="134" t="s">
        <v>82</v>
      </c>
      <c r="D156" s="197"/>
      <c r="E156" s="149">
        <v>12</v>
      </c>
      <c r="F156" s="303">
        <f>HLOOKUP($C156,$BZ$2:$CM$3,2,0)</f>
        <v>16951.419999999998</v>
      </c>
      <c r="G156" s="111">
        <f>D156*E156*F156</f>
        <v>0</v>
      </c>
      <c r="H156" s="163"/>
      <c r="I156" s="112" t="s">
        <v>135</v>
      </c>
      <c r="J156" s="112" t="str">
        <f>VLOOKUP(I156,Presupuesto!$B$11:$C$565,2,0)</f>
        <v>SUELDOS Y SALARIOS PERMANENTES</v>
      </c>
      <c r="K156" s="96" t="str">
        <f t="shared" si="2"/>
        <v>Desarrollo e Innovación Curricular</v>
      </c>
      <c r="L156" s="96" t="s">
        <v>704</v>
      </c>
    </row>
    <row r="157" spans="3:12" hidden="1" x14ac:dyDescent="0.25">
      <c r="C157" s="169" t="s">
        <v>1387</v>
      </c>
      <c r="D157" s="160"/>
      <c r="E157" s="151">
        <v>0</v>
      </c>
      <c r="F157" s="98">
        <f>IF(E156=0,"",(G156/E156)/12*E156)</f>
        <v>0</v>
      </c>
      <c r="G157" s="95">
        <f>F157</f>
        <v>0</v>
      </c>
      <c r="H157" s="161"/>
      <c r="I157" s="114" t="s">
        <v>148</v>
      </c>
      <c r="J157" s="114" t="str">
        <f>VLOOKUP(I157,Presupuesto!$B$11:$C$565,2,0)</f>
        <v>AGUINALDO Y DECIMO CUARTO MES</v>
      </c>
      <c r="K157" s="96" t="str">
        <f t="shared" si="2"/>
        <v>Desarrollo e Innovación Curricular</v>
      </c>
      <c r="L157" s="96" t="s">
        <v>704</v>
      </c>
    </row>
    <row r="158" spans="3:12" ht="15.75" hidden="1" thickBot="1" x14ac:dyDescent="0.3">
      <c r="C158" s="170" t="s">
        <v>1388</v>
      </c>
      <c r="D158" s="160"/>
      <c r="E158" s="151">
        <v>0</v>
      </c>
      <c r="F158" s="115">
        <f>IF(E156&lt;6,"",((E156-6)/12)*(G156/E156))</f>
        <v>0</v>
      </c>
      <c r="G158" s="95">
        <f>F158</f>
        <v>0</v>
      </c>
      <c r="H158" s="161"/>
      <c r="I158" s="99" t="s">
        <v>149</v>
      </c>
      <c r="J158" s="99" t="str">
        <f>VLOOKUP(I158,Presupuesto!$B$11:$C$565,2,0)</f>
        <v>DECIMOCUARTO MES</v>
      </c>
      <c r="K158" s="96" t="str">
        <f t="shared" si="2"/>
        <v>Desarrollo e Innovación Curricular</v>
      </c>
      <c r="L158" s="96" t="s">
        <v>704</v>
      </c>
    </row>
    <row r="159" spans="3:12" ht="15.75" hidden="1" thickBot="1" x14ac:dyDescent="0.3">
      <c r="C159" s="134" t="s">
        <v>83</v>
      </c>
      <c r="D159" s="197"/>
      <c r="E159" s="149">
        <v>12</v>
      </c>
      <c r="F159" s="303">
        <f>HLOOKUP($C159,$BZ$2:$CM$3,2,0)</f>
        <v>13184.44</v>
      </c>
      <c r="G159" s="111">
        <f>D159*E159*F159</f>
        <v>0</v>
      </c>
      <c r="H159" s="163"/>
      <c r="I159" s="112" t="s">
        <v>135</v>
      </c>
      <c r="J159" s="112" t="str">
        <f>VLOOKUP(I159,Presupuesto!$B$11:$C$565,2,0)</f>
        <v>SUELDOS Y SALARIOS PERMANENTES</v>
      </c>
      <c r="K159" s="96" t="str">
        <f t="shared" si="2"/>
        <v>Desarrollo e Innovación Curricular</v>
      </c>
      <c r="L159" s="96" t="s">
        <v>704</v>
      </c>
    </row>
    <row r="160" spans="3:12" hidden="1" x14ac:dyDescent="0.25">
      <c r="C160" s="169" t="s">
        <v>1387</v>
      </c>
      <c r="D160" s="160"/>
      <c r="E160" s="151">
        <v>0</v>
      </c>
      <c r="F160" s="98">
        <f>IF(E159=0,"",(G159/E159)/12*E159)</f>
        <v>0</v>
      </c>
      <c r="G160" s="95">
        <f>F160</f>
        <v>0</v>
      </c>
      <c r="H160" s="161"/>
      <c r="I160" s="114" t="s">
        <v>148</v>
      </c>
      <c r="J160" s="114" t="str">
        <f>VLOOKUP(I160,Presupuesto!$B$11:$C$565,2,0)</f>
        <v>AGUINALDO Y DECIMO CUARTO MES</v>
      </c>
      <c r="K160" s="96" t="str">
        <f t="shared" si="2"/>
        <v>Desarrollo e Innovación Curricular</v>
      </c>
      <c r="L160" s="96" t="s">
        <v>704</v>
      </c>
    </row>
    <row r="161" spans="3:12" ht="15.75" hidden="1" thickBot="1" x14ac:dyDescent="0.3">
      <c r="C161" s="170" t="s">
        <v>1388</v>
      </c>
      <c r="D161" s="160"/>
      <c r="E161" s="151">
        <v>0</v>
      </c>
      <c r="F161" s="115">
        <f>IF(E159&lt;6,"",((E159-6)/12)*(G159/E159))</f>
        <v>0</v>
      </c>
      <c r="G161" s="95">
        <f>F161</f>
        <v>0</v>
      </c>
      <c r="H161" s="161"/>
      <c r="I161" s="99" t="s">
        <v>149</v>
      </c>
      <c r="J161" s="99" t="str">
        <f>VLOOKUP(I161,Presupuesto!$B$11:$C$565,2,0)</f>
        <v>DECIMOCUARTO MES</v>
      </c>
      <c r="K161" s="96" t="str">
        <f t="shared" si="2"/>
        <v>Desarrollo e Innovación Curricular</v>
      </c>
      <c r="L161" s="96" t="s">
        <v>704</v>
      </c>
    </row>
    <row r="162" spans="3:12" ht="15.75" hidden="1" thickBot="1" x14ac:dyDescent="0.3">
      <c r="C162" s="134" t="s">
        <v>84</v>
      </c>
      <c r="D162" s="197"/>
      <c r="E162" s="149">
        <v>12</v>
      </c>
      <c r="F162" s="303">
        <f>HLOOKUP($C162,$BZ$2:$CM$3,2,0)</f>
        <v>15032.56</v>
      </c>
      <c r="G162" s="111">
        <f>D162*E162*F162</f>
        <v>0</v>
      </c>
      <c r="H162" s="163"/>
      <c r="I162" s="112" t="s">
        <v>135</v>
      </c>
      <c r="J162" s="112" t="str">
        <f>VLOOKUP(I162,Presupuesto!$B$11:$C$565,2,0)</f>
        <v>SUELDOS Y SALARIOS PERMANENTES</v>
      </c>
      <c r="K162" s="96" t="str">
        <f t="shared" si="2"/>
        <v>Desarrollo e Innovación Curricular</v>
      </c>
      <c r="L162" s="96" t="s">
        <v>704</v>
      </c>
    </row>
    <row r="163" spans="3:12" hidden="1" x14ac:dyDescent="0.25">
      <c r="C163" s="169" t="s">
        <v>1387</v>
      </c>
      <c r="D163" s="160"/>
      <c r="E163" s="151">
        <v>0</v>
      </c>
      <c r="F163" s="98">
        <f>IF(E162=0,"",(G162/E162)/12*E162)</f>
        <v>0</v>
      </c>
      <c r="G163" s="95">
        <f>F163</f>
        <v>0</v>
      </c>
      <c r="H163" s="161"/>
      <c r="I163" s="114" t="s">
        <v>148</v>
      </c>
      <c r="J163" s="114" t="str">
        <f>VLOOKUP(I163,Presupuesto!$B$11:$C$565,2,0)</f>
        <v>AGUINALDO Y DECIMO CUARTO MES</v>
      </c>
      <c r="K163" s="96" t="str">
        <f t="shared" si="2"/>
        <v>Desarrollo e Innovación Curricular</v>
      </c>
      <c r="L163" s="96" t="s">
        <v>704</v>
      </c>
    </row>
    <row r="164" spans="3:12" ht="15.75" hidden="1" thickBot="1" x14ac:dyDescent="0.3">
      <c r="C164" s="170" t="s">
        <v>1388</v>
      </c>
      <c r="D164" s="160"/>
      <c r="E164" s="151">
        <v>0</v>
      </c>
      <c r="F164" s="115">
        <f>IF(E162&lt;6,"",((E162-6)/12)*(G162/E162))</f>
        <v>0</v>
      </c>
      <c r="G164" s="95">
        <f>F164</f>
        <v>0</v>
      </c>
      <c r="H164" s="161"/>
      <c r="I164" s="99" t="s">
        <v>149</v>
      </c>
      <c r="J164" s="99" t="str">
        <f>VLOOKUP(I164,Presupuesto!$B$11:$C$565,2,0)</f>
        <v>DECIMOCUARTO MES</v>
      </c>
      <c r="K164" s="96" t="str">
        <f t="shared" si="2"/>
        <v>Desarrollo e Innovación Curricular</v>
      </c>
      <c r="L164" s="96" t="s">
        <v>704</v>
      </c>
    </row>
    <row r="165" spans="3:12" ht="15.75" hidden="1" thickBot="1" x14ac:dyDescent="0.3">
      <c r="C165" s="134" t="s">
        <v>85</v>
      </c>
      <c r="D165" s="197"/>
      <c r="E165" s="149">
        <v>12</v>
      </c>
      <c r="F165" s="303">
        <f>HLOOKUP($C165,$BZ$2:$CM$3,2,0)</f>
        <v>13264.02</v>
      </c>
      <c r="G165" s="111">
        <f>D165*E165*F165</f>
        <v>0</v>
      </c>
      <c r="H165" s="163"/>
      <c r="I165" s="112" t="s">
        <v>135</v>
      </c>
      <c r="J165" s="112" t="str">
        <f>VLOOKUP(I165,Presupuesto!$B$11:$C$565,2,0)</f>
        <v>SUELDOS Y SALARIOS PERMANENTES</v>
      </c>
      <c r="K165" s="96" t="str">
        <f t="shared" si="2"/>
        <v>Desarrollo e Innovación Curricular</v>
      </c>
      <c r="L165" s="96" t="s">
        <v>704</v>
      </c>
    </row>
    <row r="166" spans="3:12" hidden="1" x14ac:dyDescent="0.25">
      <c r="C166" s="169" t="s">
        <v>1387</v>
      </c>
      <c r="D166" s="160"/>
      <c r="E166" s="151">
        <v>0</v>
      </c>
      <c r="F166" s="98">
        <f>IF(E165=0,"",(G165/E165)/12*E165)</f>
        <v>0</v>
      </c>
      <c r="G166" s="95">
        <f>F166</f>
        <v>0</v>
      </c>
      <c r="H166" s="161"/>
      <c r="I166" s="114" t="s">
        <v>148</v>
      </c>
      <c r="J166" s="114" t="str">
        <f>VLOOKUP(I166,Presupuesto!$B$11:$C$565,2,0)</f>
        <v>AGUINALDO Y DECIMO CUARTO MES</v>
      </c>
      <c r="K166" s="96" t="str">
        <f t="shared" si="2"/>
        <v>Desarrollo e Innovación Curricular</v>
      </c>
      <c r="L166" s="96" t="s">
        <v>704</v>
      </c>
    </row>
    <row r="167" spans="3:12" ht="15.75" hidden="1" thickBot="1" x14ac:dyDescent="0.3">
      <c r="C167" s="170" t="s">
        <v>1388</v>
      </c>
      <c r="D167" s="160"/>
      <c r="E167" s="151">
        <v>0</v>
      </c>
      <c r="F167" s="115">
        <f>IF(E165&lt;6,"",((E165-6)/12)*(G165/E165))</f>
        <v>0</v>
      </c>
      <c r="G167" s="95">
        <f>F167</f>
        <v>0</v>
      </c>
      <c r="H167" s="161"/>
      <c r="I167" s="99" t="s">
        <v>149</v>
      </c>
      <c r="J167" s="99" t="str">
        <f>VLOOKUP(I167,Presupuesto!$B$11:$C$565,2,0)</f>
        <v>DECIMOCUARTO MES</v>
      </c>
      <c r="K167" s="96" t="str">
        <f t="shared" si="2"/>
        <v>Desarrollo e Innovación Curricular</v>
      </c>
      <c r="L167" s="96" t="s">
        <v>704</v>
      </c>
    </row>
    <row r="168" spans="3:12" ht="15.75" hidden="1" thickBot="1" x14ac:dyDescent="0.3">
      <c r="C168" s="134" t="s">
        <v>86</v>
      </c>
      <c r="D168" s="197"/>
      <c r="E168" s="149">
        <v>12</v>
      </c>
      <c r="F168" s="303">
        <f>HLOOKUP($C168,$BZ$2:$CM$3,2,0)</f>
        <v>12379.75</v>
      </c>
      <c r="G168" s="111">
        <f>D168*E168*F168</f>
        <v>0</v>
      </c>
      <c r="H168" s="163"/>
      <c r="I168" s="112" t="s">
        <v>135</v>
      </c>
      <c r="J168" s="112" t="str">
        <f>VLOOKUP(I168,Presupuesto!$B$11:$C$565,2,0)</f>
        <v>SUELDOS Y SALARIOS PERMANENTES</v>
      </c>
      <c r="K168" s="96" t="str">
        <f t="shared" si="2"/>
        <v>Desarrollo e Innovación Curricular</v>
      </c>
      <c r="L168" s="96" t="s">
        <v>704</v>
      </c>
    </row>
    <row r="169" spans="3:12" hidden="1" x14ac:dyDescent="0.25">
      <c r="C169" s="169" t="s">
        <v>1387</v>
      </c>
      <c r="D169" s="160"/>
      <c r="E169" s="151">
        <v>0</v>
      </c>
      <c r="F169" s="98">
        <f>IF(E168=0,"",(G168/E168)/12*E168)</f>
        <v>0</v>
      </c>
      <c r="G169" s="95">
        <f>F169</f>
        <v>0</v>
      </c>
      <c r="H169" s="161"/>
      <c r="I169" s="114" t="s">
        <v>148</v>
      </c>
      <c r="J169" s="114" t="str">
        <f>VLOOKUP(I169,Presupuesto!$B$11:$C$565,2,0)</f>
        <v>AGUINALDO Y DECIMO CUARTO MES</v>
      </c>
      <c r="K169" s="96" t="str">
        <f t="shared" si="2"/>
        <v>Desarrollo e Innovación Curricular</v>
      </c>
      <c r="L169" s="96" t="s">
        <v>704</v>
      </c>
    </row>
    <row r="170" spans="3:12" ht="15.75" hidden="1" thickBot="1" x14ac:dyDescent="0.3">
      <c r="C170" s="170" t="s">
        <v>1388</v>
      </c>
      <c r="D170" s="160"/>
      <c r="E170" s="151">
        <v>0</v>
      </c>
      <c r="F170" s="115">
        <f>IF(E168&lt;6,"",((E168-6)/12)*(G168/E168))</f>
        <v>0</v>
      </c>
      <c r="G170" s="95">
        <f>F170</f>
        <v>0</v>
      </c>
      <c r="H170" s="161"/>
      <c r="I170" s="99" t="s">
        <v>149</v>
      </c>
      <c r="J170" s="99" t="str">
        <f>VLOOKUP(I170,Presupuesto!$B$11:$C$565,2,0)</f>
        <v>DECIMOCUARTO MES</v>
      </c>
      <c r="K170" s="96" t="str">
        <f t="shared" si="2"/>
        <v>Desarrollo e Innovación Curricular</v>
      </c>
      <c r="L170" s="96" t="s">
        <v>704</v>
      </c>
    </row>
    <row r="171" spans="3:12" ht="15.75" hidden="1" thickBot="1" x14ac:dyDescent="0.3">
      <c r="C171" s="134" t="s">
        <v>87</v>
      </c>
      <c r="D171" s="197"/>
      <c r="E171" s="149">
        <v>12</v>
      </c>
      <c r="F171" s="303">
        <f>HLOOKUP($C171,$BZ$2:$CM$3,2,0)</f>
        <v>439.49</v>
      </c>
      <c r="G171" s="111">
        <f>D171*E171*F171</f>
        <v>0</v>
      </c>
      <c r="H171" s="163"/>
      <c r="I171" s="112" t="s">
        <v>135</v>
      </c>
      <c r="J171" s="112" t="str">
        <f>VLOOKUP(I171,Presupuesto!$B$11:$C$565,2,0)</f>
        <v>SUELDOS Y SALARIOS PERMANENTES</v>
      </c>
      <c r="K171" s="96" t="str">
        <f t="shared" si="2"/>
        <v>Desarrollo e Innovación Curricular</v>
      </c>
      <c r="L171" s="96" t="s">
        <v>704</v>
      </c>
    </row>
    <row r="172" spans="3:12" hidden="1" x14ac:dyDescent="0.25">
      <c r="C172" s="169" t="s">
        <v>1387</v>
      </c>
      <c r="D172" s="160"/>
      <c r="E172" s="151">
        <v>0</v>
      </c>
      <c r="F172" s="98">
        <f>IF(E171=0,"",(G171/E171)/12*E171)</f>
        <v>0</v>
      </c>
      <c r="G172" s="95">
        <f>F172</f>
        <v>0</v>
      </c>
      <c r="H172" s="161"/>
      <c r="I172" s="114" t="s">
        <v>148</v>
      </c>
      <c r="J172" s="114" t="str">
        <f>VLOOKUP(I172,Presupuesto!$B$11:$C$565,2,0)</f>
        <v>AGUINALDO Y DECIMO CUARTO MES</v>
      </c>
      <c r="K172" s="96" t="str">
        <f t="shared" si="2"/>
        <v>Desarrollo e Innovación Curricular</v>
      </c>
      <c r="L172" s="96" t="s">
        <v>704</v>
      </c>
    </row>
    <row r="173" spans="3:12" ht="15.75" hidden="1" thickBot="1" x14ac:dyDescent="0.3">
      <c r="C173" s="170" t="s">
        <v>1388</v>
      </c>
      <c r="D173" s="160"/>
      <c r="E173" s="151">
        <v>0</v>
      </c>
      <c r="F173" s="115">
        <f>IF(E171&lt;6,"",((E171-6)/12)*(G171/E171))</f>
        <v>0</v>
      </c>
      <c r="G173" s="95">
        <f>F173</f>
        <v>0</v>
      </c>
      <c r="H173" s="161"/>
      <c r="I173" s="99" t="s">
        <v>149</v>
      </c>
      <c r="J173" s="99" t="str">
        <f>VLOOKUP(I173,Presupuesto!$B$11:$C$565,2,0)</f>
        <v>DECIMOCUARTO MES</v>
      </c>
      <c r="K173" s="96" t="str">
        <f t="shared" si="2"/>
        <v>Desarrollo e Innovación Curricular</v>
      </c>
      <c r="L173" s="96" t="s">
        <v>704</v>
      </c>
    </row>
    <row r="174" spans="3:12" ht="15.75" hidden="1" thickBot="1" x14ac:dyDescent="0.3">
      <c r="C174" s="134" t="s">
        <v>88</v>
      </c>
      <c r="D174" s="197"/>
      <c r="E174" s="149">
        <v>12</v>
      </c>
      <c r="F174" s="303">
        <f>HLOOKUP($C174,$BZ$2:$CM$3,2,0)</f>
        <v>1904.46</v>
      </c>
      <c r="G174" s="111">
        <f>D174*E174*F174</f>
        <v>0</v>
      </c>
      <c r="H174" s="163"/>
      <c r="I174" s="112" t="s">
        <v>135</v>
      </c>
      <c r="J174" s="112" t="str">
        <f>VLOOKUP(I174,Presupuesto!$B$11:$C$565,2,0)</f>
        <v>SUELDOS Y SALARIOS PERMANENTES</v>
      </c>
      <c r="K174" s="96" t="str">
        <f t="shared" si="2"/>
        <v>Desarrollo e Innovación Curricular</v>
      </c>
      <c r="L174" s="96" t="s">
        <v>704</v>
      </c>
    </row>
    <row r="175" spans="3:12" hidden="1" x14ac:dyDescent="0.25">
      <c r="C175" s="169" t="s">
        <v>1387</v>
      </c>
      <c r="D175" s="160"/>
      <c r="E175" s="151">
        <v>0</v>
      </c>
      <c r="F175" s="98">
        <f>IF(E174=0,"",(G174/E174)/12*E174)</f>
        <v>0</v>
      </c>
      <c r="G175" s="95">
        <f>F175</f>
        <v>0</v>
      </c>
      <c r="H175" s="161"/>
      <c r="I175" s="114" t="s">
        <v>148</v>
      </c>
      <c r="J175" s="114" t="str">
        <f>VLOOKUP(I175,Presupuesto!$B$11:$C$565,2,0)</f>
        <v>AGUINALDO Y DECIMO CUARTO MES</v>
      </c>
      <c r="K175" s="96" t="str">
        <f t="shared" si="2"/>
        <v>Desarrollo e Innovación Curricular</v>
      </c>
      <c r="L175" s="96" t="s">
        <v>704</v>
      </c>
    </row>
    <row r="176" spans="3:12" ht="15.75" hidden="1" thickBot="1" x14ac:dyDescent="0.3">
      <c r="C176" s="170" t="s">
        <v>1388</v>
      </c>
      <c r="D176" s="160"/>
      <c r="E176" s="151">
        <v>0</v>
      </c>
      <c r="F176" s="115">
        <f>IF(E174&lt;6,"",((E174-6)/12)*(G174/E174))</f>
        <v>0</v>
      </c>
      <c r="G176" s="95">
        <f>F176</f>
        <v>0</v>
      </c>
      <c r="H176" s="161"/>
      <c r="I176" s="99" t="s">
        <v>149</v>
      </c>
      <c r="J176" s="99" t="str">
        <f>VLOOKUP(I176,Presupuesto!$B$11:$C$565,2,0)</f>
        <v>DECIMOCUARTO MES</v>
      </c>
      <c r="K176" s="96" t="str">
        <f t="shared" si="2"/>
        <v>Desarrollo e Innovación Curricular</v>
      </c>
      <c r="L176" s="96" t="s">
        <v>704</v>
      </c>
    </row>
    <row r="177" spans="3:12" ht="15.75" hidden="1" thickBot="1" x14ac:dyDescent="0.3">
      <c r="C177" s="137" t="s">
        <v>92</v>
      </c>
      <c r="D177" s="197"/>
      <c r="E177" s="149">
        <v>12</v>
      </c>
      <c r="F177" s="136">
        <v>30000</v>
      </c>
      <c r="G177" s="111">
        <f>D177*E177*F177</f>
        <v>0</v>
      </c>
      <c r="H177" s="163"/>
      <c r="I177" s="112" t="s">
        <v>184</v>
      </c>
      <c r="J177" s="112" t="str">
        <f>VLOOKUP(I177,Presupuesto!$B$11:$C$565,2,0)</f>
        <v>CONTRATOS ESPECIALES</v>
      </c>
      <c r="K177" s="96" t="str">
        <f t="shared" si="2"/>
        <v>Desarrollo e Innovación Curricular</v>
      </c>
      <c r="L177" s="96" t="s">
        <v>704</v>
      </c>
    </row>
    <row r="178" spans="3:12" hidden="1" x14ac:dyDescent="0.25">
      <c r="C178" s="169" t="s">
        <v>1387</v>
      </c>
      <c r="D178" s="160"/>
      <c r="E178" s="151">
        <v>0</v>
      </c>
      <c r="F178" s="115">
        <f>IF(E177=0,"",(G177/E177)/12*E177)</f>
        <v>0</v>
      </c>
      <c r="G178" s="95">
        <f>F178</f>
        <v>0</v>
      </c>
      <c r="H178" s="161"/>
      <c r="I178" s="99" t="s">
        <v>184</v>
      </c>
      <c r="J178" s="99" t="str">
        <f>VLOOKUP(I178,Presupuesto!$B$11:$C$565,2,0)</f>
        <v>CONTRATOS ESPECIALES</v>
      </c>
      <c r="K178" s="96" t="str">
        <f t="shared" si="2"/>
        <v>Desarrollo e Innovación Curricular</v>
      </c>
      <c r="L178" s="96" t="s">
        <v>702</v>
      </c>
    </row>
    <row r="179" spans="3:12" ht="15.75" hidden="1" thickBot="1" x14ac:dyDescent="0.3">
      <c r="C179" s="170" t="s">
        <v>1388</v>
      </c>
      <c r="D179" s="160"/>
      <c r="E179" s="151">
        <v>0</v>
      </c>
      <c r="F179" s="98">
        <f>IF(E177&lt;6,"",((E177-6)/12)*(G177/E177))</f>
        <v>0</v>
      </c>
      <c r="G179" s="95">
        <f>F179</f>
        <v>0</v>
      </c>
      <c r="H179" s="161"/>
      <c r="I179" s="99" t="s">
        <v>184</v>
      </c>
      <c r="J179" s="99" t="str">
        <f>VLOOKUP(I179,Presupuesto!$B$11:$C$565,2,0)</f>
        <v>CONTRATOS ESPECIALES</v>
      </c>
      <c r="K179" s="96" t="str">
        <f t="shared" si="2"/>
        <v>Desarrollo e Innovación Curricular</v>
      </c>
      <c r="L179" s="96" t="s">
        <v>710</v>
      </c>
    </row>
    <row r="180" spans="3:12" ht="15.75" thickBot="1" x14ac:dyDescent="0.3">
      <c r="C180" s="137" t="s">
        <v>93</v>
      </c>
      <c r="D180" s="197">
        <v>1</v>
      </c>
      <c r="E180" s="149">
        <v>12</v>
      </c>
      <c r="F180" s="116">
        <v>30000</v>
      </c>
      <c r="G180" s="111">
        <f>D180*E180*F180</f>
        <v>360000</v>
      </c>
      <c r="H180" s="163" t="s">
        <v>696</v>
      </c>
      <c r="I180" s="112" t="s">
        <v>282</v>
      </c>
      <c r="J180" s="112" t="str">
        <f>VLOOKUP(I180,Presupuesto!$B$11:$C$565,2,0)</f>
        <v>OTROS SERVICIOS TECNICOS Y PROFESIONALES</v>
      </c>
      <c r="K180" s="96" t="str">
        <f t="shared" si="2"/>
        <v>Desarrollo e Innovación Curricular</v>
      </c>
      <c r="L180" s="96" t="s">
        <v>702</v>
      </c>
    </row>
    <row r="181" spans="3:12" ht="15.75" thickBot="1" x14ac:dyDescent="0.3">
      <c r="C181" s="169" t="s">
        <v>1387</v>
      </c>
      <c r="D181" s="160"/>
      <c r="E181" s="151">
        <v>0</v>
      </c>
      <c r="F181" s="98">
        <v>0</v>
      </c>
      <c r="G181" s="95">
        <f>F181</f>
        <v>0</v>
      </c>
      <c r="H181" s="163" t="s">
        <v>696</v>
      </c>
      <c r="I181" s="99" t="s">
        <v>282</v>
      </c>
      <c r="J181" s="99" t="str">
        <f>VLOOKUP(I181,Presupuesto!$B$11:$C$565,2,0)</f>
        <v>OTROS SERVICIOS TECNICOS Y PROFESIONALES</v>
      </c>
      <c r="K181" s="96" t="str">
        <f t="shared" si="2"/>
        <v>Desarrollo e Innovación Curricular</v>
      </c>
      <c r="L181" s="96" t="s">
        <v>702</v>
      </c>
    </row>
    <row r="182" spans="3:12" ht="15.75" thickBot="1" x14ac:dyDescent="0.3">
      <c r="C182" s="97" t="s">
        <v>1388</v>
      </c>
      <c r="D182" s="160"/>
      <c r="E182" s="151">
        <v>0</v>
      </c>
      <c r="F182" s="98">
        <v>0</v>
      </c>
      <c r="G182" s="95">
        <f>F182</f>
        <v>0</v>
      </c>
      <c r="H182" s="163" t="s">
        <v>696</v>
      </c>
      <c r="I182" s="99" t="s">
        <v>282</v>
      </c>
      <c r="J182" s="99" t="str">
        <f>VLOOKUP(I182,Presupuesto!$B$11:$C$565,2,0)</f>
        <v>OTROS SERVICIOS TECNICOS Y PROFESIONALES</v>
      </c>
      <c r="K182" s="96" t="str">
        <f t="shared" si="2"/>
        <v>Desarrollo e Innovación Curricular</v>
      </c>
      <c r="L182" s="96" t="s">
        <v>702</v>
      </c>
    </row>
    <row r="183" spans="3:12" ht="15.75" hidden="1" thickBot="1" x14ac:dyDescent="0.3">
      <c r="C183" s="444" t="s">
        <v>94</v>
      </c>
      <c r="D183" s="197"/>
      <c r="E183" s="149">
        <v>12</v>
      </c>
      <c r="F183" s="116">
        <v>30000</v>
      </c>
      <c r="G183" s="111">
        <f>D183*E183*F183</f>
        <v>0</v>
      </c>
      <c r="H183" s="163"/>
      <c r="I183" s="112" t="s">
        <v>135</v>
      </c>
      <c r="J183" s="112" t="str">
        <f>VLOOKUP(I183,Presupuesto!$B$11:$C$565,2,0)</f>
        <v>SUELDOS Y SALARIOS PERMANENTES</v>
      </c>
      <c r="K183" s="96" t="str">
        <f t="shared" si="2"/>
        <v>Desarrollo e Innovación Curricular</v>
      </c>
      <c r="L183" s="96" t="s">
        <v>702</v>
      </c>
    </row>
    <row r="184" spans="3:12" hidden="1" x14ac:dyDescent="0.25">
      <c r="C184" s="169" t="s">
        <v>1387</v>
      </c>
      <c r="D184" s="167"/>
      <c r="E184" s="128">
        <v>0</v>
      </c>
      <c r="F184" s="117">
        <f>IF(E183=0,"",(G183/E183)/12*E183)</f>
        <v>0</v>
      </c>
      <c r="G184" s="118">
        <f>F184</f>
        <v>0</v>
      </c>
      <c r="H184" s="161"/>
      <c r="I184" s="99" t="s">
        <v>148</v>
      </c>
      <c r="J184" s="99" t="str">
        <f>VLOOKUP(I184,Presupuesto!$B$11:$C$565,2,0)</f>
        <v>AGUINALDO Y DECIMO CUARTO MES</v>
      </c>
      <c r="K184" s="96" t="str">
        <f t="shared" si="2"/>
        <v>Desarrollo e Innovación Curricular</v>
      </c>
      <c r="L184" s="96" t="s">
        <v>702</v>
      </c>
    </row>
    <row r="185" spans="3:12" ht="15.75" hidden="1" thickBot="1" x14ac:dyDescent="0.3">
      <c r="C185" s="171" t="s">
        <v>1388</v>
      </c>
      <c r="D185" s="159"/>
      <c r="E185" s="129">
        <v>0</v>
      </c>
      <c r="F185" s="103">
        <f>IF(E183&lt;6,"",((E183-6)/12)*(G183/E183))</f>
        <v>0</v>
      </c>
      <c r="G185" s="103">
        <f>F185</f>
        <v>0</v>
      </c>
      <c r="H185" s="159"/>
      <c r="I185" s="104" t="s">
        <v>149</v>
      </c>
      <c r="J185" s="121" t="str">
        <f>VLOOKUP(I185,Presupuesto!$B$11:$C$565,2,0)</f>
        <v>DECIMOCUARTO MES</v>
      </c>
      <c r="K185" s="104" t="str">
        <f t="shared" si="2"/>
        <v>Desarrollo e Innovación Curricular</v>
      </c>
      <c r="L185" s="121" t="s">
        <v>702</v>
      </c>
    </row>
    <row r="186" spans="3:12" ht="15.75" thickBot="1" x14ac:dyDescent="0.3"/>
    <row r="187" spans="3:12" ht="15.75" thickBot="1" x14ac:dyDescent="0.3">
      <c r="C187" s="68" t="s">
        <v>1292</v>
      </c>
      <c r="D187" s="30">
        <f>SUM(G194:G244)</f>
        <v>180000</v>
      </c>
      <c r="E187" s="92"/>
      <c r="F187" s="92"/>
      <c r="G187" s="92"/>
      <c r="H187" s="75"/>
      <c r="I187" s="75"/>
      <c r="J187" s="75"/>
    </row>
    <row r="188" spans="3:12" x14ac:dyDescent="0.25">
      <c r="D188" s="31"/>
      <c r="E188" s="92"/>
      <c r="F188" s="92"/>
      <c r="G188" s="92"/>
      <c r="H188" s="75"/>
      <c r="I188" s="75"/>
      <c r="J188" s="75"/>
    </row>
    <row r="189" spans="3:12" x14ac:dyDescent="0.25">
      <c r="C189" s="85" t="s">
        <v>1391</v>
      </c>
      <c r="D189" s="31"/>
      <c r="E189" s="92"/>
      <c r="F189" s="92"/>
      <c r="G189" s="92"/>
      <c r="H189" s="75"/>
      <c r="I189" s="75"/>
      <c r="J189" s="75"/>
    </row>
    <row r="190" spans="3:12" ht="15.75" x14ac:dyDescent="0.25">
      <c r="C190" s="201" t="s">
        <v>1293</v>
      </c>
      <c r="D190" s="386">
        <v>3.8</v>
      </c>
      <c r="E190" s="92"/>
      <c r="F190" s="92"/>
      <c r="G190" s="92"/>
      <c r="H190" s="75"/>
      <c r="I190" s="75"/>
      <c r="J190" s="75"/>
    </row>
    <row r="191" spans="3:12" ht="18.75" x14ac:dyDescent="0.25">
      <c r="C191" s="424" t="str">
        <f>IFERROR(VLOOKUP(D190,'Desarrollo e Innov. Curricular'!$E:$F,2,FALSE),IFERROR(VLOOKUP(D190,'Investigación Científica'!$E:$F,2,FALSE),IFERROR(VLOOKUP(D190,'Vinculación Univ. Sociedad'!$E:$F,2,FALSE),IFERROR(VLOOKUP(D190,'Docencia y Profesorado Universi'!$E:$F,2,FALSE),IFERROR(VLOOKUP(D190,'Estudiantes y Graduados'!$E:$F,2,FALSE),IFERROR(VLOOKUP(D190,'Gestion Administrativa'!$E:$F,2,FALSE),IFERROR(VLOOKUP(D190,'Gestión Académica'!$E:$F,2,FALSE),IFERROR(VLOOKUP(D190,'Aseguramiento de la Calidad'!$E:$F,2,FALSE),IFERROR(VLOOKUP(D190,'Gestión del Conocimiento'!$E:$F,2,FALSE),IFERROR(VLOOKUP(D190,'Gobernabilidad y Procesos...'!$E:$F,2,FALSE),IFERROR(VLOOKUP(D190,'Gestión del Talento Humano'!$E:$F,2,FALSE),IFERROR(VLOOKUP(D190,'Internacionalización de la E.S.'!$E:$F,2,FALSE),IFERROR(VLOOKUP(D190,Posgrado!$E:$F,2,FALSE),IFERROR(VLOOKUP(D190,'Cultura de Innovación Insti...'!$E:$F,2,FALSE),VLOOKUP(D190,'Lo Esencial de la Reforma Univ.'!$E:$F,2,0)))))))))))))))</f>
        <v>Contrato de 1 consultoría internacional por 6 meses sobre la realización de la estrategia para valorar aprendizajes previos a la universidad</v>
      </c>
      <c r="D191" s="31"/>
      <c r="E191" s="92"/>
      <c r="F191" s="92"/>
      <c r="G191" s="92"/>
      <c r="H191" s="75"/>
      <c r="I191" s="75"/>
      <c r="J191" s="75"/>
    </row>
    <row r="192" spans="3:12" ht="15.75" thickBot="1" x14ac:dyDescent="0.3">
      <c r="C192" s="175"/>
      <c r="D192" s="31"/>
      <c r="E192" s="92"/>
      <c r="F192" s="92"/>
      <c r="G192" s="92"/>
      <c r="H192" s="75"/>
      <c r="I192" s="75"/>
      <c r="J192" s="75"/>
    </row>
    <row r="193" spans="3:12" ht="30.75" thickBot="1" x14ac:dyDescent="0.3">
      <c r="C193" s="131" t="s">
        <v>1294</v>
      </c>
      <c r="D193" s="135" t="s">
        <v>90</v>
      </c>
      <c r="E193" s="168" t="s">
        <v>1386</v>
      </c>
      <c r="F193" s="135" t="s">
        <v>1296</v>
      </c>
      <c r="G193" s="132" t="s">
        <v>1297</v>
      </c>
      <c r="H193" s="130" t="s">
        <v>1298</v>
      </c>
      <c r="I193" s="133" t="s">
        <v>1299</v>
      </c>
      <c r="J193" s="133" t="s">
        <v>695</v>
      </c>
      <c r="K193" s="133" t="s">
        <v>1300</v>
      </c>
      <c r="L193" s="133" t="s">
        <v>1301</v>
      </c>
    </row>
    <row r="194" spans="3:12" ht="15.75" hidden="1" thickBot="1" x14ac:dyDescent="0.3">
      <c r="C194" s="134" t="s">
        <v>75</v>
      </c>
      <c r="D194" s="197"/>
      <c r="E194" s="149">
        <v>12</v>
      </c>
      <c r="F194" s="303">
        <f>HLOOKUP($C194,$BZ$2:$CM$3,2,0)</f>
        <v>41436.800000000003</v>
      </c>
      <c r="G194" s="111">
        <f>D194*E194*F194</f>
        <v>0</v>
      </c>
      <c r="H194" s="163"/>
      <c r="I194" s="112" t="s">
        <v>135</v>
      </c>
      <c r="J194" s="112" t="str">
        <f>VLOOKUP(I194,Presupuesto!$B$11:$C$565,2,0)</f>
        <v>SUELDOS Y SALARIOS PERMANENTES</v>
      </c>
      <c r="K194" s="327" t="s">
        <v>53</v>
      </c>
      <c r="L194" s="96" t="s">
        <v>702</v>
      </c>
    </row>
    <row r="195" spans="3:12" ht="15.75" hidden="1" thickBot="1" x14ac:dyDescent="0.3">
      <c r="C195" s="169" t="s">
        <v>1387</v>
      </c>
      <c r="D195" s="160"/>
      <c r="E195" s="151">
        <v>0</v>
      </c>
      <c r="F195" s="98">
        <f>IF(E194=0,"",(G194/E194)/12*E194)</f>
        <v>0</v>
      </c>
      <c r="G195" s="95">
        <f>F195</f>
        <v>0</v>
      </c>
      <c r="H195" s="161" t="s">
        <v>696</v>
      </c>
      <c r="I195" s="114" t="s">
        <v>148</v>
      </c>
      <c r="J195" s="114" t="str">
        <f>VLOOKUP(I195,Presupuesto!$B$11:$C$565,2,0)</f>
        <v>AGUINALDO Y DECIMO CUARTO MES</v>
      </c>
      <c r="K195" s="327" t="s">
        <v>53</v>
      </c>
      <c r="L195" s="96" t="s">
        <v>703</v>
      </c>
    </row>
    <row r="196" spans="3:12" ht="15.75" hidden="1" thickBot="1" x14ac:dyDescent="0.3">
      <c r="C196" s="170" t="s">
        <v>1388</v>
      </c>
      <c r="D196" s="160"/>
      <c r="E196" s="151">
        <v>0</v>
      </c>
      <c r="F196" s="115">
        <f>IF(E194&lt;6,"",((E194-6)/12)*(G194/E194))</f>
        <v>0</v>
      </c>
      <c r="G196" s="95">
        <f>F196</f>
        <v>0</v>
      </c>
      <c r="H196" s="161"/>
      <c r="I196" s="99" t="s">
        <v>149</v>
      </c>
      <c r="J196" s="99" t="str">
        <f>VLOOKUP(I196,Presupuesto!$B$11:$C$565,2,0)</f>
        <v>DECIMOCUARTO MES</v>
      </c>
      <c r="K196" s="327" t="s">
        <v>53</v>
      </c>
      <c r="L196" s="96" t="s">
        <v>704</v>
      </c>
    </row>
    <row r="197" spans="3:12" ht="15.75" hidden="1" thickBot="1" x14ac:dyDescent="0.3">
      <c r="C197" s="134" t="s">
        <v>76</v>
      </c>
      <c r="D197" s="197"/>
      <c r="E197" s="149">
        <v>12</v>
      </c>
      <c r="F197" s="303">
        <f>HLOOKUP($C197,$BZ$2:$CM$3,2,0)</f>
        <v>37669.82</v>
      </c>
      <c r="G197" s="111">
        <f>D197*E197*F197</f>
        <v>0</v>
      </c>
      <c r="H197" s="163"/>
      <c r="I197" s="112" t="s">
        <v>135</v>
      </c>
      <c r="J197" s="112" t="str">
        <f>VLOOKUP(I197,Presupuesto!$B$11:$C$565,2,0)</f>
        <v>SUELDOS Y SALARIOS PERMANENTES</v>
      </c>
      <c r="K197" s="327" t="s">
        <v>53</v>
      </c>
      <c r="L197" s="96" t="s">
        <v>704</v>
      </c>
    </row>
    <row r="198" spans="3:12" ht="15.75" hidden="1" thickBot="1" x14ac:dyDescent="0.3">
      <c r="C198" s="169" t="s">
        <v>1387</v>
      </c>
      <c r="D198" s="160"/>
      <c r="E198" s="151">
        <v>0</v>
      </c>
      <c r="F198" s="98">
        <f>IF(E197=0,"",(G197/E197)/12*E197)</f>
        <v>0</v>
      </c>
      <c r="G198" s="95">
        <f>F198</f>
        <v>0</v>
      </c>
      <c r="H198" s="161"/>
      <c r="I198" s="114" t="s">
        <v>148</v>
      </c>
      <c r="J198" s="114" t="str">
        <f>VLOOKUP(I198,Presupuesto!$B$11:$C$565,2,0)</f>
        <v>AGUINALDO Y DECIMO CUARTO MES</v>
      </c>
      <c r="K198" s="327" t="s">
        <v>53</v>
      </c>
      <c r="L198" s="96" t="s">
        <v>704</v>
      </c>
    </row>
    <row r="199" spans="3:12" ht="15.75" hidden="1" thickBot="1" x14ac:dyDescent="0.3">
      <c r="C199" s="170" t="s">
        <v>1388</v>
      </c>
      <c r="D199" s="160"/>
      <c r="E199" s="151">
        <v>0</v>
      </c>
      <c r="F199" s="115">
        <f>IF(E197&lt;6,"",((E197-6)/12)*(G197/E197))</f>
        <v>0</v>
      </c>
      <c r="G199" s="95">
        <f>F199</f>
        <v>0</v>
      </c>
      <c r="H199" s="161"/>
      <c r="I199" s="99" t="s">
        <v>149</v>
      </c>
      <c r="J199" s="99" t="str">
        <f>VLOOKUP(I199,Presupuesto!$B$11:$C$565,2,0)</f>
        <v>DECIMOCUARTO MES</v>
      </c>
      <c r="K199" s="327" t="s">
        <v>53</v>
      </c>
      <c r="L199" s="96" t="s">
        <v>704</v>
      </c>
    </row>
    <row r="200" spans="3:12" ht="15.75" hidden="1" thickBot="1" x14ac:dyDescent="0.3">
      <c r="C200" s="134" t="s">
        <v>77</v>
      </c>
      <c r="D200" s="197"/>
      <c r="E200" s="149">
        <v>12</v>
      </c>
      <c r="F200" s="303">
        <f>HLOOKUP($C200,$BZ$2:$CM$3,2,0)</f>
        <v>33902.839999999997</v>
      </c>
      <c r="G200" s="111">
        <f>D200*E200*F200</f>
        <v>0</v>
      </c>
      <c r="H200" s="163"/>
      <c r="I200" s="112" t="s">
        <v>135</v>
      </c>
      <c r="J200" s="112" t="str">
        <f>VLOOKUP(I200,Presupuesto!$B$11:$C$565,2,0)</f>
        <v>SUELDOS Y SALARIOS PERMANENTES</v>
      </c>
      <c r="K200" s="327" t="s">
        <v>53</v>
      </c>
      <c r="L200" s="96" t="s">
        <v>704</v>
      </c>
    </row>
    <row r="201" spans="3:12" ht="15.75" hidden="1" thickBot="1" x14ac:dyDescent="0.3">
      <c r="C201" s="169" t="s">
        <v>1387</v>
      </c>
      <c r="D201" s="160"/>
      <c r="E201" s="151">
        <v>0</v>
      </c>
      <c r="F201" s="98">
        <f>IF(E200=0,"",(G200/E200)/12*E200)</f>
        <v>0</v>
      </c>
      <c r="G201" s="95">
        <f>F201</f>
        <v>0</v>
      </c>
      <c r="H201" s="161"/>
      <c r="I201" s="114" t="s">
        <v>148</v>
      </c>
      <c r="J201" s="114" t="str">
        <f>VLOOKUP(I201,Presupuesto!$B$11:$C$565,2,0)</f>
        <v>AGUINALDO Y DECIMO CUARTO MES</v>
      </c>
      <c r="K201" s="327" t="s">
        <v>53</v>
      </c>
      <c r="L201" s="96" t="s">
        <v>704</v>
      </c>
    </row>
    <row r="202" spans="3:12" ht="15.75" hidden="1" thickBot="1" x14ac:dyDescent="0.3">
      <c r="C202" s="170" t="s">
        <v>1388</v>
      </c>
      <c r="D202" s="160"/>
      <c r="E202" s="151">
        <v>0</v>
      </c>
      <c r="F202" s="115">
        <f>IF(E200&lt;6,"",((E200-6)/12)*(G200/E200))</f>
        <v>0</v>
      </c>
      <c r="G202" s="95">
        <f>F202</f>
        <v>0</v>
      </c>
      <c r="H202" s="161"/>
      <c r="I202" s="99" t="s">
        <v>149</v>
      </c>
      <c r="J202" s="99" t="str">
        <f>VLOOKUP(I202,Presupuesto!$B$11:$C$565,2,0)</f>
        <v>DECIMOCUARTO MES</v>
      </c>
      <c r="K202" s="327" t="s">
        <v>53</v>
      </c>
      <c r="L202" s="96" t="s">
        <v>704</v>
      </c>
    </row>
    <row r="203" spans="3:12" ht="15.75" hidden="1" thickBot="1" x14ac:dyDescent="0.3">
      <c r="C203" s="134" t="s">
        <v>78</v>
      </c>
      <c r="D203" s="197"/>
      <c r="E203" s="149">
        <v>12</v>
      </c>
      <c r="F203" s="303">
        <f>HLOOKUP($C203,$BZ$2:$CM$3,2,0)</f>
        <v>30135.85</v>
      </c>
      <c r="G203" s="111">
        <f>D203*E203*F203</f>
        <v>0</v>
      </c>
      <c r="H203" s="163"/>
      <c r="I203" s="112" t="s">
        <v>135</v>
      </c>
      <c r="J203" s="112" t="str">
        <f>VLOOKUP(I203,Presupuesto!$B$11:$C$565,2,0)</f>
        <v>SUELDOS Y SALARIOS PERMANENTES</v>
      </c>
      <c r="K203" s="327" t="s">
        <v>53</v>
      </c>
      <c r="L203" s="96" t="s">
        <v>704</v>
      </c>
    </row>
    <row r="204" spans="3:12" ht="15.75" hidden="1" thickBot="1" x14ac:dyDescent="0.3">
      <c r="C204" s="169" t="s">
        <v>1387</v>
      </c>
      <c r="D204" s="160"/>
      <c r="E204" s="151">
        <v>0</v>
      </c>
      <c r="F204" s="98">
        <f>IF(E203=0,"",(G203/E203)/12*E203)</f>
        <v>0</v>
      </c>
      <c r="G204" s="95">
        <f>F204</f>
        <v>0</v>
      </c>
      <c r="H204" s="161"/>
      <c r="I204" s="114" t="s">
        <v>148</v>
      </c>
      <c r="J204" s="114" t="str">
        <f>VLOOKUP(I204,Presupuesto!$B$11:$C$565,2,0)</f>
        <v>AGUINALDO Y DECIMO CUARTO MES</v>
      </c>
      <c r="K204" s="327" t="s">
        <v>53</v>
      </c>
      <c r="L204" s="96" t="s">
        <v>704</v>
      </c>
    </row>
    <row r="205" spans="3:12" ht="15.75" hidden="1" thickBot="1" x14ac:dyDescent="0.3">
      <c r="C205" s="170" t="s">
        <v>1388</v>
      </c>
      <c r="D205" s="160"/>
      <c r="E205" s="151">
        <v>0</v>
      </c>
      <c r="F205" s="115">
        <f>IF(E203&lt;6,"",((E203-6)/12)*(G203/E203))</f>
        <v>0</v>
      </c>
      <c r="G205" s="95">
        <f>F205</f>
        <v>0</v>
      </c>
      <c r="H205" s="161"/>
      <c r="I205" s="99" t="s">
        <v>149</v>
      </c>
      <c r="J205" s="99" t="str">
        <f>VLOOKUP(I205,Presupuesto!$B$11:$C$565,2,0)</f>
        <v>DECIMOCUARTO MES</v>
      </c>
      <c r="K205" s="327" t="s">
        <v>53</v>
      </c>
      <c r="L205" s="96" t="s">
        <v>704</v>
      </c>
    </row>
    <row r="206" spans="3:12" ht="15.75" hidden="1" thickBot="1" x14ac:dyDescent="0.3">
      <c r="C206" s="134" t="s">
        <v>79</v>
      </c>
      <c r="D206" s="197"/>
      <c r="E206" s="149">
        <v>12</v>
      </c>
      <c r="F206" s="303">
        <f>HLOOKUP($C206,$BZ$2:$CM$3,2,0)</f>
        <v>28252.36</v>
      </c>
      <c r="G206" s="111">
        <f>D206*E206*F206</f>
        <v>0</v>
      </c>
      <c r="H206" s="163"/>
      <c r="I206" s="112" t="s">
        <v>135</v>
      </c>
      <c r="J206" s="112" t="str">
        <f>VLOOKUP(I206,Presupuesto!$B$11:$C$565,2,0)</f>
        <v>SUELDOS Y SALARIOS PERMANENTES</v>
      </c>
      <c r="K206" s="327" t="s">
        <v>53</v>
      </c>
      <c r="L206" s="96" t="s">
        <v>704</v>
      </c>
    </row>
    <row r="207" spans="3:12" ht="15.75" hidden="1" thickBot="1" x14ac:dyDescent="0.3">
      <c r="C207" s="169" t="s">
        <v>1387</v>
      </c>
      <c r="D207" s="160"/>
      <c r="E207" s="151">
        <v>0</v>
      </c>
      <c r="F207" s="98">
        <f>IF(E206=0,"",(G206/E206)/12*E206)</f>
        <v>0</v>
      </c>
      <c r="G207" s="95">
        <f>F207</f>
        <v>0</v>
      </c>
      <c r="H207" s="161"/>
      <c r="I207" s="114" t="s">
        <v>148</v>
      </c>
      <c r="J207" s="114" t="str">
        <f>VLOOKUP(I207,Presupuesto!$B$11:$C$565,2,0)</f>
        <v>AGUINALDO Y DECIMO CUARTO MES</v>
      </c>
      <c r="K207" s="327" t="s">
        <v>53</v>
      </c>
      <c r="L207" s="96" t="s">
        <v>704</v>
      </c>
    </row>
    <row r="208" spans="3:12" ht="15.75" hidden="1" thickBot="1" x14ac:dyDescent="0.3">
      <c r="C208" s="170" t="s">
        <v>1388</v>
      </c>
      <c r="D208" s="160"/>
      <c r="E208" s="151">
        <v>0</v>
      </c>
      <c r="F208" s="115">
        <f>IF(E206&lt;6,"",((E206-6)/12)*(G206/E206))</f>
        <v>0</v>
      </c>
      <c r="G208" s="95">
        <f>F208</f>
        <v>0</v>
      </c>
      <c r="H208" s="161"/>
      <c r="I208" s="99" t="s">
        <v>149</v>
      </c>
      <c r="J208" s="99" t="str">
        <f>VLOOKUP(I208,Presupuesto!$B$11:$C$565,2,0)</f>
        <v>DECIMOCUARTO MES</v>
      </c>
      <c r="K208" s="327" t="s">
        <v>53</v>
      </c>
      <c r="L208" s="96" t="s">
        <v>704</v>
      </c>
    </row>
    <row r="209" spans="3:12" ht="15.75" hidden="1" thickBot="1" x14ac:dyDescent="0.3">
      <c r="C209" s="134" t="s">
        <v>80</v>
      </c>
      <c r="D209" s="197"/>
      <c r="E209" s="149">
        <v>12</v>
      </c>
      <c r="F209" s="303">
        <f>HLOOKUP($C209,$BZ$2:$CM$3,2,0)</f>
        <v>26368.87</v>
      </c>
      <c r="G209" s="111">
        <f>D209*E209*F209</f>
        <v>0</v>
      </c>
      <c r="H209" s="163"/>
      <c r="I209" s="112" t="s">
        <v>135</v>
      </c>
      <c r="J209" s="112" t="str">
        <f>VLOOKUP(I209,Presupuesto!$B$11:$C$565,2,0)</f>
        <v>SUELDOS Y SALARIOS PERMANENTES</v>
      </c>
      <c r="K209" s="327" t="s">
        <v>53</v>
      </c>
      <c r="L209" s="96" t="s">
        <v>704</v>
      </c>
    </row>
    <row r="210" spans="3:12" ht="15.75" hidden="1" thickBot="1" x14ac:dyDescent="0.3">
      <c r="C210" s="169" t="s">
        <v>1387</v>
      </c>
      <c r="D210" s="160"/>
      <c r="E210" s="151">
        <v>0</v>
      </c>
      <c r="F210" s="98">
        <f>IF(E209=0,"",(G209/E209)/12*E209)</f>
        <v>0</v>
      </c>
      <c r="G210" s="95">
        <f>F210</f>
        <v>0</v>
      </c>
      <c r="H210" s="161"/>
      <c r="I210" s="114" t="s">
        <v>148</v>
      </c>
      <c r="J210" s="114" t="str">
        <f>VLOOKUP(I210,Presupuesto!$B$11:$C$565,2,0)</f>
        <v>AGUINALDO Y DECIMO CUARTO MES</v>
      </c>
      <c r="K210" s="327" t="s">
        <v>53</v>
      </c>
      <c r="L210" s="96" t="s">
        <v>704</v>
      </c>
    </row>
    <row r="211" spans="3:12" ht="15.75" hidden="1" thickBot="1" x14ac:dyDescent="0.3">
      <c r="C211" s="170" t="s">
        <v>1388</v>
      </c>
      <c r="D211" s="160"/>
      <c r="E211" s="151">
        <v>0</v>
      </c>
      <c r="F211" s="115">
        <f>IF(E209&lt;6,"",((E209-6)/12)*(G209/E209))</f>
        <v>0</v>
      </c>
      <c r="G211" s="95">
        <f>F211</f>
        <v>0</v>
      </c>
      <c r="H211" s="161"/>
      <c r="I211" s="99" t="s">
        <v>149</v>
      </c>
      <c r="J211" s="99" t="str">
        <f>VLOOKUP(I211,Presupuesto!$B$11:$C$565,2,0)</f>
        <v>DECIMOCUARTO MES</v>
      </c>
      <c r="K211" s="327" t="s">
        <v>53</v>
      </c>
      <c r="L211" s="96" t="s">
        <v>704</v>
      </c>
    </row>
    <row r="212" spans="3:12" ht="15.75" hidden="1" thickBot="1" x14ac:dyDescent="0.3">
      <c r="C212" s="134" t="s">
        <v>81</v>
      </c>
      <c r="D212" s="197"/>
      <c r="E212" s="149">
        <v>12</v>
      </c>
      <c r="F212" s="303">
        <f>HLOOKUP($C212,$BZ$2:$CM$3,2,0)</f>
        <v>17893.16</v>
      </c>
      <c r="G212" s="111">
        <f>D212*E212*F212</f>
        <v>0</v>
      </c>
      <c r="H212" s="163"/>
      <c r="I212" s="112" t="s">
        <v>135</v>
      </c>
      <c r="J212" s="112" t="str">
        <f>VLOOKUP(I212,Presupuesto!$B$11:$C$565,2,0)</f>
        <v>SUELDOS Y SALARIOS PERMANENTES</v>
      </c>
      <c r="K212" s="327" t="s">
        <v>53</v>
      </c>
      <c r="L212" s="96" t="s">
        <v>704</v>
      </c>
    </row>
    <row r="213" spans="3:12" ht="15.75" hidden="1" thickBot="1" x14ac:dyDescent="0.3">
      <c r="C213" s="169" t="s">
        <v>1387</v>
      </c>
      <c r="D213" s="160"/>
      <c r="E213" s="151">
        <v>0</v>
      </c>
      <c r="F213" s="98">
        <f>IF(E212=0,"",(G212/E212)/12*E212)</f>
        <v>0</v>
      </c>
      <c r="G213" s="95">
        <f>F213</f>
        <v>0</v>
      </c>
      <c r="H213" s="161"/>
      <c r="I213" s="114" t="s">
        <v>148</v>
      </c>
      <c r="J213" s="114" t="str">
        <f>VLOOKUP(I213,Presupuesto!$B$11:$C$565,2,0)</f>
        <v>AGUINALDO Y DECIMO CUARTO MES</v>
      </c>
      <c r="K213" s="327" t="s">
        <v>53</v>
      </c>
      <c r="L213" s="96" t="s">
        <v>704</v>
      </c>
    </row>
    <row r="214" spans="3:12" ht="15.75" hidden="1" thickBot="1" x14ac:dyDescent="0.3">
      <c r="C214" s="170" t="s">
        <v>1388</v>
      </c>
      <c r="D214" s="160"/>
      <c r="E214" s="151">
        <v>0</v>
      </c>
      <c r="F214" s="115">
        <f>IF(E212&lt;6,"",((E212-6)/12)*(G212/E212))</f>
        <v>0</v>
      </c>
      <c r="G214" s="95">
        <f>F214</f>
        <v>0</v>
      </c>
      <c r="H214" s="161"/>
      <c r="I214" s="99" t="s">
        <v>149</v>
      </c>
      <c r="J214" s="99" t="str">
        <f>VLOOKUP(I214,Presupuesto!$B$11:$C$565,2,0)</f>
        <v>DECIMOCUARTO MES</v>
      </c>
      <c r="K214" s="327" t="s">
        <v>53</v>
      </c>
      <c r="L214" s="96" t="s">
        <v>704</v>
      </c>
    </row>
    <row r="215" spans="3:12" ht="15.75" hidden="1" thickBot="1" x14ac:dyDescent="0.3">
      <c r="C215" s="134" t="s">
        <v>82</v>
      </c>
      <c r="D215" s="197"/>
      <c r="E215" s="149">
        <v>12</v>
      </c>
      <c r="F215" s="303">
        <f>HLOOKUP($C215,$BZ$2:$CM$3,2,0)</f>
        <v>16951.419999999998</v>
      </c>
      <c r="G215" s="111">
        <f>D215*E215*F215</f>
        <v>0</v>
      </c>
      <c r="H215" s="163"/>
      <c r="I215" s="112" t="s">
        <v>135</v>
      </c>
      <c r="J215" s="112" t="str">
        <f>VLOOKUP(I215,Presupuesto!$B$11:$C$565,2,0)</f>
        <v>SUELDOS Y SALARIOS PERMANENTES</v>
      </c>
      <c r="K215" s="327" t="s">
        <v>53</v>
      </c>
      <c r="L215" s="96" t="s">
        <v>704</v>
      </c>
    </row>
    <row r="216" spans="3:12" ht="15.75" hidden="1" thickBot="1" x14ac:dyDescent="0.3">
      <c r="C216" s="169" t="s">
        <v>1387</v>
      </c>
      <c r="D216" s="160"/>
      <c r="E216" s="151">
        <v>0</v>
      </c>
      <c r="F216" s="98">
        <f>IF(E215=0,"",(G215/E215)/12*E215)</f>
        <v>0</v>
      </c>
      <c r="G216" s="95">
        <f>F216</f>
        <v>0</v>
      </c>
      <c r="H216" s="161"/>
      <c r="I216" s="114" t="s">
        <v>148</v>
      </c>
      <c r="J216" s="114" t="str">
        <f>VLOOKUP(I216,Presupuesto!$B$11:$C$565,2,0)</f>
        <v>AGUINALDO Y DECIMO CUARTO MES</v>
      </c>
      <c r="K216" s="327" t="s">
        <v>53</v>
      </c>
      <c r="L216" s="96" t="s">
        <v>704</v>
      </c>
    </row>
    <row r="217" spans="3:12" ht="15.75" hidden="1" thickBot="1" x14ac:dyDescent="0.3">
      <c r="C217" s="170" t="s">
        <v>1388</v>
      </c>
      <c r="D217" s="160"/>
      <c r="E217" s="151">
        <v>0</v>
      </c>
      <c r="F217" s="115">
        <f>IF(E215&lt;6,"",((E215-6)/12)*(G215/E215))</f>
        <v>0</v>
      </c>
      <c r="G217" s="95">
        <f>F217</f>
        <v>0</v>
      </c>
      <c r="H217" s="161"/>
      <c r="I217" s="99" t="s">
        <v>149</v>
      </c>
      <c r="J217" s="99" t="str">
        <f>VLOOKUP(I217,Presupuesto!$B$11:$C$565,2,0)</f>
        <v>DECIMOCUARTO MES</v>
      </c>
      <c r="K217" s="327" t="s">
        <v>53</v>
      </c>
      <c r="L217" s="96" t="s">
        <v>704</v>
      </c>
    </row>
    <row r="218" spans="3:12" ht="15.75" hidden="1" thickBot="1" x14ac:dyDescent="0.3">
      <c r="C218" s="134" t="s">
        <v>83</v>
      </c>
      <c r="D218" s="197"/>
      <c r="E218" s="149">
        <v>12</v>
      </c>
      <c r="F218" s="303">
        <f>HLOOKUP($C218,$BZ$2:$CM$3,2,0)</f>
        <v>13184.44</v>
      </c>
      <c r="G218" s="111">
        <f>D218*E218*F218</f>
        <v>0</v>
      </c>
      <c r="H218" s="163"/>
      <c r="I218" s="112" t="s">
        <v>135</v>
      </c>
      <c r="J218" s="112" t="str">
        <f>VLOOKUP(I218,Presupuesto!$B$11:$C$565,2,0)</f>
        <v>SUELDOS Y SALARIOS PERMANENTES</v>
      </c>
      <c r="K218" s="327" t="s">
        <v>53</v>
      </c>
      <c r="L218" s="96" t="s">
        <v>704</v>
      </c>
    </row>
    <row r="219" spans="3:12" ht="15.75" hidden="1" thickBot="1" x14ac:dyDescent="0.3">
      <c r="C219" s="169" t="s">
        <v>1387</v>
      </c>
      <c r="D219" s="160"/>
      <c r="E219" s="151">
        <v>0</v>
      </c>
      <c r="F219" s="98">
        <f>IF(E218=0,"",(G218/E218)/12*E218)</f>
        <v>0</v>
      </c>
      <c r="G219" s="95">
        <f>F219</f>
        <v>0</v>
      </c>
      <c r="H219" s="161"/>
      <c r="I219" s="114" t="s">
        <v>148</v>
      </c>
      <c r="J219" s="114" t="str">
        <f>VLOOKUP(I219,Presupuesto!$B$11:$C$565,2,0)</f>
        <v>AGUINALDO Y DECIMO CUARTO MES</v>
      </c>
      <c r="K219" s="327" t="s">
        <v>53</v>
      </c>
      <c r="L219" s="96" t="s">
        <v>704</v>
      </c>
    </row>
    <row r="220" spans="3:12" ht="15.75" hidden="1" thickBot="1" x14ac:dyDescent="0.3">
      <c r="C220" s="170" t="s">
        <v>1388</v>
      </c>
      <c r="D220" s="160"/>
      <c r="E220" s="151">
        <v>0</v>
      </c>
      <c r="F220" s="115">
        <f>IF(E218&lt;6,"",((E218-6)/12)*(G218/E218))</f>
        <v>0</v>
      </c>
      <c r="G220" s="95">
        <f>F220</f>
        <v>0</v>
      </c>
      <c r="H220" s="161"/>
      <c r="I220" s="99" t="s">
        <v>149</v>
      </c>
      <c r="J220" s="99" t="str">
        <f>VLOOKUP(I220,Presupuesto!$B$11:$C$565,2,0)</f>
        <v>DECIMOCUARTO MES</v>
      </c>
      <c r="K220" s="327" t="s">
        <v>53</v>
      </c>
      <c r="L220" s="96" t="s">
        <v>704</v>
      </c>
    </row>
    <row r="221" spans="3:12" ht="15.75" hidden="1" thickBot="1" x14ac:dyDescent="0.3">
      <c r="C221" s="134" t="s">
        <v>84</v>
      </c>
      <c r="D221" s="197"/>
      <c r="E221" s="149">
        <v>12</v>
      </c>
      <c r="F221" s="303">
        <f>HLOOKUP($C221,$BZ$2:$CM$3,2,0)</f>
        <v>15032.56</v>
      </c>
      <c r="G221" s="111">
        <f>D221*E221*F221</f>
        <v>0</v>
      </c>
      <c r="H221" s="163"/>
      <c r="I221" s="112" t="s">
        <v>135</v>
      </c>
      <c r="J221" s="112" t="str">
        <f>VLOOKUP(I221,Presupuesto!$B$11:$C$565,2,0)</f>
        <v>SUELDOS Y SALARIOS PERMANENTES</v>
      </c>
      <c r="K221" s="327" t="s">
        <v>53</v>
      </c>
      <c r="L221" s="96" t="s">
        <v>704</v>
      </c>
    </row>
    <row r="222" spans="3:12" ht="15.75" hidden="1" thickBot="1" x14ac:dyDescent="0.3">
      <c r="C222" s="169" t="s">
        <v>1387</v>
      </c>
      <c r="D222" s="160"/>
      <c r="E222" s="151">
        <v>0</v>
      </c>
      <c r="F222" s="98">
        <f>IF(E221=0,"",(G221/E221)/12*E221)</f>
        <v>0</v>
      </c>
      <c r="G222" s="95">
        <f>F222</f>
        <v>0</v>
      </c>
      <c r="H222" s="161"/>
      <c r="I222" s="114" t="s">
        <v>148</v>
      </c>
      <c r="J222" s="114" t="str">
        <f>VLOOKUP(I222,Presupuesto!$B$11:$C$565,2,0)</f>
        <v>AGUINALDO Y DECIMO CUARTO MES</v>
      </c>
      <c r="K222" s="327" t="s">
        <v>53</v>
      </c>
      <c r="L222" s="96" t="s">
        <v>704</v>
      </c>
    </row>
    <row r="223" spans="3:12" ht="15.75" hidden="1" thickBot="1" x14ac:dyDescent="0.3">
      <c r="C223" s="170" t="s">
        <v>1388</v>
      </c>
      <c r="D223" s="160"/>
      <c r="E223" s="151">
        <v>0</v>
      </c>
      <c r="F223" s="115">
        <f>IF(E221&lt;6,"",((E221-6)/12)*(G221/E221))</f>
        <v>0</v>
      </c>
      <c r="G223" s="95">
        <f>F223</f>
        <v>0</v>
      </c>
      <c r="H223" s="161"/>
      <c r="I223" s="99" t="s">
        <v>149</v>
      </c>
      <c r="J223" s="99" t="str">
        <f>VLOOKUP(I223,Presupuesto!$B$11:$C$565,2,0)</f>
        <v>DECIMOCUARTO MES</v>
      </c>
      <c r="K223" s="327" t="s">
        <v>53</v>
      </c>
      <c r="L223" s="96" t="s">
        <v>704</v>
      </c>
    </row>
    <row r="224" spans="3:12" ht="15.75" hidden="1" thickBot="1" x14ac:dyDescent="0.3">
      <c r="C224" s="134" t="s">
        <v>85</v>
      </c>
      <c r="D224" s="197"/>
      <c r="E224" s="149">
        <v>12</v>
      </c>
      <c r="F224" s="303">
        <f>HLOOKUP($C224,$BZ$2:$CM$3,2,0)</f>
        <v>13264.02</v>
      </c>
      <c r="G224" s="111">
        <f>D224*E224*F224</f>
        <v>0</v>
      </c>
      <c r="H224" s="163"/>
      <c r="I224" s="112" t="s">
        <v>135</v>
      </c>
      <c r="J224" s="112" t="str">
        <f>VLOOKUP(I224,Presupuesto!$B$11:$C$565,2,0)</f>
        <v>SUELDOS Y SALARIOS PERMANENTES</v>
      </c>
      <c r="K224" s="327" t="s">
        <v>53</v>
      </c>
      <c r="L224" s="96" t="s">
        <v>704</v>
      </c>
    </row>
    <row r="225" spans="3:12" ht="15.75" hidden="1" thickBot="1" x14ac:dyDescent="0.3">
      <c r="C225" s="169" t="s">
        <v>1387</v>
      </c>
      <c r="D225" s="160"/>
      <c r="E225" s="151">
        <v>0</v>
      </c>
      <c r="F225" s="98">
        <f>IF(E224=0,"",(G224/E224)/12*E224)</f>
        <v>0</v>
      </c>
      <c r="G225" s="95">
        <f>F225</f>
        <v>0</v>
      </c>
      <c r="H225" s="161"/>
      <c r="I225" s="114" t="s">
        <v>148</v>
      </c>
      <c r="J225" s="114" t="str">
        <f>VLOOKUP(I225,Presupuesto!$B$11:$C$565,2,0)</f>
        <v>AGUINALDO Y DECIMO CUARTO MES</v>
      </c>
      <c r="K225" s="327" t="s">
        <v>53</v>
      </c>
      <c r="L225" s="96" t="s">
        <v>704</v>
      </c>
    </row>
    <row r="226" spans="3:12" ht="15.75" hidden="1" thickBot="1" x14ac:dyDescent="0.3">
      <c r="C226" s="170" t="s">
        <v>1388</v>
      </c>
      <c r="D226" s="160"/>
      <c r="E226" s="151">
        <v>0</v>
      </c>
      <c r="F226" s="115">
        <f>IF(E224&lt;6,"",((E224-6)/12)*(G224/E224))</f>
        <v>0</v>
      </c>
      <c r="G226" s="95">
        <f>F226</f>
        <v>0</v>
      </c>
      <c r="H226" s="161"/>
      <c r="I226" s="99" t="s">
        <v>149</v>
      </c>
      <c r="J226" s="99" t="str">
        <f>VLOOKUP(I226,Presupuesto!$B$11:$C$565,2,0)</f>
        <v>DECIMOCUARTO MES</v>
      </c>
      <c r="K226" s="327" t="s">
        <v>53</v>
      </c>
      <c r="L226" s="96" t="s">
        <v>704</v>
      </c>
    </row>
    <row r="227" spans="3:12" ht="15.75" hidden="1" thickBot="1" x14ac:dyDescent="0.3">
      <c r="C227" s="134" t="s">
        <v>86</v>
      </c>
      <c r="D227" s="197"/>
      <c r="E227" s="149">
        <v>12</v>
      </c>
      <c r="F227" s="303">
        <f>HLOOKUP($C227,$BZ$2:$CM$3,2,0)</f>
        <v>12379.75</v>
      </c>
      <c r="G227" s="111">
        <f>D227*E227*F227</f>
        <v>0</v>
      </c>
      <c r="H227" s="163"/>
      <c r="I227" s="112" t="s">
        <v>135</v>
      </c>
      <c r="J227" s="112" t="str">
        <f>VLOOKUP(I227,Presupuesto!$B$11:$C$565,2,0)</f>
        <v>SUELDOS Y SALARIOS PERMANENTES</v>
      </c>
      <c r="K227" s="327" t="s">
        <v>53</v>
      </c>
      <c r="L227" s="96" t="s">
        <v>704</v>
      </c>
    </row>
    <row r="228" spans="3:12" ht="15.75" hidden="1" thickBot="1" x14ac:dyDescent="0.3">
      <c r="C228" s="169" t="s">
        <v>1387</v>
      </c>
      <c r="D228" s="160"/>
      <c r="E228" s="151">
        <v>0</v>
      </c>
      <c r="F228" s="98">
        <f>IF(E227=0,"",(G227/E227)/12*E227)</f>
        <v>0</v>
      </c>
      <c r="G228" s="95">
        <f>F228</f>
        <v>0</v>
      </c>
      <c r="H228" s="161"/>
      <c r="I228" s="114" t="s">
        <v>148</v>
      </c>
      <c r="J228" s="114" t="str">
        <f>VLOOKUP(I228,Presupuesto!$B$11:$C$565,2,0)</f>
        <v>AGUINALDO Y DECIMO CUARTO MES</v>
      </c>
      <c r="K228" s="327" t="s">
        <v>53</v>
      </c>
      <c r="L228" s="96" t="s">
        <v>704</v>
      </c>
    </row>
    <row r="229" spans="3:12" ht="15.75" hidden="1" thickBot="1" x14ac:dyDescent="0.3">
      <c r="C229" s="170" t="s">
        <v>1388</v>
      </c>
      <c r="D229" s="160"/>
      <c r="E229" s="151">
        <v>0</v>
      </c>
      <c r="F229" s="115">
        <f>IF(E227&lt;6,"",((E227-6)/12)*(G227/E227))</f>
        <v>0</v>
      </c>
      <c r="G229" s="95">
        <f>F229</f>
        <v>0</v>
      </c>
      <c r="H229" s="161"/>
      <c r="I229" s="99" t="s">
        <v>149</v>
      </c>
      <c r="J229" s="99" t="str">
        <f>VLOOKUP(I229,Presupuesto!$B$11:$C$565,2,0)</f>
        <v>DECIMOCUARTO MES</v>
      </c>
      <c r="K229" s="327" t="s">
        <v>53</v>
      </c>
      <c r="L229" s="96" t="s">
        <v>704</v>
      </c>
    </row>
    <row r="230" spans="3:12" ht="15.75" hidden="1" thickBot="1" x14ac:dyDescent="0.3">
      <c r="C230" s="134" t="s">
        <v>87</v>
      </c>
      <c r="D230" s="197"/>
      <c r="E230" s="149">
        <v>12</v>
      </c>
      <c r="F230" s="303">
        <f>HLOOKUP($C230,$BZ$2:$CM$3,2,0)</f>
        <v>439.49</v>
      </c>
      <c r="G230" s="111">
        <f>D230*E230*F230</f>
        <v>0</v>
      </c>
      <c r="H230" s="163"/>
      <c r="I230" s="112" t="s">
        <v>135</v>
      </c>
      <c r="J230" s="112" t="str">
        <f>VLOOKUP(I230,Presupuesto!$B$11:$C$565,2,0)</f>
        <v>SUELDOS Y SALARIOS PERMANENTES</v>
      </c>
      <c r="K230" s="327" t="s">
        <v>53</v>
      </c>
      <c r="L230" s="96" t="s">
        <v>704</v>
      </c>
    </row>
    <row r="231" spans="3:12" ht="15.75" hidden="1" thickBot="1" x14ac:dyDescent="0.3">
      <c r="C231" s="169" t="s">
        <v>1387</v>
      </c>
      <c r="D231" s="160"/>
      <c r="E231" s="151">
        <v>0</v>
      </c>
      <c r="F231" s="98">
        <f>IF(E230=0,"",(G230/E230)/12*E230)</f>
        <v>0</v>
      </c>
      <c r="G231" s="95">
        <f>F231</f>
        <v>0</v>
      </c>
      <c r="H231" s="161"/>
      <c r="I231" s="114" t="s">
        <v>148</v>
      </c>
      <c r="J231" s="114" t="str">
        <f>VLOOKUP(I231,Presupuesto!$B$11:$C$565,2,0)</f>
        <v>AGUINALDO Y DECIMO CUARTO MES</v>
      </c>
      <c r="K231" s="327" t="s">
        <v>53</v>
      </c>
      <c r="L231" s="96" t="s">
        <v>704</v>
      </c>
    </row>
    <row r="232" spans="3:12" ht="15.75" hidden="1" thickBot="1" x14ac:dyDescent="0.3">
      <c r="C232" s="170" t="s">
        <v>1388</v>
      </c>
      <c r="D232" s="160"/>
      <c r="E232" s="151">
        <v>0</v>
      </c>
      <c r="F232" s="115">
        <f>IF(E230&lt;6,"",((E230-6)/12)*(G230/E230))</f>
        <v>0</v>
      </c>
      <c r="G232" s="95">
        <f>F232</f>
        <v>0</v>
      </c>
      <c r="H232" s="161"/>
      <c r="I232" s="99" t="s">
        <v>149</v>
      </c>
      <c r="J232" s="99" t="str">
        <f>VLOOKUP(I232,Presupuesto!$B$11:$C$565,2,0)</f>
        <v>DECIMOCUARTO MES</v>
      </c>
      <c r="K232" s="327" t="s">
        <v>53</v>
      </c>
      <c r="L232" s="96" t="s">
        <v>704</v>
      </c>
    </row>
    <row r="233" spans="3:12" ht="15.75" hidden="1" thickBot="1" x14ac:dyDescent="0.3">
      <c r="C233" s="134" t="s">
        <v>88</v>
      </c>
      <c r="D233" s="197"/>
      <c r="E233" s="149">
        <v>12</v>
      </c>
      <c r="F233" s="303">
        <f>HLOOKUP($C233,$BZ$2:$CM$3,2,0)</f>
        <v>1904.46</v>
      </c>
      <c r="G233" s="111">
        <f>D233*E233*F233</f>
        <v>0</v>
      </c>
      <c r="H233" s="163"/>
      <c r="I233" s="112" t="s">
        <v>135</v>
      </c>
      <c r="J233" s="112" t="str">
        <f>VLOOKUP(I233,Presupuesto!$B$11:$C$565,2,0)</f>
        <v>SUELDOS Y SALARIOS PERMANENTES</v>
      </c>
      <c r="K233" s="327" t="s">
        <v>53</v>
      </c>
      <c r="L233" s="96" t="s">
        <v>704</v>
      </c>
    </row>
    <row r="234" spans="3:12" ht="15.75" hidden="1" thickBot="1" x14ac:dyDescent="0.3">
      <c r="C234" s="169" t="s">
        <v>1387</v>
      </c>
      <c r="D234" s="160"/>
      <c r="E234" s="151">
        <v>0</v>
      </c>
      <c r="F234" s="98">
        <f>IF(E233=0,"",(G233/E233)/12*E233)</f>
        <v>0</v>
      </c>
      <c r="G234" s="95">
        <f>F234</f>
        <v>0</v>
      </c>
      <c r="H234" s="161"/>
      <c r="I234" s="114" t="s">
        <v>148</v>
      </c>
      <c r="J234" s="114" t="str">
        <f>VLOOKUP(I234,Presupuesto!$B$11:$C$565,2,0)</f>
        <v>AGUINALDO Y DECIMO CUARTO MES</v>
      </c>
      <c r="K234" s="327" t="s">
        <v>53</v>
      </c>
      <c r="L234" s="96" t="s">
        <v>704</v>
      </c>
    </row>
    <row r="235" spans="3:12" ht="15.75" hidden="1" thickBot="1" x14ac:dyDescent="0.3">
      <c r="C235" s="170" t="s">
        <v>1388</v>
      </c>
      <c r="D235" s="160"/>
      <c r="E235" s="151">
        <v>0</v>
      </c>
      <c r="F235" s="115">
        <f>IF(E233&lt;6,"",((E233-6)/12)*(G233/E233))</f>
        <v>0</v>
      </c>
      <c r="G235" s="95">
        <f>F235</f>
        <v>0</v>
      </c>
      <c r="H235" s="161"/>
      <c r="I235" s="99" t="s">
        <v>149</v>
      </c>
      <c r="J235" s="99" t="str">
        <f>VLOOKUP(I235,Presupuesto!$B$11:$C$565,2,0)</f>
        <v>DECIMOCUARTO MES</v>
      </c>
      <c r="K235" s="327" t="s">
        <v>53</v>
      </c>
      <c r="L235" s="96" t="s">
        <v>704</v>
      </c>
    </row>
    <row r="236" spans="3:12" ht="15.75" hidden="1" thickBot="1" x14ac:dyDescent="0.3">
      <c r="C236" s="137" t="s">
        <v>92</v>
      </c>
      <c r="D236" s="197"/>
      <c r="E236" s="149">
        <v>12</v>
      </c>
      <c r="F236" s="136">
        <v>30000</v>
      </c>
      <c r="G236" s="111">
        <f>D236*E236*F236</f>
        <v>0</v>
      </c>
      <c r="H236" s="163"/>
      <c r="I236" s="112" t="s">
        <v>184</v>
      </c>
      <c r="J236" s="112" t="str">
        <f>VLOOKUP(I236,Presupuesto!$B$11:$C$565,2,0)</f>
        <v>CONTRATOS ESPECIALES</v>
      </c>
      <c r="K236" s="327" t="s">
        <v>53</v>
      </c>
      <c r="L236" s="96" t="s">
        <v>704</v>
      </c>
    </row>
    <row r="237" spans="3:12" ht="15.75" hidden="1" thickBot="1" x14ac:dyDescent="0.3">
      <c r="C237" s="169" t="s">
        <v>1387</v>
      </c>
      <c r="D237" s="160"/>
      <c r="E237" s="151">
        <v>0</v>
      </c>
      <c r="F237" s="115">
        <f>IF(E236=0,"",(G236/E236)/12*E236)</f>
        <v>0</v>
      </c>
      <c r="G237" s="95">
        <f>F237</f>
        <v>0</v>
      </c>
      <c r="H237" s="161"/>
      <c r="I237" s="99" t="s">
        <v>184</v>
      </c>
      <c r="J237" s="99" t="str">
        <f>VLOOKUP(I237,Presupuesto!$B$11:$C$565,2,0)</f>
        <v>CONTRATOS ESPECIALES</v>
      </c>
      <c r="K237" s="327" t="s">
        <v>53</v>
      </c>
      <c r="L237" s="96" t="s">
        <v>702</v>
      </c>
    </row>
    <row r="238" spans="3:12" ht="15.75" hidden="1" thickBot="1" x14ac:dyDescent="0.3">
      <c r="C238" s="170" t="s">
        <v>1388</v>
      </c>
      <c r="D238" s="160"/>
      <c r="E238" s="151">
        <v>0</v>
      </c>
      <c r="F238" s="98">
        <f>IF(E236&lt;6,"",((E236-6)/12)*(G236/E236))</f>
        <v>0</v>
      </c>
      <c r="G238" s="95">
        <f>F238</f>
        <v>0</v>
      </c>
      <c r="H238" s="161"/>
      <c r="I238" s="99" t="s">
        <v>184</v>
      </c>
      <c r="J238" s="99" t="str">
        <f>VLOOKUP(I238,Presupuesto!$B$11:$C$565,2,0)</f>
        <v>CONTRATOS ESPECIALES</v>
      </c>
      <c r="K238" s="327" t="s">
        <v>53</v>
      </c>
      <c r="L238" s="96" t="s">
        <v>710</v>
      </c>
    </row>
    <row r="239" spans="3:12" ht="15.75" thickBot="1" x14ac:dyDescent="0.3">
      <c r="C239" s="137" t="s">
        <v>93</v>
      </c>
      <c r="D239" s="197">
        <v>1</v>
      </c>
      <c r="E239" s="149">
        <v>6</v>
      </c>
      <c r="F239" s="116">
        <v>30000</v>
      </c>
      <c r="G239" s="111">
        <f>D239*E239*F239</f>
        <v>180000</v>
      </c>
      <c r="H239" s="163" t="s">
        <v>696</v>
      </c>
      <c r="I239" s="112" t="s">
        <v>282</v>
      </c>
      <c r="J239" s="112" t="str">
        <f>VLOOKUP(I239,Presupuesto!$B$11:$C$565,2,0)</f>
        <v>OTROS SERVICIOS TECNICOS Y PROFESIONALES</v>
      </c>
      <c r="K239" s="327" t="s">
        <v>53</v>
      </c>
      <c r="L239" s="96" t="s">
        <v>702</v>
      </c>
    </row>
    <row r="240" spans="3:12" ht="15.75" thickBot="1" x14ac:dyDescent="0.3">
      <c r="C240" s="169" t="s">
        <v>1387</v>
      </c>
      <c r="D240" s="160"/>
      <c r="E240" s="151">
        <v>0</v>
      </c>
      <c r="F240" s="98">
        <v>0</v>
      </c>
      <c r="G240" s="95">
        <f>F240</f>
        <v>0</v>
      </c>
      <c r="H240" s="163" t="s">
        <v>696</v>
      </c>
      <c r="I240" s="99" t="s">
        <v>282</v>
      </c>
      <c r="J240" s="99" t="str">
        <f>VLOOKUP(I240,Presupuesto!$B$11:$C$565,2,0)</f>
        <v>OTROS SERVICIOS TECNICOS Y PROFESIONALES</v>
      </c>
      <c r="K240" s="327" t="s">
        <v>53</v>
      </c>
      <c r="L240" s="96" t="s">
        <v>702</v>
      </c>
    </row>
    <row r="241" spans="3:12" ht="15.75" thickBot="1" x14ac:dyDescent="0.3">
      <c r="C241" s="97" t="s">
        <v>1388</v>
      </c>
      <c r="D241" s="160"/>
      <c r="E241" s="151">
        <v>0</v>
      </c>
      <c r="F241" s="98">
        <v>0</v>
      </c>
      <c r="G241" s="95">
        <f>F241</f>
        <v>0</v>
      </c>
      <c r="H241" s="163" t="s">
        <v>696</v>
      </c>
      <c r="I241" s="99" t="s">
        <v>282</v>
      </c>
      <c r="J241" s="99" t="str">
        <f>VLOOKUP(I241,Presupuesto!$B$11:$C$565,2,0)</f>
        <v>OTROS SERVICIOS TECNICOS Y PROFESIONALES</v>
      </c>
      <c r="K241" s="327" t="s">
        <v>53</v>
      </c>
      <c r="L241" s="96" t="s">
        <v>702</v>
      </c>
    </row>
    <row r="242" spans="3:12" ht="15.75" hidden="1" thickBot="1" x14ac:dyDescent="0.3">
      <c r="C242" s="444" t="s">
        <v>94</v>
      </c>
      <c r="D242" s="197"/>
      <c r="E242" s="149">
        <v>12</v>
      </c>
      <c r="F242" s="116">
        <v>30000</v>
      </c>
      <c r="G242" s="111">
        <f>D242*E242*F242</f>
        <v>0</v>
      </c>
      <c r="H242" s="163"/>
      <c r="I242" s="112" t="s">
        <v>135</v>
      </c>
      <c r="J242" s="112" t="str">
        <f>VLOOKUP(I242,Presupuesto!$B$11:$C$565,2,0)</f>
        <v>SUELDOS Y SALARIOS PERMANENTES</v>
      </c>
      <c r="K242" s="327" t="s">
        <v>53</v>
      </c>
      <c r="L242" s="96" t="s">
        <v>702</v>
      </c>
    </row>
    <row r="243" spans="3:12" ht="15.75" hidden="1" thickBot="1" x14ac:dyDescent="0.3">
      <c r="C243" s="169" t="s">
        <v>1387</v>
      </c>
      <c r="D243" s="167"/>
      <c r="E243" s="128">
        <v>0</v>
      </c>
      <c r="F243" s="117">
        <f>IF(E242=0,"",(G242/E242)/12*E242)</f>
        <v>0</v>
      </c>
      <c r="G243" s="118">
        <f>F243</f>
        <v>0</v>
      </c>
      <c r="H243" s="161"/>
      <c r="I243" s="99" t="s">
        <v>148</v>
      </c>
      <c r="J243" s="99" t="str">
        <f>VLOOKUP(I243,Presupuesto!$B$11:$C$565,2,0)</f>
        <v>AGUINALDO Y DECIMO CUARTO MES</v>
      </c>
      <c r="K243" s="327" t="s">
        <v>53</v>
      </c>
      <c r="L243" s="96" t="s">
        <v>702</v>
      </c>
    </row>
    <row r="244" spans="3:12" ht="15.75" hidden="1" thickBot="1" x14ac:dyDescent="0.3">
      <c r="C244" s="171" t="s">
        <v>1388</v>
      </c>
      <c r="D244" s="159"/>
      <c r="E244" s="129">
        <v>0</v>
      </c>
      <c r="F244" s="103">
        <f>IF(E242&lt;6,"",((E242-6)/12)*(G242/E242))</f>
        <v>0</v>
      </c>
      <c r="G244" s="103">
        <f>F244</f>
        <v>0</v>
      </c>
      <c r="H244" s="159"/>
      <c r="I244" s="104" t="s">
        <v>149</v>
      </c>
      <c r="J244" s="121" t="str">
        <f>VLOOKUP(I244,Presupuesto!$B$11:$C$565,2,0)</f>
        <v>DECIMOCUARTO MES</v>
      </c>
      <c r="K244" s="327" t="s">
        <v>53</v>
      </c>
      <c r="L244" s="121" t="s">
        <v>702</v>
      </c>
    </row>
    <row r="245" spans="3:12" ht="15.75" thickBot="1" x14ac:dyDescent="0.3"/>
    <row r="246" spans="3:12" ht="15.75" thickBot="1" x14ac:dyDescent="0.3">
      <c r="C246" s="68" t="s">
        <v>1292</v>
      </c>
      <c r="D246" s="30">
        <f>SUM(G253:G303)</f>
        <v>150000</v>
      </c>
      <c r="E246" s="92"/>
      <c r="F246" s="92"/>
      <c r="G246" s="92"/>
      <c r="H246" s="75"/>
      <c r="I246" s="75"/>
      <c r="J246" s="75"/>
    </row>
    <row r="247" spans="3:12" x14ac:dyDescent="0.25">
      <c r="D247" s="31"/>
      <c r="E247" s="92"/>
      <c r="F247" s="92"/>
      <c r="G247" s="92"/>
      <c r="H247" s="75"/>
      <c r="I247" s="75"/>
      <c r="J247" s="75"/>
    </row>
    <row r="248" spans="3:12" x14ac:dyDescent="0.25">
      <c r="C248" s="85" t="s">
        <v>1338</v>
      </c>
      <c r="D248" s="31"/>
      <c r="E248" s="92"/>
      <c r="F248" s="92"/>
      <c r="G248" s="92"/>
      <c r="H248" s="75"/>
      <c r="I248" s="75"/>
      <c r="J248" s="75"/>
    </row>
    <row r="249" spans="3:12" ht="15.75" x14ac:dyDescent="0.25">
      <c r="C249" s="201" t="s">
        <v>1293</v>
      </c>
      <c r="D249" s="202">
        <v>4.3</v>
      </c>
      <c r="E249" s="92"/>
      <c r="F249" s="92"/>
      <c r="G249" s="92"/>
      <c r="H249" s="75"/>
      <c r="I249" s="75"/>
      <c r="J249" s="75"/>
    </row>
    <row r="250" spans="3:12" ht="18.75" x14ac:dyDescent="0.25">
      <c r="C250" s="424" t="str">
        <f>IFERROR(VLOOKUP(D249,'Desarrollo e Innov. Curricular'!$E:$F,2,FALSE),IFERROR(VLOOKUP(D249,'Investigación Científica'!$E:$F,2,FALSE),IFERROR(VLOOKUP(D249,'Vinculación Univ. Sociedad'!$E:$F,2,FALSE),IFERROR(VLOOKUP(D249,'Docencia y Profesorado Universi'!$E:$F,2,FALSE),IFERROR(VLOOKUP(D249,'Estudiantes y Graduados'!$E:$F,2,FALSE),IFERROR(VLOOKUP(D249,'Gestion Administrativa'!$E:$F,2,FALSE),IFERROR(VLOOKUP(D249,'Gestión Académica'!$E:$F,2,FALSE),IFERROR(VLOOKUP(D249,'Aseguramiento de la Calidad'!$E:$F,2,FALSE),IFERROR(VLOOKUP(D249,'Gestión del Conocimiento'!$E:$F,2,FALSE),IFERROR(VLOOKUP(D249,'Gobernabilidad y Procesos...'!$E:$F,2,FALSE),IFERROR(VLOOKUP(D249,'Gestión del Talento Humano'!$E:$F,2,FALSE),IFERROR(VLOOKUP(D249,'Internacionalización de la E.S.'!$E:$F,2,FALSE),IFERROR(VLOOKUP(D249,Posgrado!$E:$F,2,FALSE),IFERROR(VLOOKUP(D249,'Cultura de Innovación Insti...'!$E:$F,2,FALSE),VLOOKUP(D249,'Lo Esencial de la Reforma Univ.'!$E:$F,2,0)))))))))))))))</f>
        <v>1-Definición y aprobación de la Política de Certificación Docente de la UNAH.
2- Aprobación y acompañamiento al diseño e implementación del Programa de Formación del Tutor a Distancia de la UNAH. 3- Realización de 1 gira de intercambio para la firma de alianza estratégica con Universidad extranjera para la implementación de especialidad y/o posgrado en Educación a Distancia en la UNAH en convenio con universidad extranjera. 4- Realización de II Promoción Diplomado en Gestión del Conocimiento para el fortalecimiento de las capacidades de autoridades y liderazgo universitario, impartido por 5 profesores visitantes internacionales. 5- Diseño y virtualización del Diplomado en Gestión Universitaria.</v>
      </c>
      <c r="D250" s="31"/>
      <c r="E250" s="92"/>
      <c r="F250" s="92"/>
      <c r="G250" s="92"/>
      <c r="H250" s="75"/>
      <c r="I250" s="75"/>
      <c r="J250" s="75"/>
    </row>
    <row r="251" spans="3:12" ht="15.75" thickBot="1" x14ac:dyDescent="0.3">
      <c r="C251" s="175"/>
      <c r="D251" s="31"/>
      <c r="E251" s="92"/>
      <c r="F251" s="92"/>
      <c r="G251" s="92"/>
      <c r="H251" s="75"/>
      <c r="I251" s="75"/>
      <c r="J251" s="75"/>
    </row>
    <row r="252" spans="3:12" ht="30.75" thickBot="1" x14ac:dyDescent="0.3">
      <c r="C252" s="131" t="s">
        <v>1294</v>
      </c>
      <c r="D252" s="135" t="s">
        <v>90</v>
      </c>
      <c r="E252" s="168" t="s">
        <v>1386</v>
      </c>
      <c r="F252" s="135" t="s">
        <v>1296</v>
      </c>
      <c r="G252" s="132" t="s">
        <v>1297</v>
      </c>
      <c r="H252" s="130" t="s">
        <v>1298</v>
      </c>
      <c r="I252" s="133" t="s">
        <v>1299</v>
      </c>
      <c r="J252" s="133" t="s">
        <v>695</v>
      </c>
      <c r="K252" s="133" t="s">
        <v>1300</v>
      </c>
      <c r="L252" s="133" t="s">
        <v>1301</v>
      </c>
    </row>
    <row r="253" spans="3:12" ht="15.75" hidden="1" thickBot="1" x14ac:dyDescent="0.3">
      <c r="C253" s="134" t="s">
        <v>75</v>
      </c>
      <c r="D253" s="197"/>
      <c r="E253" s="149">
        <v>12</v>
      </c>
      <c r="F253" s="303">
        <f>HLOOKUP($C253,$BZ$2:$CM$3,2,0)</f>
        <v>41436.800000000003</v>
      </c>
      <c r="G253" s="111">
        <f>D253*E253*F253</f>
        <v>0</v>
      </c>
      <c r="H253" s="163"/>
      <c r="I253" s="112" t="s">
        <v>135</v>
      </c>
      <c r="J253" s="112" t="str">
        <f>VLOOKUP(I253,Presupuesto!$B$11:$C$565,2,0)</f>
        <v>SUELDOS Y SALARIOS PERMANENTES</v>
      </c>
      <c r="K253" s="327" t="s">
        <v>53</v>
      </c>
      <c r="L253" s="96" t="s">
        <v>702</v>
      </c>
    </row>
    <row r="254" spans="3:12" ht="15.75" hidden="1" thickBot="1" x14ac:dyDescent="0.3">
      <c r="C254" s="169" t="s">
        <v>1387</v>
      </c>
      <c r="D254" s="160"/>
      <c r="E254" s="151">
        <v>0</v>
      </c>
      <c r="F254" s="98">
        <f>IF(E253=0,"",(G253/E253)/12*E253)</f>
        <v>0</v>
      </c>
      <c r="G254" s="95">
        <f>F254</f>
        <v>0</v>
      </c>
      <c r="H254" s="161" t="s">
        <v>696</v>
      </c>
      <c r="I254" s="114" t="s">
        <v>148</v>
      </c>
      <c r="J254" s="114" t="str">
        <f>VLOOKUP(I254,Presupuesto!$B$11:$C$565,2,0)</f>
        <v>AGUINALDO Y DECIMO CUARTO MES</v>
      </c>
      <c r="K254" s="327" t="s">
        <v>53</v>
      </c>
      <c r="L254" s="96" t="s">
        <v>703</v>
      </c>
    </row>
    <row r="255" spans="3:12" ht="15.75" hidden="1" thickBot="1" x14ac:dyDescent="0.3">
      <c r="C255" s="170" t="s">
        <v>1388</v>
      </c>
      <c r="D255" s="160"/>
      <c r="E255" s="151">
        <v>0</v>
      </c>
      <c r="F255" s="115">
        <f>IF(E253&lt;6,"",((E253-6)/12)*(G253/E253))</f>
        <v>0</v>
      </c>
      <c r="G255" s="95">
        <f>F255</f>
        <v>0</v>
      </c>
      <c r="H255" s="161"/>
      <c r="I255" s="99" t="s">
        <v>149</v>
      </c>
      <c r="J255" s="99" t="str">
        <f>VLOOKUP(I255,Presupuesto!$B$11:$C$565,2,0)</f>
        <v>DECIMOCUARTO MES</v>
      </c>
      <c r="K255" s="327" t="s">
        <v>53</v>
      </c>
      <c r="L255" s="96" t="s">
        <v>704</v>
      </c>
    </row>
    <row r="256" spans="3:12" ht="15.75" hidden="1" thickBot="1" x14ac:dyDescent="0.3">
      <c r="C256" s="134" t="s">
        <v>76</v>
      </c>
      <c r="D256" s="197"/>
      <c r="E256" s="149">
        <v>12</v>
      </c>
      <c r="F256" s="303">
        <f>HLOOKUP($C256,$BZ$2:$CM$3,2,0)</f>
        <v>37669.82</v>
      </c>
      <c r="G256" s="111">
        <f>D256*E256*F256</f>
        <v>0</v>
      </c>
      <c r="H256" s="163"/>
      <c r="I256" s="112" t="s">
        <v>135</v>
      </c>
      <c r="J256" s="112" t="str">
        <f>VLOOKUP(I256,Presupuesto!$B$11:$C$565,2,0)</f>
        <v>SUELDOS Y SALARIOS PERMANENTES</v>
      </c>
      <c r="K256" s="327" t="s">
        <v>53</v>
      </c>
      <c r="L256" s="96" t="s">
        <v>704</v>
      </c>
    </row>
    <row r="257" spans="3:12" ht="15.75" hidden="1" thickBot="1" x14ac:dyDescent="0.3">
      <c r="C257" s="169" t="s">
        <v>1387</v>
      </c>
      <c r="D257" s="160"/>
      <c r="E257" s="151">
        <v>0</v>
      </c>
      <c r="F257" s="98">
        <f>IF(E256=0,"",(G256/E256)/12*E256)</f>
        <v>0</v>
      </c>
      <c r="G257" s="95">
        <f>F257</f>
        <v>0</v>
      </c>
      <c r="H257" s="161"/>
      <c r="I257" s="114" t="s">
        <v>148</v>
      </c>
      <c r="J257" s="114" t="str">
        <f>VLOOKUP(I257,Presupuesto!$B$11:$C$565,2,0)</f>
        <v>AGUINALDO Y DECIMO CUARTO MES</v>
      </c>
      <c r="K257" s="327" t="s">
        <v>53</v>
      </c>
      <c r="L257" s="96" t="s">
        <v>704</v>
      </c>
    </row>
    <row r="258" spans="3:12" ht="15.75" hidden="1" thickBot="1" x14ac:dyDescent="0.3">
      <c r="C258" s="170" t="s">
        <v>1388</v>
      </c>
      <c r="D258" s="160"/>
      <c r="E258" s="151">
        <v>0</v>
      </c>
      <c r="F258" s="115">
        <f>IF(E256&lt;6,"",((E256-6)/12)*(G256/E256))</f>
        <v>0</v>
      </c>
      <c r="G258" s="95">
        <f>F258</f>
        <v>0</v>
      </c>
      <c r="H258" s="161"/>
      <c r="I258" s="99" t="s">
        <v>149</v>
      </c>
      <c r="J258" s="99" t="str">
        <f>VLOOKUP(I258,Presupuesto!$B$11:$C$565,2,0)</f>
        <v>DECIMOCUARTO MES</v>
      </c>
      <c r="K258" s="327" t="s">
        <v>53</v>
      </c>
      <c r="L258" s="96" t="s">
        <v>704</v>
      </c>
    </row>
    <row r="259" spans="3:12" ht="15.75" hidden="1" thickBot="1" x14ac:dyDescent="0.3">
      <c r="C259" s="134" t="s">
        <v>77</v>
      </c>
      <c r="D259" s="197"/>
      <c r="E259" s="149">
        <v>12</v>
      </c>
      <c r="F259" s="303">
        <f>HLOOKUP($C259,$BZ$2:$CM$3,2,0)</f>
        <v>33902.839999999997</v>
      </c>
      <c r="G259" s="111">
        <f>D259*E259*F259</f>
        <v>0</v>
      </c>
      <c r="H259" s="163"/>
      <c r="I259" s="112" t="s">
        <v>135</v>
      </c>
      <c r="J259" s="112" t="str">
        <f>VLOOKUP(I259,Presupuesto!$B$11:$C$565,2,0)</f>
        <v>SUELDOS Y SALARIOS PERMANENTES</v>
      </c>
      <c r="K259" s="327" t="s">
        <v>53</v>
      </c>
      <c r="L259" s="96" t="s">
        <v>704</v>
      </c>
    </row>
    <row r="260" spans="3:12" ht="15.75" hidden="1" thickBot="1" x14ac:dyDescent="0.3">
      <c r="C260" s="169" t="s">
        <v>1387</v>
      </c>
      <c r="D260" s="160"/>
      <c r="E260" s="151">
        <v>0</v>
      </c>
      <c r="F260" s="98">
        <f>IF(E259=0,"",(G259/E259)/12*E259)</f>
        <v>0</v>
      </c>
      <c r="G260" s="95">
        <f>F260</f>
        <v>0</v>
      </c>
      <c r="H260" s="161"/>
      <c r="I260" s="114" t="s">
        <v>148</v>
      </c>
      <c r="J260" s="114" t="str">
        <f>VLOOKUP(I260,Presupuesto!$B$11:$C$565,2,0)</f>
        <v>AGUINALDO Y DECIMO CUARTO MES</v>
      </c>
      <c r="K260" s="327" t="s">
        <v>53</v>
      </c>
      <c r="L260" s="96" t="s">
        <v>704</v>
      </c>
    </row>
    <row r="261" spans="3:12" ht="15.75" hidden="1" thickBot="1" x14ac:dyDescent="0.3">
      <c r="C261" s="170" t="s">
        <v>1388</v>
      </c>
      <c r="D261" s="160"/>
      <c r="E261" s="151">
        <v>0</v>
      </c>
      <c r="F261" s="115">
        <f>IF(E259&lt;6,"",((E259-6)/12)*(G259/E259))</f>
        <v>0</v>
      </c>
      <c r="G261" s="95">
        <f>F261</f>
        <v>0</v>
      </c>
      <c r="H261" s="161"/>
      <c r="I261" s="99" t="s">
        <v>149</v>
      </c>
      <c r="J261" s="99" t="str">
        <f>VLOOKUP(I261,Presupuesto!$B$11:$C$565,2,0)</f>
        <v>DECIMOCUARTO MES</v>
      </c>
      <c r="K261" s="327" t="s">
        <v>53</v>
      </c>
      <c r="L261" s="96" t="s">
        <v>704</v>
      </c>
    </row>
    <row r="262" spans="3:12" ht="15.75" hidden="1" thickBot="1" x14ac:dyDescent="0.3">
      <c r="C262" s="134" t="s">
        <v>78</v>
      </c>
      <c r="D262" s="197"/>
      <c r="E262" s="149">
        <v>12</v>
      </c>
      <c r="F262" s="303">
        <f>HLOOKUP($C262,$BZ$2:$CM$3,2,0)</f>
        <v>30135.85</v>
      </c>
      <c r="G262" s="111">
        <f>D262*E262*F262</f>
        <v>0</v>
      </c>
      <c r="H262" s="163"/>
      <c r="I262" s="112" t="s">
        <v>135</v>
      </c>
      <c r="J262" s="112" t="str">
        <f>VLOOKUP(I262,Presupuesto!$B$11:$C$565,2,0)</f>
        <v>SUELDOS Y SALARIOS PERMANENTES</v>
      </c>
      <c r="K262" s="327" t="s">
        <v>53</v>
      </c>
      <c r="L262" s="96" t="s">
        <v>704</v>
      </c>
    </row>
    <row r="263" spans="3:12" ht="15.75" hidden="1" thickBot="1" x14ac:dyDescent="0.3">
      <c r="C263" s="169" t="s">
        <v>1387</v>
      </c>
      <c r="D263" s="160"/>
      <c r="E263" s="151">
        <v>0</v>
      </c>
      <c r="F263" s="98">
        <f>IF(E262=0,"",(G262/E262)/12*E262)</f>
        <v>0</v>
      </c>
      <c r="G263" s="95">
        <f>F263</f>
        <v>0</v>
      </c>
      <c r="H263" s="161"/>
      <c r="I263" s="114" t="s">
        <v>148</v>
      </c>
      <c r="J263" s="114" t="str">
        <f>VLOOKUP(I263,Presupuesto!$B$11:$C$565,2,0)</f>
        <v>AGUINALDO Y DECIMO CUARTO MES</v>
      </c>
      <c r="K263" s="327" t="s">
        <v>53</v>
      </c>
      <c r="L263" s="96" t="s">
        <v>704</v>
      </c>
    </row>
    <row r="264" spans="3:12" ht="15.75" hidden="1" thickBot="1" x14ac:dyDescent="0.3">
      <c r="C264" s="170" t="s">
        <v>1388</v>
      </c>
      <c r="D264" s="160"/>
      <c r="E264" s="151">
        <v>0</v>
      </c>
      <c r="F264" s="115">
        <f>IF(E262&lt;6,"",((E262-6)/12)*(G262/E262))</f>
        <v>0</v>
      </c>
      <c r="G264" s="95">
        <f>F264</f>
        <v>0</v>
      </c>
      <c r="H264" s="161"/>
      <c r="I264" s="99" t="s">
        <v>149</v>
      </c>
      <c r="J264" s="99" t="str">
        <f>VLOOKUP(I264,Presupuesto!$B$11:$C$565,2,0)</f>
        <v>DECIMOCUARTO MES</v>
      </c>
      <c r="K264" s="327" t="s">
        <v>53</v>
      </c>
      <c r="L264" s="96" t="s">
        <v>704</v>
      </c>
    </row>
    <row r="265" spans="3:12" ht="15.75" hidden="1" thickBot="1" x14ac:dyDescent="0.3">
      <c r="C265" s="134" t="s">
        <v>79</v>
      </c>
      <c r="D265" s="197"/>
      <c r="E265" s="149">
        <v>12</v>
      </c>
      <c r="F265" s="303">
        <f>HLOOKUP($C265,$BZ$2:$CM$3,2,0)</f>
        <v>28252.36</v>
      </c>
      <c r="G265" s="111">
        <f>D265*E265*F265</f>
        <v>0</v>
      </c>
      <c r="H265" s="163"/>
      <c r="I265" s="112" t="s">
        <v>135</v>
      </c>
      <c r="J265" s="112" t="str">
        <f>VLOOKUP(I265,Presupuesto!$B$11:$C$565,2,0)</f>
        <v>SUELDOS Y SALARIOS PERMANENTES</v>
      </c>
      <c r="K265" s="327" t="s">
        <v>53</v>
      </c>
      <c r="L265" s="96" t="s">
        <v>704</v>
      </c>
    </row>
    <row r="266" spans="3:12" ht="15.75" hidden="1" thickBot="1" x14ac:dyDescent="0.3">
      <c r="C266" s="169" t="s">
        <v>1387</v>
      </c>
      <c r="D266" s="160"/>
      <c r="E266" s="151">
        <v>0</v>
      </c>
      <c r="F266" s="98">
        <f>IF(E265=0,"",(G265/E265)/12*E265)</f>
        <v>0</v>
      </c>
      <c r="G266" s="95">
        <f>F266</f>
        <v>0</v>
      </c>
      <c r="H266" s="161"/>
      <c r="I266" s="114" t="s">
        <v>148</v>
      </c>
      <c r="J266" s="114" t="str">
        <f>VLOOKUP(I266,Presupuesto!$B$11:$C$565,2,0)</f>
        <v>AGUINALDO Y DECIMO CUARTO MES</v>
      </c>
      <c r="K266" s="327" t="s">
        <v>53</v>
      </c>
      <c r="L266" s="96" t="s">
        <v>704</v>
      </c>
    </row>
    <row r="267" spans="3:12" ht="15.75" hidden="1" thickBot="1" x14ac:dyDescent="0.3">
      <c r="C267" s="170" t="s">
        <v>1388</v>
      </c>
      <c r="D267" s="160"/>
      <c r="E267" s="151">
        <v>0</v>
      </c>
      <c r="F267" s="115">
        <f>IF(E265&lt;6,"",((E265-6)/12)*(G265/E265))</f>
        <v>0</v>
      </c>
      <c r="G267" s="95">
        <f>F267</f>
        <v>0</v>
      </c>
      <c r="H267" s="161"/>
      <c r="I267" s="99" t="s">
        <v>149</v>
      </c>
      <c r="J267" s="99" t="str">
        <f>VLOOKUP(I267,Presupuesto!$B$11:$C$565,2,0)</f>
        <v>DECIMOCUARTO MES</v>
      </c>
      <c r="K267" s="327" t="s">
        <v>53</v>
      </c>
      <c r="L267" s="96" t="s">
        <v>704</v>
      </c>
    </row>
    <row r="268" spans="3:12" ht="15.75" hidden="1" thickBot="1" x14ac:dyDescent="0.3">
      <c r="C268" s="134" t="s">
        <v>80</v>
      </c>
      <c r="D268" s="197"/>
      <c r="E268" s="149">
        <v>12</v>
      </c>
      <c r="F268" s="303">
        <f>HLOOKUP($C268,$BZ$2:$CM$3,2,0)</f>
        <v>26368.87</v>
      </c>
      <c r="G268" s="111">
        <f>D268*E268*F268</f>
        <v>0</v>
      </c>
      <c r="H268" s="163"/>
      <c r="I268" s="112" t="s">
        <v>135</v>
      </c>
      <c r="J268" s="112" t="str">
        <f>VLOOKUP(I268,Presupuesto!$B$11:$C$565,2,0)</f>
        <v>SUELDOS Y SALARIOS PERMANENTES</v>
      </c>
      <c r="K268" s="327" t="s">
        <v>53</v>
      </c>
      <c r="L268" s="96" t="s">
        <v>704</v>
      </c>
    </row>
    <row r="269" spans="3:12" ht="15.75" hidden="1" thickBot="1" x14ac:dyDescent="0.3">
      <c r="C269" s="169" t="s">
        <v>1387</v>
      </c>
      <c r="D269" s="160"/>
      <c r="E269" s="151">
        <v>0</v>
      </c>
      <c r="F269" s="98">
        <f>IF(E268=0,"",(G268/E268)/12*E268)</f>
        <v>0</v>
      </c>
      <c r="G269" s="95">
        <f>F269</f>
        <v>0</v>
      </c>
      <c r="H269" s="161"/>
      <c r="I269" s="114" t="s">
        <v>148</v>
      </c>
      <c r="J269" s="114" t="str">
        <f>VLOOKUP(I269,Presupuesto!$B$11:$C$565,2,0)</f>
        <v>AGUINALDO Y DECIMO CUARTO MES</v>
      </c>
      <c r="K269" s="327" t="s">
        <v>53</v>
      </c>
      <c r="L269" s="96" t="s">
        <v>704</v>
      </c>
    </row>
    <row r="270" spans="3:12" ht="15.75" hidden="1" thickBot="1" x14ac:dyDescent="0.3">
      <c r="C270" s="170" t="s">
        <v>1388</v>
      </c>
      <c r="D270" s="160"/>
      <c r="E270" s="151">
        <v>0</v>
      </c>
      <c r="F270" s="115">
        <f>IF(E268&lt;6,"",((E268-6)/12)*(G268/E268))</f>
        <v>0</v>
      </c>
      <c r="G270" s="95">
        <f>F270</f>
        <v>0</v>
      </c>
      <c r="H270" s="161"/>
      <c r="I270" s="99" t="s">
        <v>149</v>
      </c>
      <c r="J270" s="99" t="str">
        <f>VLOOKUP(I270,Presupuesto!$B$11:$C$565,2,0)</f>
        <v>DECIMOCUARTO MES</v>
      </c>
      <c r="K270" s="327" t="s">
        <v>53</v>
      </c>
      <c r="L270" s="96" t="s">
        <v>704</v>
      </c>
    </row>
    <row r="271" spans="3:12" ht="15.75" hidden="1" thickBot="1" x14ac:dyDescent="0.3">
      <c r="C271" s="134" t="s">
        <v>81</v>
      </c>
      <c r="D271" s="197"/>
      <c r="E271" s="149">
        <v>12</v>
      </c>
      <c r="F271" s="303">
        <f>HLOOKUP($C271,$BZ$2:$CM$3,2,0)</f>
        <v>17893.16</v>
      </c>
      <c r="G271" s="111">
        <f>D271*E271*F271</f>
        <v>0</v>
      </c>
      <c r="H271" s="163"/>
      <c r="I271" s="112" t="s">
        <v>135</v>
      </c>
      <c r="J271" s="112" t="str">
        <f>VLOOKUP(I271,Presupuesto!$B$11:$C$565,2,0)</f>
        <v>SUELDOS Y SALARIOS PERMANENTES</v>
      </c>
      <c r="K271" s="327" t="s">
        <v>53</v>
      </c>
      <c r="L271" s="96" t="s">
        <v>704</v>
      </c>
    </row>
    <row r="272" spans="3:12" ht="15.75" hidden="1" thickBot="1" x14ac:dyDescent="0.3">
      <c r="C272" s="169" t="s">
        <v>1387</v>
      </c>
      <c r="D272" s="160"/>
      <c r="E272" s="151">
        <v>0</v>
      </c>
      <c r="F272" s="98">
        <f>IF(E271=0,"",(G271/E271)/12*E271)</f>
        <v>0</v>
      </c>
      <c r="G272" s="95">
        <f>F272</f>
        <v>0</v>
      </c>
      <c r="H272" s="161"/>
      <c r="I272" s="114" t="s">
        <v>148</v>
      </c>
      <c r="J272" s="114" t="str">
        <f>VLOOKUP(I272,Presupuesto!$B$11:$C$565,2,0)</f>
        <v>AGUINALDO Y DECIMO CUARTO MES</v>
      </c>
      <c r="K272" s="327" t="s">
        <v>53</v>
      </c>
      <c r="L272" s="96" t="s">
        <v>704</v>
      </c>
    </row>
    <row r="273" spans="3:12" ht="15.75" hidden="1" thickBot="1" x14ac:dyDescent="0.3">
      <c r="C273" s="170" t="s">
        <v>1388</v>
      </c>
      <c r="D273" s="160"/>
      <c r="E273" s="151">
        <v>0</v>
      </c>
      <c r="F273" s="115">
        <f>IF(E271&lt;6,"",((E271-6)/12)*(G271/E271))</f>
        <v>0</v>
      </c>
      <c r="G273" s="95">
        <f>F273</f>
        <v>0</v>
      </c>
      <c r="H273" s="161"/>
      <c r="I273" s="99" t="s">
        <v>149</v>
      </c>
      <c r="J273" s="99" t="str">
        <f>VLOOKUP(I273,Presupuesto!$B$11:$C$565,2,0)</f>
        <v>DECIMOCUARTO MES</v>
      </c>
      <c r="K273" s="327" t="s">
        <v>53</v>
      </c>
      <c r="L273" s="96" t="s">
        <v>704</v>
      </c>
    </row>
    <row r="274" spans="3:12" ht="15.75" hidden="1" thickBot="1" x14ac:dyDescent="0.3">
      <c r="C274" s="134" t="s">
        <v>82</v>
      </c>
      <c r="D274" s="197"/>
      <c r="E274" s="149">
        <v>12</v>
      </c>
      <c r="F274" s="303">
        <f>HLOOKUP($C274,$BZ$2:$CM$3,2,0)</f>
        <v>16951.419999999998</v>
      </c>
      <c r="G274" s="111">
        <f>D274*E274*F274</f>
        <v>0</v>
      </c>
      <c r="H274" s="163"/>
      <c r="I274" s="112" t="s">
        <v>135</v>
      </c>
      <c r="J274" s="112" t="str">
        <f>VLOOKUP(I274,Presupuesto!$B$11:$C$565,2,0)</f>
        <v>SUELDOS Y SALARIOS PERMANENTES</v>
      </c>
      <c r="K274" s="327" t="s">
        <v>53</v>
      </c>
      <c r="L274" s="96" t="s">
        <v>704</v>
      </c>
    </row>
    <row r="275" spans="3:12" ht="15.75" hidden="1" thickBot="1" x14ac:dyDescent="0.3">
      <c r="C275" s="169" t="s">
        <v>1387</v>
      </c>
      <c r="D275" s="160"/>
      <c r="E275" s="151">
        <v>0</v>
      </c>
      <c r="F275" s="98">
        <f>IF(E274=0,"",(G274/E274)/12*E274)</f>
        <v>0</v>
      </c>
      <c r="G275" s="95">
        <f>F275</f>
        <v>0</v>
      </c>
      <c r="H275" s="161"/>
      <c r="I275" s="114" t="s">
        <v>148</v>
      </c>
      <c r="J275" s="114" t="str">
        <f>VLOOKUP(I275,Presupuesto!$B$11:$C$565,2,0)</f>
        <v>AGUINALDO Y DECIMO CUARTO MES</v>
      </c>
      <c r="K275" s="327" t="s">
        <v>53</v>
      </c>
      <c r="L275" s="96" t="s">
        <v>704</v>
      </c>
    </row>
    <row r="276" spans="3:12" ht="15.75" hidden="1" thickBot="1" x14ac:dyDescent="0.3">
      <c r="C276" s="170" t="s">
        <v>1388</v>
      </c>
      <c r="D276" s="160"/>
      <c r="E276" s="151">
        <v>0</v>
      </c>
      <c r="F276" s="115">
        <f>IF(E274&lt;6,"",((E274-6)/12)*(G274/E274))</f>
        <v>0</v>
      </c>
      <c r="G276" s="95">
        <f>F276</f>
        <v>0</v>
      </c>
      <c r="H276" s="161"/>
      <c r="I276" s="99" t="s">
        <v>149</v>
      </c>
      <c r="J276" s="99" t="str">
        <f>VLOOKUP(I276,Presupuesto!$B$11:$C$565,2,0)</f>
        <v>DECIMOCUARTO MES</v>
      </c>
      <c r="K276" s="327" t="s">
        <v>53</v>
      </c>
      <c r="L276" s="96" t="s">
        <v>704</v>
      </c>
    </row>
    <row r="277" spans="3:12" ht="15.75" hidden="1" thickBot="1" x14ac:dyDescent="0.3">
      <c r="C277" s="134" t="s">
        <v>83</v>
      </c>
      <c r="D277" s="197"/>
      <c r="E277" s="149">
        <v>12</v>
      </c>
      <c r="F277" s="303">
        <f>HLOOKUP($C277,$BZ$2:$CM$3,2,0)</f>
        <v>13184.44</v>
      </c>
      <c r="G277" s="111">
        <f>D277*E277*F277</f>
        <v>0</v>
      </c>
      <c r="H277" s="163"/>
      <c r="I277" s="112" t="s">
        <v>135</v>
      </c>
      <c r="J277" s="112" t="str">
        <f>VLOOKUP(I277,Presupuesto!$B$11:$C$565,2,0)</f>
        <v>SUELDOS Y SALARIOS PERMANENTES</v>
      </c>
      <c r="K277" s="327" t="s">
        <v>53</v>
      </c>
      <c r="L277" s="96" t="s">
        <v>704</v>
      </c>
    </row>
    <row r="278" spans="3:12" ht="15.75" hidden="1" thickBot="1" x14ac:dyDescent="0.3">
      <c r="C278" s="169" t="s">
        <v>1387</v>
      </c>
      <c r="D278" s="160"/>
      <c r="E278" s="151">
        <v>0</v>
      </c>
      <c r="F278" s="98">
        <f>IF(E277=0,"",(G277/E277)/12*E277)</f>
        <v>0</v>
      </c>
      <c r="G278" s="95">
        <f>F278</f>
        <v>0</v>
      </c>
      <c r="H278" s="161"/>
      <c r="I278" s="114" t="s">
        <v>148</v>
      </c>
      <c r="J278" s="114" t="str">
        <f>VLOOKUP(I278,Presupuesto!$B$11:$C$565,2,0)</f>
        <v>AGUINALDO Y DECIMO CUARTO MES</v>
      </c>
      <c r="K278" s="327" t="s">
        <v>53</v>
      </c>
      <c r="L278" s="96" t="s">
        <v>704</v>
      </c>
    </row>
    <row r="279" spans="3:12" ht="15.75" hidden="1" thickBot="1" x14ac:dyDescent="0.3">
      <c r="C279" s="170" t="s">
        <v>1388</v>
      </c>
      <c r="D279" s="160"/>
      <c r="E279" s="151">
        <v>0</v>
      </c>
      <c r="F279" s="115">
        <f>IF(E277&lt;6,"",((E277-6)/12)*(G277/E277))</f>
        <v>0</v>
      </c>
      <c r="G279" s="95">
        <f>F279</f>
        <v>0</v>
      </c>
      <c r="H279" s="161"/>
      <c r="I279" s="99" t="s">
        <v>149</v>
      </c>
      <c r="J279" s="99" t="str">
        <f>VLOOKUP(I279,Presupuesto!$B$11:$C$565,2,0)</f>
        <v>DECIMOCUARTO MES</v>
      </c>
      <c r="K279" s="327" t="s">
        <v>53</v>
      </c>
      <c r="L279" s="96" t="s">
        <v>704</v>
      </c>
    </row>
    <row r="280" spans="3:12" ht="15.75" hidden="1" thickBot="1" x14ac:dyDescent="0.3">
      <c r="C280" s="134" t="s">
        <v>84</v>
      </c>
      <c r="D280" s="197"/>
      <c r="E280" s="149">
        <v>12</v>
      </c>
      <c r="F280" s="303">
        <f>HLOOKUP($C280,$BZ$2:$CM$3,2,0)</f>
        <v>15032.56</v>
      </c>
      <c r="G280" s="111">
        <f>D280*E280*F280</f>
        <v>0</v>
      </c>
      <c r="H280" s="163"/>
      <c r="I280" s="112" t="s">
        <v>135</v>
      </c>
      <c r="J280" s="112" t="str">
        <f>VLOOKUP(I280,Presupuesto!$B$11:$C$565,2,0)</f>
        <v>SUELDOS Y SALARIOS PERMANENTES</v>
      </c>
      <c r="K280" s="327" t="s">
        <v>53</v>
      </c>
      <c r="L280" s="96" t="s">
        <v>704</v>
      </c>
    </row>
    <row r="281" spans="3:12" ht="15.75" hidden="1" thickBot="1" x14ac:dyDescent="0.3">
      <c r="C281" s="169" t="s">
        <v>1387</v>
      </c>
      <c r="D281" s="160"/>
      <c r="E281" s="151">
        <v>0</v>
      </c>
      <c r="F281" s="98">
        <f>IF(E280=0,"",(G280/E280)/12*E280)</f>
        <v>0</v>
      </c>
      <c r="G281" s="95">
        <f>F281</f>
        <v>0</v>
      </c>
      <c r="H281" s="161"/>
      <c r="I281" s="114" t="s">
        <v>148</v>
      </c>
      <c r="J281" s="114" t="str">
        <f>VLOOKUP(I281,Presupuesto!$B$11:$C$565,2,0)</f>
        <v>AGUINALDO Y DECIMO CUARTO MES</v>
      </c>
      <c r="K281" s="327" t="s">
        <v>53</v>
      </c>
      <c r="L281" s="96" t="s">
        <v>704</v>
      </c>
    </row>
    <row r="282" spans="3:12" ht="15.75" hidden="1" thickBot="1" x14ac:dyDescent="0.3">
      <c r="C282" s="170" t="s">
        <v>1388</v>
      </c>
      <c r="D282" s="160"/>
      <c r="E282" s="151">
        <v>0</v>
      </c>
      <c r="F282" s="115">
        <f>IF(E280&lt;6,"",((E280-6)/12)*(G280/E280))</f>
        <v>0</v>
      </c>
      <c r="G282" s="95">
        <f>F282</f>
        <v>0</v>
      </c>
      <c r="H282" s="161"/>
      <c r="I282" s="99" t="s">
        <v>149</v>
      </c>
      <c r="J282" s="99" t="str">
        <f>VLOOKUP(I282,Presupuesto!$B$11:$C$565,2,0)</f>
        <v>DECIMOCUARTO MES</v>
      </c>
      <c r="K282" s="327" t="s">
        <v>53</v>
      </c>
      <c r="L282" s="96" t="s">
        <v>704</v>
      </c>
    </row>
    <row r="283" spans="3:12" ht="15.75" hidden="1" thickBot="1" x14ac:dyDescent="0.3">
      <c r="C283" s="134" t="s">
        <v>85</v>
      </c>
      <c r="D283" s="197"/>
      <c r="E283" s="149">
        <v>12</v>
      </c>
      <c r="F283" s="303">
        <f>HLOOKUP($C283,$BZ$2:$CM$3,2,0)</f>
        <v>13264.02</v>
      </c>
      <c r="G283" s="111">
        <f>D283*E283*F283</f>
        <v>0</v>
      </c>
      <c r="H283" s="163"/>
      <c r="I283" s="112" t="s">
        <v>135</v>
      </c>
      <c r="J283" s="112" t="str">
        <f>VLOOKUP(I283,Presupuesto!$B$11:$C$565,2,0)</f>
        <v>SUELDOS Y SALARIOS PERMANENTES</v>
      </c>
      <c r="K283" s="327" t="s">
        <v>53</v>
      </c>
      <c r="L283" s="96" t="s">
        <v>704</v>
      </c>
    </row>
    <row r="284" spans="3:12" ht="15.75" hidden="1" thickBot="1" x14ac:dyDescent="0.3">
      <c r="C284" s="169" t="s">
        <v>1387</v>
      </c>
      <c r="D284" s="160"/>
      <c r="E284" s="151">
        <v>0</v>
      </c>
      <c r="F284" s="98">
        <f>IF(E283=0,"",(G283/E283)/12*E283)</f>
        <v>0</v>
      </c>
      <c r="G284" s="95">
        <f>F284</f>
        <v>0</v>
      </c>
      <c r="H284" s="161"/>
      <c r="I284" s="114" t="s">
        <v>148</v>
      </c>
      <c r="J284" s="114" t="str">
        <f>VLOOKUP(I284,Presupuesto!$B$11:$C$565,2,0)</f>
        <v>AGUINALDO Y DECIMO CUARTO MES</v>
      </c>
      <c r="K284" s="327" t="s">
        <v>53</v>
      </c>
      <c r="L284" s="96" t="s">
        <v>704</v>
      </c>
    </row>
    <row r="285" spans="3:12" ht="15.75" hidden="1" thickBot="1" x14ac:dyDescent="0.3">
      <c r="C285" s="170" t="s">
        <v>1388</v>
      </c>
      <c r="D285" s="160"/>
      <c r="E285" s="151">
        <v>0</v>
      </c>
      <c r="F285" s="115">
        <f>IF(E283&lt;6,"",((E283-6)/12)*(G283/E283))</f>
        <v>0</v>
      </c>
      <c r="G285" s="95">
        <f>F285</f>
        <v>0</v>
      </c>
      <c r="H285" s="161"/>
      <c r="I285" s="99" t="s">
        <v>149</v>
      </c>
      <c r="J285" s="99" t="str">
        <f>VLOOKUP(I285,Presupuesto!$B$11:$C$565,2,0)</f>
        <v>DECIMOCUARTO MES</v>
      </c>
      <c r="K285" s="327" t="s">
        <v>53</v>
      </c>
      <c r="L285" s="96" t="s">
        <v>704</v>
      </c>
    </row>
    <row r="286" spans="3:12" ht="15.75" hidden="1" thickBot="1" x14ac:dyDescent="0.3">
      <c r="C286" s="134" t="s">
        <v>86</v>
      </c>
      <c r="D286" s="197"/>
      <c r="E286" s="149">
        <v>12</v>
      </c>
      <c r="F286" s="303">
        <f>HLOOKUP($C286,$BZ$2:$CM$3,2,0)</f>
        <v>12379.75</v>
      </c>
      <c r="G286" s="111">
        <f>D286*E286*F286</f>
        <v>0</v>
      </c>
      <c r="H286" s="163"/>
      <c r="I286" s="112" t="s">
        <v>135</v>
      </c>
      <c r="J286" s="112" t="str">
        <f>VLOOKUP(I286,Presupuesto!$B$11:$C$565,2,0)</f>
        <v>SUELDOS Y SALARIOS PERMANENTES</v>
      </c>
      <c r="K286" s="327" t="s">
        <v>53</v>
      </c>
      <c r="L286" s="96" t="s">
        <v>704</v>
      </c>
    </row>
    <row r="287" spans="3:12" ht="15.75" hidden="1" thickBot="1" x14ac:dyDescent="0.3">
      <c r="C287" s="169" t="s">
        <v>1387</v>
      </c>
      <c r="D287" s="160"/>
      <c r="E287" s="151">
        <v>0</v>
      </c>
      <c r="F287" s="98">
        <f>IF(E286=0,"",(G286/E286)/12*E286)</f>
        <v>0</v>
      </c>
      <c r="G287" s="95">
        <f>F287</f>
        <v>0</v>
      </c>
      <c r="H287" s="161"/>
      <c r="I287" s="114" t="s">
        <v>148</v>
      </c>
      <c r="J287" s="114" t="str">
        <f>VLOOKUP(I287,Presupuesto!$B$11:$C$565,2,0)</f>
        <v>AGUINALDO Y DECIMO CUARTO MES</v>
      </c>
      <c r="K287" s="327" t="s">
        <v>53</v>
      </c>
      <c r="L287" s="96" t="s">
        <v>704</v>
      </c>
    </row>
    <row r="288" spans="3:12" ht="15.75" hidden="1" thickBot="1" x14ac:dyDescent="0.3">
      <c r="C288" s="170" t="s">
        <v>1388</v>
      </c>
      <c r="D288" s="160"/>
      <c r="E288" s="151">
        <v>0</v>
      </c>
      <c r="F288" s="115">
        <f>IF(E286&lt;6,"",((E286-6)/12)*(G286/E286))</f>
        <v>0</v>
      </c>
      <c r="G288" s="95">
        <f>F288</f>
        <v>0</v>
      </c>
      <c r="H288" s="161"/>
      <c r="I288" s="99" t="s">
        <v>149</v>
      </c>
      <c r="J288" s="99" t="str">
        <f>VLOOKUP(I288,Presupuesto!$B$11:$C$565,2,0)</f>
        <v>DECIMOCUARTO MES</v>
      </c>
      <c r="K288" s="327" t="s">
        <v>53</v>
      </c>
      <c r="L288" s="96" t="s">
        <v>704</v>
      </c>
    </row>
    <row r="289" spans="3:12" ht="15.75" hidden="1" thickBot="1" x14ac:dyDescent="0.3">
      <c r="C289" s="134" t="s">
        <v>87</v>
      </c>
      <c r="D289" s="197"/>
      <c r="E289" s="149">
        <v>12</v>
      </c>
      <c r="F289" s="303">
        <f>HLOOKUP($C289,$BZ$2:$CM$3,2,0)</f>
        <v>439.49</v>
      </c>
      <c r="G289" s="111">
        <f>D289*E289*F289</f>
        <v>0</v>
      </c>
      <c r="H289" s="163"/>
      <c r="I289" s="112" t="s">
        <v>135</v>
      </c>
      <c r="J289" s="112" t="str">
        <f>VLOOKUP(I289,Presupuesto!$B$11:$C$565,2,0)</f>
        <v>SUELDOS Y SALARIOS PERMANENTES</v>
      </c>
      <c r="K289" s="327" t="s">
        <v>53</v>
      </c>
      <c r="L289" s="96" t="s">
        <v>704</v>
      </c>
    </row>
    <row r="290" spans="3:12" ht="15.75" hidden="1" thickBot="1" x14ac:dyDescent="0.3">
      <c r="C290" s="169" t="s">
        <v>1387</v>
      </c>
      <c r="D290" s="160"/>
      <c r="E290" s="151">
        <v>0</v>
      </c>
      <c r="F290" s="98">
        <f>IF(E289=0,"",(G289/E289)/12*E289)</f>
        <v>0</v>
      </c>
      <c r="G290" s="95">
        <f>F290</f>
        <v>0</v>
      </c>
      <c r="H290" s="161"/>
      <c r="I290" s="114" t="s">
        <v>148</v>
      </c>
      <c r="J290" s="114" t="str">
        <f>VLOOKUP(I290,Presupuesto!$B$11:$C$565,2,0)</f>
        <v>AGUINALDO Y DECIMO CUARTO MES</v>
      </c>
      <c r="K290" s="327" t="s">
        <v>53</v>
      </c>
      <c r="L290" s="96" t="s">
        <v>704</v>
      </c>
    </row>
    <row r="291" spans="3:12" ht="15.75" hidden="1" thickBot="1" x14ac:dyDescent="0.3">
      <c r="C291" s="170" t="s">
        <v>1388</v>
      </c>
      <c r="D291" s="160"/>
      <c r="E291" s="151">
        <v>0</v>
      </c>
      <c r="F291" s="115">
        <f>IF(E289&lt;6,"",((E289-6)/12)*(G289/E289))</f>
        <v>0</v>
      </c>
      <c r="G291" s="95">
        <f>F291</f>
        <v>0</v>
      </c>
      <c r="H291" s="161"/>
      <c r="I291" s="99" t="s">
        <v>149</v>
      </c>
      <c r="J291" s="99" t="str">
        <f>VLOOKUP(I291,Presupuesto!$B$11:$C$565,2,0)</f>
        <v>DECIMOCUARTO MES</v>
      </c>
      <c r="K291" s="327" t="s">
        <v>53</v>
      </c>
      <c r="L291" s="96" t="s">
        <v>704</v>
      </c>
    </row>
    <row r="292" spans="3:12" ht="15.75" hidden="1" thickBot="1" x14ac:dyDescent="0.3">
      <c r="C292" s="134" t="s">
        <v>88</v>
      </c>
      <c r="D292" s="197"/>
      <c r="E292" s="149">
        <v>12</v>
      </c>
      <c r="F292" s="303">
        <f>HLOOKUP($C292,$BZ$2:$CM$3,2,0)</f>
        <v>1904.46</v>
      </c>
      <c r="G292" s="111">
        <f>D292*E292*F292</f>
        <v>0</v>
      </c>
      <c r="H292" s="163"/>
      <c r="I292" s="112" t="s">
        <v>135</v>
      </c>
      <c r="J292" s="112" t="str">
        <f>VLOOKUP(I292,Presupuesto!$B$11:$C$565,2,0)</f>
        <v>SUELDOS Y SALARIOS PERMANENTES</v>
      </c>
      <c r="K292" s="327" t="s">
        <v>53</v>
      </c>
      <c r="L292" s="96" t="s">
        <v>704</v>
      </c>
    </row>
    <row r="293" spans="3:12" ht="15.75" hidden="1" thickBot="1" x14ac:dyDescent="0.3">
      <c r="C293" s="169" t="s">
        <v>1387</v>
      </c>
      <c r="D293" s="160"/>
      <c r="E293" s="151">
        <v>0</v>
      </c>
      <c r="F293" s="98">
        <f>IF(E292=0,"",(G292/E292)/12*E292)</f>
        <v>0</v>
      </c>
      <c r="G293" s="95">
        <f>F293</f>
        <v>0</v>
      </c>
      <c r="H293" s="161"/>
      <c r="I293" s="114" t="s">
        <v>148</v>
      </c>
      <c r="J293" s="114" t="str">
        <f>VLOOKUP(I293,Presupuesto!$B$11:$C$565,2,0)</f>
        <v>AGUINALDO Y DECIMO CUARTO MES</v>
      </c>
      <c r="K293" s="327" t="s">
        <v>53</v>
      </c>
      <c r="L293" s="96" t="s">
        <v>704</v>
      </c>
    </row>
    <row r="294" spans="3:12" ht="15.75" hidden="1" thickBot="1" x14ac:dyDescent="0.3">
      <c r="C294" s="170" t="s">
        <v>1388</v>
      </c>
      <c r="D294" s="160"/>
      <c r="E294" s="151">
        <v>0</v>
      </c>
      <c r="F294" s="115">
        <f>IF(E292&lt;6,"",((E292-6)/12)*(G292/E292))</f>
        <v>0</v>
      </c>
      <c r="G294" s="95">
        <f>F294</f>
        <v>0</v>
      </c>
      <c r="H294" s="161"/>
      <c r="I294" s="99" t="s">
        <v>149</v>
      </c>
      <c r="J294" s="99" t="str">
        <f>VLOOKUP(I294,Presupuesto!$B$11:$C$565,2,0)</f>
        <v>DECIMOCUARTO MES</v>
      </c>
      <c r="K294" s="327" t="s">
        <v>53</v>
      </c>
      <c r="L294" s="96" t="s">
        <v>704</v>
      </c>
    </row>
    <row r="295" spans="3:12" ht="15.75" hidden="1" thickBot="1" x14ac:dyDescent="0.3">
      <c r="C295" s="137" t="s">
        <v>92</v>
      </c>
      <c r="D295" s="197"/>
      <c r="E295" s="149">
        <v>12</v>
      </c>
      <c r="F295" s="136">
        <v>30000</v>
      </c>
      <c r="G295" s="111">
        <f>D295*E295*F295</f>
        <v>0</v>
      </c>
      <c r="H295" s="163"/>
      <c r="I295" s="112" t="s">
        <v>184</v>
      </c>
      <c r="J295" s="112" t="str">
        <f>VLOOKUP(I295,Presupuesto!$B$11:$C$565,2,0)</f>
        <v>CONTRATOS ESPECIALES</v>
      </c>
      <c r="K295" s="327" t="s">
        <v>53</v>
      </c>
      <c r="L295" s="96" t="s">
        <v>704</v>
      </c>
    </row>
    <row r="296" spans="3:12" ht="15.75" hidden="1" thickBot="1" x14ac:dyDescent="0.3">
      <c r="C296" s="169" t="s">
        <v>1387</v>
      </c>
      <c r="D296" s="160"/>
      <c r="E296" s="151">
        <v>0</v>
      </c>
      <c r="F296" s="115">
        <f>IF(E295=0,"",(G295/E295)/12*E295)</f>
        <v>0</v>
      </c>
      <c r="G296" s="95">
        <f>F296</f>
        <v>0</v>
      </c>
      <c r="H296" s="161"/>
      <c r="I296" s="99" t="s">
        <v>184</v>
      </c>
      <c r="J296" s="99" t="str">
        <f>VLOOKUP(I296,Presupuesto!$B$11:$C$565,2,0)</f>
        <v>CONTRATOS ESPECIALES</v>
      </c>
      <c r="K296" s="327" t="s">
        <v>53</v>
      </c>
      <c r="L296" s="96" t="s">
        <v>702</v>
      </c>
    </row>
    <row r="297" spans="3:12" ht="15.75" hidden="1" thickBot="1" x14ac:dyDescent="0.3">
      <c r="C297" s="170" t="s">
        <v>1388</v>
      </c>
      <c r="D297" s="160"/>
      <c r="E297" s="151">
        <v>0</v>
      </c>
      <c r="F297" s="98">
        <f>IF(E295&lt;6,"",((E295-6)/12)*(G295/E295))</f>
        <v>0</v>
      </c>
      <c r="G297" s="95">
        <f>F297</f>
        <v>0</v>
      </c>
      <c r="H297" s="161"/>
      <c r="I297" s="99" t="s">
        <v>184</v>
      </c>
      <c r="J297" s="99" t="str">
        <f>VLOOKUP(I297,Presupuesto!$B$11:$C$565,2,0)</f>
        <v>CONTRATOS ESPECIALES</v>
      </c>
      <c r="K297" s="327" t="s">
        <v>53</v>
      </c>
      <c r="L297" s="96" t="s">
        <v>710</v>
      </c>
    </row>
    <row r="298" spans="3:12" ht="15.75" thickBot="1" x14ac:dyDescent="0.3">
      <c r="C298" s="137" t="s">
        <v>93</v>
      </c>
      <c r="D298" s="197">
        <v>5</v>
      </c>
      <c r="E298" s="149">
        <v>1</v>
      </c>
      <c r="F298" s="116">
        <v>30000</v>
      </c>
      <c r="G298" s="111">
        <f>D298*E298*F298</f>
        <v>150000</v>
      </c>
      <c r="H298" s="163" t="s">
        <v>696</v>
      </c>
      <c r="I298" s="112" t="s">
        <v>282</v>
      </c>
      <c r="J298" s="112" t="str">
        <f>VLOOKUP(I298,Presupuesto!$B$11:$C$565,2,0)</f>
        <v>OTROS SERVICIOS TECNICOS Y PROFESIONALES</v>
      </c>
      <c r="K298" s="327" t="s">
        <v>53</v>
      </c>
      <c r="L298" s="96" t="s">
        <v>702</v>
      </c>
    </row>
    <row r="299" spans="3:12" ht="15.75" thickBot="1" x14ac:dyDescent="0.3">
      <c r="C299" s="169" t="s">
        <v>1387</v>
      </c>
      <c r="D299" s="160"/>
      <c r="E299" s="151">
        <v>0</v>
      </c>
      <c r="F299" s="98">
        <v>0</v>
      </c>
      <c r="G299" s="95">
        <f>F299</f>
        <v>0</v>
      </c>
      <c r="H299" s="163" t="s">
        <v>696</v>
      </c>
      <c r="I299" s="99" t="s">
        <v>282</v>
      </c>
      <c r="J299" s="99" t="str">
        <f>VLOOKUP(I299,Presupuesto!$B$11:$C$565,2,0)</f>
        <v>OTROS SERVICIOS TECNICOS Y PROFESIONALES</v>
      </c>
      <c r="K299" s="327" t="s">
        <v>53</v>
      </c>
      <c r="L299" s="96" t="s">
        <v>702</v>
      </c>
    </row>
    <row r="300" spans="3:12" ht="15.75" thickBot="1" x14ac:dyDescent="0.3">
      <c r="C300" s="97" t="s">
        <v>1388</v>
      </c>
      <c r="D300" s="160"/>
      <c r="E300" s="151">
        <v>0</v>
      </c>
      <c r="F300" s="98">
        <v>0</v>
      </c>
      <c r="G300" s="95">
        <f>F300</f>
        <v>0</v>
      </c>
      <c r="H300" s="163" t="s">
        <v>696</v>
      </c>
      <c r="I300" s="99" t="s">
        <v>282</v>
      </c>
      <c r="J300" s="99" t="str">
        <f>VLOOKUP(I300,Presupuesto!$B$11:$C$565,2,0)</f>
        <v>OTROS SERVICIOS TECNICOS Y PROFESIONALES</v>
      </c>
      <c r="K300" s="327" t="s">
        <v>53</v>
      </c>
      <c r="L300" s="96" t="s">
        <v>702</v>
      </c>
    </row>
    <row r="301" spans="3:12" ht="15.75" hidden="1" thickBot="1" x14ac:dyDescent="0.3">
      <c r="C301" s="444" t="s">
        <v>94</v>
      </c>
      <c r="D301" s="197"/>
      <c r="E301" s="149">
        <v>12</v>
      </c>
      <c r="F301" s="116">
        <v>30000</v>
      </c>
      <c r="G301" s="111">
        <f>D301*E301*F301</f>
        <v>0</v>
      </c>
      <c r="H301" s="163"/>
      <c r="I301" s="112" t="s">
        <v>135</v>
      </c>
      <c r="J301" s="112" t="str">
        <f>VLOOKUP(I301,Presupuesto!$B$11:$C$565,2,0)</f>
        <v>SUELDOS Y SALARIOS PERMANENTES</v>
      </c>
      <c r="K301" s="327" t="s">
        <v>53</v>
      </c>
      <c r="L301" s="96" t="s">
        <v>702</v>
      </c>
    </row>
    <row r="302" spans="3:12" ht="15.75" hidden="1" thickBot="1" x14ac:dyDescent="0.3">
      <c r="C302" s="169" t="s">
        <v>1387</v>
      </c>
      <c r="D302" s="167"/>
      <c r="E302" s="128">
        <v>0</v>
      </c>
      <c r="F302" s="117">
        <f>IF(E301=0,"",(G301/E301)/12*E301)</f>
        <v>0</v>
      </c>
      <c r="G302" s="118">
        <f>F302</f>
        <v>0</v>
      </c>
      <c r="H302" s="161"/>
      <c r="I302" s="99" t="s">
        <v>148</v>
      </c>
      <c r="J302" s="99" t="str">
        <f>VLOOKUP(I302,Presupuesto!$B$11:$C$565,2,0)</f>
        <v>AGUINALDO Y DECIMO CUARTO MES</v>
      </c>
      <c r="K302" s="327" t="s">
        <v>53</v>
      </c>
      <c r="L302" s="96" t="s">
        <v>702</v>
      </c>
    </row>
    <row r="303" spans="3:12" ht="15.75" hidden="1" thickBot="1" x14ac:dyDescent="0.3">
      <c r="C303" s="171" t="s">
        <v>1388</v>
      </c>
      <c r="D303" s="159"/>
      <c r="E303" s="129">
        <v>0</v>
      </c>
      <c r="F303" s="103">
        <f>IF(E301&lt;6,"",((E301-6)/12)*(G301/E301))</f>
        <v>0</v>
      </c>
      <c r="G303" s="103">
        <f>F303</f>
        <v>0</v>
      </c>
      <c r="H303" s="159"/>
      <c r="I303" s="104" t="s">
        <v>149</v>
      </c>
      <c r="J303" s="121" t="str">
        <f>VLOOKUP(I303,Presupuesto!$B$11:$C$565,2,0)</f>
        <v>DECIMOCUARTO MES</v>
      </c>
      <c r="K303" s="327" t="s">
        <v>53</v>
      </c>
      <c r="L303" s="121" t="s">
        <v>702</v>
      </c>
    </row>
    <row r="304" spans="3:12" ht="15.75" thickBot="1" x14ac:dyDescent="0.3"/>
    <row r="305" spans="3:12" ht="15.75" thickBot="1" x14ac:dyDescent="0.3">
      <c r="C305" s="68" t="s">
        <v>1292</v>
      </c>
      <c r="D305" s="30">
        <f>SUM(G312:G362)</f>
        <v>180000</v>
      </c>
      <c r="E305" s="92"/>
      <c r="F305" s="92"/>
      <c r="G305" s="92"/>
      <c r="H305" s="75"/>
      <c r="I305" s="75"/>
      <c r="J305" s="75"/>
    </row>
    <row r="306" spans="3:12" x14ac:dyDescent="0.25">
      <c r="D306" s="31"/>
      <c r="E306" s="92"/>
      <c r="F306" s="92"/>
      <c r="G306" s="92"/>
      <c r="H306" s="75"/>
      <c r="I306" s="75"/>
      <c r="J306" s="75"/>
    </row>
    <row r="307" spans="3:12" x14ac:dyDescent="0.25">
      <c r="C307" s="85" t="s">
        <v>1392</v>
      </c>
      <c r="D307" s="31"/>
      <c r="E307" s="92"/>
      <c r="F307" s="92"/>
      <c r="G307" s="92"/>
      <c r="H307" s="75"/>
      <c r="I307" s="75"/>
      <c r="J307" s="75"/>
    </row>
    <row r="308" spans="3:12" ht="15.75" x14ac:dyDescent="0.25">
      <c r="C308" s="201" t="s">
        <v>1293</v>
      </c>
      <c r="D308" s="386">
        <v>5.0999999999999996</v>
      </c>
      <c r="E308" s="92"/>
      <c r="F308" s="92"/>
      <c r="G308" s="92"/>
      <c r="H308" s="75"/>
      <c r="I308" s="75"/>
      <c r="J308" s="75"/>
    </row>
    <row r="309" spans="3:12" ht="18.75" x14ac:dyDescent="0.25">
      <c r="C309" s="424" t="str">
        <f>IFERROR(VLOOKUP(D308,'Desarrollo e Innov. Curricular'!$E:$F,2,FALSE),IFERROR(VLOOKUP(D308,'Investigación Científica'!$E:$F,2,FALSE),IFERROR(VLOOKUP(D308,'Vinculación Univ. Sociedad'!$E:$F,2,FALSE),IFERROR(VLOOKUP(D308,'Docencia y Profesorado Universi'!$E:$F,2,FALSE),IFERROR(VLOOKUP(D308,'Estudiantes y Graduados'!$E:$F,2,FALSE),IFERROR(VLOOKUP(D308,'Gestion Administrativa'!$E:$F,2,FALSE),IFERROR(VLOOKUP(D308,'Gestión Académica'!$E:$F,2,FALSE),IFERROR(VLOOKUP(D308,'Aseguramiento de la Calidad'!$E:$F,2,FALSE),IFERROR(VLOOKUP(D308,'Gestión del Conocimiento'!$E:$F,2,FALSE),IFERROR(VLOOKUP(D308,'Gobernabilidad y Procesos...'!$E:$F,2,FALSE),IFERROR(VLOOKUP(D308,'Gestión del Talento Humano'!$E:$F,2,FALSE),IFERROR(VLOOKUP(D308,'Internacionalización de la E.S.'!$E:$F,2,FALSE),IFERROR(VLOOKUP(D308,Posgrado!$E:$F,2,FALSE),IFERROR(VLOOKUP(D308,'Cultura de Innovación Insti...'!$E:$F,2,FALSE),VLOOKUP(D308,'Lo Esencial de la Reforma Univ.'!$E:$F,2,0)))))))))))))))</f>
        <v>1- 4 Talleres de socialización de la Política de Equidad. - Publicación de la Política de Equidad. 2- 1 Consultoría para sistematización de la aplicación de la Política de Equidad.</v>
      </c>
      <c r="D309" s="31"/>
      <c r="E309" s="92"/>
      <c r="F309" s="92"/>
      <c r="G309" s="92"/>
      <c r="H309" s="75"/>
      <c r="I309" s="75"/>
      <c r="J309" s="75"/>
    </row>
    <row r="310" spans="3:12" ht="15.75" thickBot="1" x14ac:dyDescent="0.3">
      <c r="C310" s="175"/>
      <c r="D310" s="31"/>
      <c r="E310" s="92"/>
      <c r="F310" s="92"/>
      <c r="G310" s="92"/>
      <c r="H310" s="75"/>
      <c r="I310" s="75"/>
      <c r="J310" s="75"/>
    </row>
    <row r="311" spans="3:12" ht="30.75" thickBot="1" x14ac:dyDescent="0.3">
      <c r="C311" s="131" t="s">
        <v>1294</v>
      </c>
      <c r="D311" s="135" t="s">
        <v>90</v>
      </c>
      <c r="E311" s="168" t="s">
        <v>1386</v>
      </c>
      <c r="F311" s="135" t="s">
        <v>1296</v>
      </c>
      <c r="G311" s="132" t="s">
        <v>1297</v>
      </c>
      <c r="H311" s="130" t="s">
        <v>1298</v>
      </c>
      <c r="I311" s="133" t="s">
        <v>1299</v>
      </c>
      <c r="J311" s="133" t="s">
        <v>695</v>
      </c>
      <c r="K311" s="133" t="s">
        <v>1300</v>
      </c>
      <c r="L311" s="133" t="s">
        <v>1301</v>
      </c>
    </row>
    <row r="312" spans="3:12" ht="15.75" hidden="1" thickBot="1" x14ac:dyDescent="0.3">
      <c r="C312" s="134" t="s">
        <v>75</v>
      </c>
      <c r="D312" s="197"/>
      <c r="E312" s="149">
        <v>12</v>
      </c>
      <c r="F312" s="303">
        <f>HLOOKUP($C312,$BZ$2:$CM$3,2,0)</f>
        <v>41436.800000000003</v>
      </c>
      <c r="G312" s="111">
        <f>D312*E312*F312</f>
        <v>0</v>
      </c>
      <c r="H312" s="163"/>
      <c r="I312" s="112" t="s">
        <v>135</v>
      </c>
      <c r="J312" s="112" t="str">
        <f>VLOOKUP(I312,Presupuesto!$B$11:$C$565,2,0)</f>
        <v>SUELDOS Y SALARIOS PERMANENTES</v>
      </c>
      <c r="K312" s="327" t="s">
        <v>57</v>
      </c>
      <c r="L312" s="96" t="s">
        <v>702</v>
      </c>
    </row>
    <row r="313" spans="3:12" ht="15.75" hidden="1" thickBot="1" x14ac:dyDescent="0.3">
      <c r="C313" s="169" t="s">
        <v>1387</v>
      </c>
      <c r="D313" s="160"/>
      <c r="E313" s="151">
        <v>0</v>
      </c>
      <c r="F313" s="98">
        <f>IF(E312=0,"",(G312/E312)/12*E312)</f>
        <v>0</v>
      </c>
      <c r="G313" s="95">
        <f>F313</f>
        <v>0</v>
      </c>
      <c r="H313" s="161" t="s">
        <v>696</v>
      </c>
      <c r="I313" s="114" t="s">
        <v>148</v>
      </c>
      <c r="J313" s="114" t="str">
        <f>VLOOKUP(I313,Presupuesto!$B$11:$C$565,2,0)</f>
        <v>AGUINALDO Y DECIMO CUARTO MES</v>
      </c>
      <c r="K313" s="327" t="s">
        <v>57</v>
      </c>
      <c r="L313" s="96" t="s">
        <v>703</v>
      </c>
    </row>
    <row r="314" spans="3:12" ht="15.75" hidden="1" thickBot="1" x14ac:dyDescent="0.3">
      <c r="C314" s="170" t="s">
        <v>1388</v>
      </c>
      <c r="D314" s="160"/>
      <c r="E314" s="151">
        <v>0</v>
      </c>
      <c r="F314" s="115">
        <f>IF(E312&lt;6,"",((E312-6)/12)*(G312/E312))</f>
        <v>0</v>
      </c>
      <c r="G314" s="95">
        <f>F314</f>
        <v>0</v>
      </c>
      <c r="H314" s="161"/>
      <c r="I314" s="99" t="s">
        <v>149</v>
      </c>
      <c r="J314" s="99" t="str">
        <f>VLOOKUP(I314,Presupuesto!$B$11:$C$565,2,0)</f>
        <v>DECIMOCUARTO MES</v>
      </c>
      <c r="K314" s="327" t="s">
        <v>57</v>
      </c>
      <c r="L314" s="96" t="s">
        <v>704</v>
      </c>
    </row>
    <row r="315" spans="3:12" ht="15.75" hidden="1" thickBot="1" x14ac:dyDescent="0.3">
      <c r="C315" s="134" t="s">
        <v>76</v>
      </c>
      <c r="D315" s="197"/>
      <c r="E315" s="149">
        <v>12</v>
      </c>
      <c r="F315" s="303">
        <f>HLOOKUP($C315,$BZ$2:$CM$3,2,0)</f>
        <v>37669.82</v>
      </c>
      <c r="G315" s="111">
        <f>D315*E315*F315</f>
        <v>0</v>
      </c>
      <c r="H315" s="163"/>
      <c r="I315" s="112" t="s">
        <v>135</v>
      </c>
      <c r="J315" s="112" t="str">
        <f>VLOOKUP(I315,Presupuesto!$B$11:$C$565,2,0)</f>
        <v>SUELDOS Y SALARIOS PERMANENTES</v>
      </c>
      <c r="K315" s="327" t="s">
        <v>57</v>
      </c>
      <c r="L315" s="96" t="s">
        <v>704</v>
      </c>
    </row>
    <row r="316" spans="3:12" ht="15.75" hidden="1" thickBot="1" x14ac:dyDescent="0.3">
      <c r="C316" s="169" t="s">
        <v>1387</v>
      </c>
      <c r="D316" s="160"/>
      <c r="E316" s="151">
        <v>0</v>
      </c>
      <c r="F316" s="98">
        <f>IF(E315=0,"",(G315/E315)/12*E315)</f>
        <v>0</v>
      </c>
      <c r="G316" s="95">
        <f>F316</f>
        <v>0</v>
      </c>
      <c r="H316" s="161"/>
      <c r="I316" s="114" t="s">
        <v>148</v>
      </c>
      <c r="J316" s="114" t="str">
        <f>VLOOKUP(I316,Presupuesto!$B$11:$C$565,2,0)</f>
        <v>AGUINALDO Y DECIMO CUARTO MES</v>
      </c>
      <c r="K316" s="327" t="s">
        <v>57</v>
      </c>
      <c r="L316" s="96" t="s">
        <v>704</v>
      </c>
    </row>
    <row r="317" spans="3:12" ht="15.75" hidden="1" thickBot="1" x14ac:dyDescent="0.3">
      <c r="C317" s="170" t="s">
        <v>1388</v>
      </c>
      <c r="D317" s="160"/>
      <c r="E317" s="151">
        <v>0</v>
      </c>
      <c r="F317" s="115">
        <f>IF(E315&lt;6,"",((E315-6)/12)*(G315/E315))</f>
        <v>0</v>
      </c>
      <c r="G317" s="95">
        <f>F317</f>
        <v>0</v>
      </c>
      <c r="H317" s="161"/>
      <c r="I317" s="99" t="s">
        <v>149</v>
      </c>
      <c r="J317" s="99" t="str">
        <f>VLOOKUP(I317,Presupuesto!$B$11:$C$565,2,0)</f>
        <v>DECIMOCUARTO MES</v>
      </c>
      <c r="K317" s="327" t="s">
        <v>57</v>
      </c>
      <c r="L317" s="96" t="s">
        <v>704</v>
      </c>
    </row>
    <row r="318" spans="3:12" ht="15.75" hidden="1" thickBot="1" x14ac:dyDescent="0.3">
      <c r="C318" s="134" t="s">
        <v>77</v>
      </c>
      <c r="D318" s="197"/>
      <c r="E318" s="149">
        <v>12</v>
      </c>
      <c r="F318" s="303">
        <f>HLOOKUP($C318,$BZ$2:$CM$3,2,0)</f>
        <v>33902.839999999997</v>
      </c>
      <c r="G318" s="111">
        <f>D318*E318*F318</f>
        <v>0</v>
      </c>
      <c r="H318" s="163"/>
      <c r="I318" s="112" t="s">
        <v>135</v>
      </c>
      <c r="J318" s="112" t="str">
        <f>VLOOKUP(I318,Presupuesto!$B$11:$C$565,2,0)</f>
        <v>SUELDOS Y SALARIOS PERMANENTES</v>
      </c>
      <c r="K318" s="327" t="s">
        <v>57</v>
      </c>
      <c r="L318" s="96" t="s">
        <v>704</v>
      </c>
    </row>
    <row r="319" spans="3:12" ht="15.75" hidden="1" thickBot="1" x14ac:dyDescent="0.3">
      <c r="C319" s="169" t="s">
        <v>1387</v>
      </c>
      <c r="D319" s="160"/>
      <c r="E319" s="151">
        <v>0</v>
      </c>
      <c r="F319" s="98">
        <f>IF(E318=0,"",(G318/E318)/12*E318)</f>
        <v>0</v>
      </c>
      <c r="G319" s="95">
        <f>F319</f>
        <v>0</v>
      </c>
      <c r="H319" s="161"/>
      <c r="I319" s="114" t="s">
        <v>148</v>
      </c>
      <c r="J319" s="114" t="str">
        <f>VLOOKUP(I319,Presupuesto!$B$11:$C$565,2,0)</f>
        <v>AGUINALDO Y DECIMO CUARTO MES</v>
      </c>
      <c r="K319" s="327" t="s">
        <v>57</v>
      </c>
      <c r="L319" s="96" t="s">
        <v>704</v>
      </c>
    </row>
    <row r="320" spans="3:12" ht="15.75" hidden="1" thickBot="1" x14ac:dyDescent="0.3">
      <c r="C320" s="170" t="s">
        <v>1388</v>
      </c>
      <c r="D320" s="160"/>
      <c r="E320" s="151">
        <v>0</v>
      </c>
      <c r="F320" s="115">
        <f>IF(E318&lt;6,"",((E318-6)/12)*(G318/E318))</f>
        <v>0</v>
      </c>
      <c r="G320" s="95">
        <f>F320</f>
        <v>0</v>
      </c>
      <c r="H320" s="161"/>
      <c r="I320" s="99" t="s">
        <v>149</v>
      </c>
      <c r="J320" s="99" t="str">
        <f>VLOOKUP(I320,Presupuesto!$B$11:$C$565,2,0)</f>
        <v>DECIMOCUARTO MES</v>
      </c>
      <c r="K320" s="327" t="s">
        <v>57</v>
      </c>
      <c r="L320" s="96" t="s">
        <v>704</v>
      </c>
    </row>
    <row r="321" spans="3:12" ht="15.75" hidden="1" thickBot="1" x14ac:dyDescent="0.3">
      <c r="C321" s="134" t="s">
        <v>78</v>
      </c>
      <c r="D321" s="197"/>
      <c r="E321" s="149">
        <v>12</v>
      </c>
      <c r="F321" s="303">
        <f>HLOOKUP($C321,$BZ$2:$CM$3,2,0)</f>
        <v>30135.85</v>
      </c>
      <c r="G321" s="111">
        <f>D321*E321*F321</f>
        <v>0</v>
      </c>
      <c r="H321" s="163"/>
      <c r="I321" s="112" t="s">
        <v>135</v>
      </c>
      <c r="J321" s="112" t="str">
        <f>VLOOKUP(I321,Presupuesto!$B$11:$C$565,2,0)</f>
        <v>SUELDOS Y SALARIOS PERMANENTES</v>
      </c>
      <c r="K321" s="327" t="s">
        <v>57</v>
      </c>
      <c r="L321" s="96" t="s">
        <v>704</v>
      </c>
    </row>
    <row r="322" spans="3:12" ht="15.75" hidden="1" thickBot="1" x14ac:dyDescent="0.3">
      <c r="C322" s="169" t="s">
        <v>1387</v>
      </c>
      <c r="D322" s="160"/>
      <c r="E322" s="151">
        <v>0</v>
      </c>
      <c r="F322" s="98">
        <f>IF(E321=0,"",(G321/E321)/12*E321)</f>
        <v>0</v>
      </c>
      <c r="G322" s="95">
        <f>F322</f>
        <v>0</v>
      </c>
      <c r="H322" s="161"/>
      <c r="I322" s="114" t="s">
        <v>148</v>
      </c>
      <c r="J322" s="114" t="str">
        <f>VLOOKUP(I322,Presupuesto!$B$11:$C$565,2,0)</f>
        <v>AGUINALDO Y DECIMO CUARTO MES</v>
      </c>
      <c r="K322" s="327" t="s">
        <v>57</v>
      </c>
      <c r="L322" s="96" t="s">
        <v>704</v>
      </c>
    </row>
    <row r="323" spans="3:12" ht="15.75" hidden="1" thickBot="1" x14ac:dyDescent="0.3">
      <c r="C323" s="170" t="s">
        <v>1388</v>
      </c>
      <c r="D323" s="160"/>
      <c r="E323" s="151">
        <v>0</v>
      </c>
      <c r="F323" s="115">
        <f>IF(E321&lt;6,"",((E321-6)/12)*(G321/E321))</f>
        <v>0</v>
      </c>
      <c r="G323" s="95">
        <f>F323</f>
        <v>0</v>
      </c>
      <c r="H323" s="161"/>
      <c r="I323" s="99" t="s">
        <v>149</v>
      </c>
      <c r="J323" s="99" t="str">
        <f>VLOOKUP(I323,Presupuesto!$B$11:$C$565,2,0)</f>
        <v>DECIMOCUARTO MES</v>
      </c>
      <c r="K323" s="327" t="s">
        <v>57</v>
      </c>
      <c r="L323" s="96" t="s">
        <v>704</v>
      </c>
    </row>
    <row r="324" spans="3:12" ht="15.75" hidden="1" thickBot="1" x14ac:dyDescent="0.3">
      <c r="C324" s="134" t="s">
        <v>79</v>
      </c>
      <c r="D324" s="197"/>
      <c r="E324" s="149">
        <v>12</v>
      </c>
      <c r="F324" s="303">
        <f>HLOOKUP($C324,$BZ$2:$CM$3,2,0)</f>
        <v>28252.36</v>
      </c>
      <c r="G324" s="111">
        <f>D324*E324*F324</f>
        <v>0</v>
      </c>
      <c r="H324" s="163"/>
      <c r="I324" s="112" t="s">
        <v>135</v>
      </c>
      <c r="J324" s="112" t="str">
        <f>VLOOKUP(I324,Presupuesto!$B$11:$C$565,2,0)</f>
        <v>SUELDOS Y SALARIOS PERMANENTES</v>
      </c>
      <c r="K324" s="327" t="s">
        <v>57</v>
      </c>
      <c r="L324" s="96" t="s">
        <v>704</v>
      </c>
    </row>
    <row r="325" spans="3:12" ht="15.75" hidden="1" thickBot="1" x14ac:dyDescent="0.3">
      <c r="C325" s="169" t="s">
        <v>1387</v>
      </c>
      <c r="D325" s="160"/>
      <c r="E325" s="151">
        <v>0</v>
      </c>
      <c r="F325" s="98">
        <f>IF(E324=0,"",(G324/E324)/12*E324)</f>
        <v>0</v>
      </c>
      <c r="G325" s="95">
        <f>F325</f>
        <v>0</v>
      </c>
      <c r="H325" s="161"/>
      <c r="I325" s="114" t="s">
        <v>148</v>
      </c>
      <c r="J325" s="114" t="str">
        <f>VLOOKUP(I325,Presupuesto!$B$11:$C$565,2,0)</f>
        <v>AGUINALDO Y DECIMO CUARTO MES</v>
      </c>
      <c r="K325" s="327" t="s">
        <v>57</v>
      </c>
      <c r="L325" s="96" t="s">
        <v>704</v>
      </c>
    </row>
    <row r="326" spans="3:12" ht="15.75" hidden="1" thickBot="1" x14ac:dyDescent="0.3">
      <c r="C326" s="170" t="s">
        <v>1388</v>
      </c>
      <c r="D326" s="160"/>
      <c r="E326" s="151">
        <v>0</v>
      </c>
      <c r="F326" s="115">
        <f>IF(E324&lt;6,"",((E324-6)/12)*(G324/E324))</f>
        <v>0</v>
      </c>
      <c r="G326" s="95">
        <f>F326</f>
        <v>0</v>
      </c>
      <c r="H326" s="161"/>
      <c r="I326" s="99" t="s">
        <v>149</v>
      </c>
      <c r="J326" s="99" t="str">
        <f>VLOOKUP(I326,Presupuesto!$B$11:$C$565,2,0)</f>
        <v>DECIMOCUARTO MES</v>
      </c>
      <c r="K326" s="327" t="s">
        <v>57</v>
      </c>
      <c r="L326" s="96" t="s">
        <v>704</v>
      </c>
    </row>
    <row r="327" spans="3:12" ht="15.75" hidden="1" thickBot="1" x14ac:dyDescent="0.3">
      <c r="C327" s="134" t="s">
        <v>80</v>
      </c>
      <c r="D327" s="197"/>
      <c r="E327" s="149">
        <v>12</v>
      </c>
      <c r="F327" s="303">
        <f>HLOOKUP($C327,$BZ$2:$CM$3,2,0)</f>
        <v>26368.87</v>
      </c>
      <c r="G327" s="111">
        <f>D327*E327*F327</f>
        <v>0</v>
      </c>
      <c r="H327" s="163"/>
      <c r="I327" s="112" t="s">
        <v>135</v>
      </c>
      <c r="J327" s="112" t="str">
        <f>VLOOKUP(I327,Presupuesto!$B$11:$C$565,2,0)</f>
        <v>SUELDOS Y SALARIOS PERMANENTES</v>
      </c>
      <c r="K327" s="327" t="s">
        <v>57</v>
      </c>
      <c r="L327" s="96" t="s">
        <v>704</v>
      </c>
    </row>
    <row r="328" spans="3:12" ht="15.75" hidden="1" thickBot="1" x14ac:dyDescent="0.3">
      <c r="C328" s="169" t="s">
        <v>1387</v>
      </c>
      <c r="D328" s="160"/>
      <c r="E328" s="151">
        <v>0</v>
      </c>
      <c r="F328" s="98">
        <f>IF(E327=0,"",(G327/E327)/12*E327)</f>
        <v>0</v>
      </c>
      <c r="G328" s="95">
        <f>F328</f>
        <v>0</v>
      </c>
      <c r="H328" s="161"/>
      <c r="I328" s="114" t="s">
        <v>148</v>
      </c>
      <c r="J328" s="114" t="str">
        <f>VLOOKUP(I328,Presupuesto!$B$11:$C$565,2,0)</f>
        <v>AGUINALDO Y DECIMO CUARTO MES</v>
      </c>
      <c r="K328" s="327" t="s">
        <v>57</v>
      </c>
      <c r="L328" s="96" t="s">
        <v>704</v>
      </c>
    </row>
    <row r="329" spans="3:12" ht="15.75" hidden="1" thickBot="1" x14ac:dyDescent="0.3">
      <c r="C329" s="170" t="s">
        <v>1388</v>
      </c>
      <c r="D329" s="160"/>
      <c r="E329" s="151">
        <v>0</v>
      </c>
      <c r="F329" s="115">
        <f>IF(E327&lt;6,"",((E327-6)/12)*(G327/E327))</f>
        <v>0</v>
      </c>
      <c r="G329" s="95">
        <f>F329</f>
        <v>0</v>
      </c>
      <c r="H329" s="161"/>
      <c r="I329" s="99" t="s">
        <v>149</v>
      </c>
      <c r="J329" s="99" t="str">
        <f>VLOOKUP(I329,Presupuesto!$B$11:$C$565,2,0)</f>
        <v>DECIMOCUARTO MES</v>
      </c>
      <c r="K329" s="327" t="s">
        <v>57</v>
      </c>
      <c r="L329" s="96" t="s">
        <v>704</v>
      </c>
    </row>
    <row r="330" spans="3:12" ht="15.75" hidden="1" thickBot="1" x14ac:dyDescent="0.3">
      <c r="C330" s="134" t="s">
        <v>81</v>
      </c>
      <c r="D330" s="197"/>
      <c r="E330" s="149">
        <v>12</v>
      </c>
      <c r="F330" s="303">
        <f>HLOOKUP($C330,$BZ$2:$CM$3,2,0)</f>
        <v>17893.16</v>
      </c>
      <c r="G330" s="111">
        <f>D330*E330*F330</f>
        <v>0</v>
      </c>
      <c r="H330" s="163"/>
      <c r="I330" s="112" t="s">
        <v>135</v>
      </c>
      <c r="J330" s="112" t="str">
        <f>VLOOKUP(I330,Presupuesto!$B$11:$C$565,2,0)</f>
        <v>SUELDOS Y SALARIOS PERMANENTES</v>
      </c>
      <c r="K330" s="327" t="s">
        <v>57</v>
      </c>
      <c r="L330" s="96" t="s">
        <v>704</v>
      </c>
    </row>
    <row r="331" spans="3:12" ht="15.75" hidden="1" thickBot="1" x14ac:dyDescent="0.3">
      <c r="C331" s="169" t="s">
        <v>1387</v>
      </c>
      <c r="D331" s="160"/>
      <c r="E331" s="151">
        <v>0</v>
      </c>
      <c r="F331" s="98">
        <f>IF(E330=0,"",(G330/E330)/12*E330)</f>
        <v>0</v>
      </c>
      <c r="G331" s="95">
        <f>F331</f>
        <v>0</v>
      </c>
      <c r="H331" s="161"/>
      <c r="I331" s="114" t="s">
        <v>148</v>
      </c>
      <c r="J331" s="114" t="str">
        <f>VLOOKUP(I331,Presupuesto!$B$11:$C$565,2,0)</f>
        <v>AGUINALDO Y DECIMO CUARTO MES</v>
      </c>
      <c r="K331" s="327" t="s">
        <v>57</v>
      </c>
      <c r="L331" s="96" t="s">
        <v>704</v>
      </c>
    </row>
    <row r="332" spans="3:12" ht="15.75" hidden="1" thickBot="1" x14ac:dyDescent="0.3">
      <c r="C332" s="170" t="s">
        <v>1388</v>
      </c>
      <c r="D332" s="160"/>
      <c r="E332" s="151">
        <v>0</v>
      </c>
      <c r="F332" s="115">
        <f>IF(E330&lt;6,"",((E330-6)/12)*(G330/E330))</f>
        <v>0</v>
      </c>
      <c r="G332" s="95">
        <f>F332</f>
        <v>0</v>
      </c>
      <c r="H332" s="161"/>
      <c r="I332" s="99" t="s">
        <v>149</v>
      </c>
      <c r="J332" s="99" t="str">
        <f>VLOOKUP(I332,Presupuesto!$B$11:$C$565,2,0)</f>
        <v>DECIMOCUARTO MES</v>
      </c>
      <c r="K332" s="327" t="s">
        <v>57</v>
      </c>
      <c r="L332" s="96" t="s">
        <v>704</v>
      </c>
    </row>
    <row r="333" spans="3:12" ht="15.75" hidden="1" thickBot="1" x14ac:dyDescent="0.3">
      <c r="C333" s="134" t="s">
        <v>82</v>
      </c>
      <c r="D333" s="197"/>
      <c r="E333" s="149">
        <v>12</v>
      </c>
      <c r="F333" s="303">
        <f>HLOOKUP($C333,$BZ$2:$CM$3,2,0)</f>
        <v>16951.419999999998</v>
      </c>
      <c r="G333" s="111">
        <f>D333*E333*F333</f>
        <v>0</v>
      </c>
      <c r="H333" s="163"/>
      <c r="I333" s="112" t="s">
        <v>135</v>
      </c>
      <c r="J333" s="112" t="str">
        <f>VLOOKUP(I333,Presupuesto!$B$11:$C$565,2,0)</f>
        <v>SUELDOS Y SALARIOS PERMANENTES</v>
      </c>
      <c r="K333" s="327" t="s">
        <v>57</v>
      </c>
      <c r="L333" s="96" t="s">
        <v>704</v>
      </c>
    </row>
    <row r="334" spans="3:12" ht="15.75" hidden="1" thickBot="1" x14ac:dyDescent="0.3">
      <c r="C334" s="169" t="s">
        <v>1387</v>
      </c>
      <c r="D334" s="160"/>
      <c r="E334" s="151">
        <v>0</v>
      </c>
      <c r="F334" s="98">
        <f>IF(E333=0,"",(G333/E333)/12*E333)</f>
        <v>0</v>
      </c>
      <c r="G334" s="95">
        <f>F334</f>
        <v>0</v>
      </c>
      <c r="H334" s="161"/>
      <c r="I334" s="114" t="s">
        <v>148</v>
      </c>
      <c r="J334" s="114" t="str">
        <f>VLOOKUP(I334,Presupuesto!$B$11:$C$565,2,0)</f>
        <v>AGUINALDO Y DECIMO CUARTO MES</v>
      </c>
      <c r="K334" s="327" t="s">
        <v>57</v>
      </c>
      <c r="L334" s="96" t="s">
        <v>704</v>
      </c>
    </row>
    <row r="335" spans="3:12" ht="15.75" hidden="1" thickBot="1" x14ac:dyDescent="0.3">
      <c r="C335" s="170" t="s">
        <v>1388</v>
      </c>
      <c r="D335" s="160"/>
      <c r="E335" s="151">
        <v>0</v>
      </c>
      <c r="F335" s="115">
        <f>IF(E333&lt;6,"",((E333-6)/12)*(G333/E333))</f>
        <v>0</v>
      </c>
      <c r="G335" s="95">
        <f>F335</f>
        <v>0</v>
      </c>
      <c r="H335" s="161"/>
      <c r="I335" s="99" t="s">
        <v>149</v>
      </c>
      <c r="J335" s="99" t="str">
        <f>VLOOKUP(I335,Presupuesto!$B$11:$C$565,2,0)</f>
        <v>DECIMOCUARTO MES</v>
      </c>
      <c r="K335" s="327" t="s">
        <v>57</v>
      </c>
      <c r="L335" s="96" t="s">
        <v>704</v>
      </c>
    </row>
    <row r="336" spans="3:12" ht="15.75" hidden="1" thickBot="1" x14ac:dyDescent="0.3">
      <c r="C336" s="134" t="s">
        <v>83</v>
      </c>
      <c r="D336" s="197"/>
      <c r="E336" s="149">
        <v>12</v>
      </c>
      <c r="F336" s="303">
        <f>HLOOKUP($C336,$BZ$2:$CM$3,2,0)</f>
        <v>13184.44</v>
      </c>
      <c r="G336" s="111">
        <f>D336*E336*F336</f>
        <v>0</v>
      </c>
      <c r="H336" s="163"/>
      <c r="I336" s="112" t="s">
        <v>135</v>
      </c>
      <c r="J336" s="112" t="str">
        <f>VLOOKUP(I336,Presupuesto!$B$11:$C$565,2,0)</f>
        <v>SUELDOS Y SALARIOS PERMANENTES</v>
      </c>
      <c r="K336" s="327" t="s">
        <v>57</v>
      </c>
      <c r="L336" s="96" t="s">
        <v>704</v>
      </c>
    </row>
    <row r="337" spans="3:12" ht="15.75" hidden="1" thickBot="1" x14ac:dyDescent="0.3">
      <c r="C337" s="169" t="s">
        <v>1387</v>
      </c>
      <c r="D337" s="160"/>
      <c r="E337" s="151">
        <v>0</v>
      </c>
      <c r="F337" s="98">
        <f>IF(E336=0,"",(G336/E336)/12*E336)</f>
        <v>0</v>
      </c>
      <c r="G337" s="95">
        <f>F337</f>
        <v>0</v>
      </c>
      <c r="H337" s="161"/>
      <c r="I337" s="114" t="s">
        <v>148</v>
      </c>
      <c r="J337" s="114" t="str">
        <f>VLOOKUP(I337,Presupuesto!$B$11:$C$565,2,0)</f>
        <v>AGUINALDO Y DECIMO CUARTO MES</v>
      </c>
      <c r="K337" s="327" t="s">
        <v>57</v>
      </c>
      <c r="L337" s="96" t="s">
        <v>704</v>
      </c>
    </row>
    <row r="338" spans="3:12" ht="15.75" hidden="1" thickBot="1" x14ac:dyDescent="0.3">
      <c r="C338" s="170" t="s">
        <v>1388</v>
      </c>
      <c r="D338" s="160"/>
      <c r="E338" s="151">
        <v>0</v>
      </c>
      <c r="F338" s="115">
        <f>IF(E336&lt;6,"",((E336-6)/12)*(G336/E336))</f>
        <v>0</v>
      </c>
      <c r="G338" s="95">
        <f>F338</f>
        <v>0</v>
      </c>
      <c r="H338" s="161"/>
      <c r="I338" s="99" t="s">
        <v>149</v>
      </c>
      <c r="J338" s="99" t="str">
        <f>VLOOKUP(I338,Presupuesto!$B$11:$C$565,2,0)</f>
        <v>DECIMOCUARTO MES</v>
      </c>
      <c r="K338" s="327" t="s">
        <v>57</v>
      </c>
      <c r="L338" s="96" t="s">
        <v>704</v>
      </c>
    </row>
    <row r="339" spans="3:12" ht="15.75" hidden="1" thickBot="1" x14ac:dyDescent="0.3">
      <c r="C339" s="134" t="s">
        <v>84</v>
      </c>
      <c r="D339" s="197"/>
      <c r="E339" s="149">
        <v>12</v>
      </c>
      <c r="F339" s="303">
        <f>HLOOKUP($C339,$BZ$2:$CM$3,2,0)</f>
        <v>15032.56</v>
      </c>
      <c r="G339" s="111">
        <f>D339*E339*F339</f>
        <v>0</v>
      </c>
      <c r="H339" s="163"/>
      <c r="I339" s="112" t="s">
        <v>135</v>
      </c>
      <c r="J339" s="112" t="str">
        <f>VLOOKUP(I339,Presupuesto!$B$11:$C$565,2,0)</f>
        <v>SUELDOS Y SALARIOS PERMANENTES</v>
      </c>
      <c r="K339" s="327" t="s">
        <v>57</v>
      </c>
      <c r="L339" s="96" t="s">
        <v>704</v>
      </c>
    </row>
    <row r="340" spans="3:12" ht="15.75" hidden="1" thickBot="1" x14ac:dyDescent="0.3">
      <c r="C340" s="169" t="s">
        <v>1387</v>
      </c>
      <c r="D340" s="160"/>
      <c r="E340" s="151">
        <v>0</v>
      </c>
      <c r="F340" s="98">
        <f>IF(E339=0,"",(G339/E339)/12*E339)</f>
        <v>0</v>
      </c>
      <c r="G340" s="95">
        <f>F340</f>
        <v>0</v>
      </c>
      <c r="H340" s="161"/>
      <c r="I340" s="114" t="s">
        <v>148</v>
      </c>
      <c r="J340" s="114" t="str">
        <f>VLOOKUP(I340,Presupuesto!$B$11:$C$565,2,0)</f>
        <v>AGUINALDO Y DECIMO CUARTO MES</v>
      </c>
      <c r="K340" s="327" t="s">
        <v>57</v>
      </c>
      <c r="L340" s="96" t="s">
        <v>704</v>
      </c>
    </row>
    <row r="341" spans="3:12" ht="15.75" hidden="1" thickBot="1" x14ac:dyDescent="0.3">
      <c r="C341" s="170" t="s">
        <v>1388</v>
      </c>
      <c r="D341" s="160"/>
      <c r="E341" s="151">
        <v>0</v>
      </c>
      <c r="F341" s="115">
        <f>IF(E339&lt;6,"",((E339-6)/12)*(G339/E339))</f>
        <v>0</v>
      </c>
      <c r="G341" s="95">
        <f>F341</f>
        <v>0</v>
      </c>
      <c r="H341" s="161"/>
      <c r="I341" s="99" t="s">
        <v>149</v>
      </c>
      <c r="J341" s="99" t="str">
        <f>VLOOKUP(I341,Presupuesto!$B$11:$C$565,2,0)</f>
        <v>DECIMOCUARTO MES</v>
      </c>
      <c r="K341" s="327" t="s">
        <v>57</v>
      </c>
      <c r="L341" s="96" t="s">
        <v>704</v>
      </c>
    </row>
    <row r="342" spans="3:12" ht="15.75" hidden="1" thickBot="1" x14ac:dyDescent="0.3">
      <c r="C342" s="134" t="s">
        <v>85</v>
      </c>
      <c r="D342" s="197"/>
      <c r="E342" s="149">
        <v>12</v>
      </c>
      <c r="F342" s="303">
        <f>HLOOKUP($C342,$BZ$2:$CM$3,2,0)</f>
        <v>13264.02</v>
      </c>
      <c r="G342" s="111">
        <f>D342*E342*F342</f>
        <v>0</v>
      </c>
      <c r="H342" s="163"/>
      <c r="I342" s="112" t="s">
        <v>135</v>
      </c>
      <c r="J342" s="112" t="str">
        <f>VLOOKUP(I342,Presupuesto!$B$11:$C$565,2,0)</f>
        <v>SUELDOS Y SALARIOS PERMANENTES</v>
      </c>
      <c r="K342" s="327" t="s">
        <v>57</v>
      </c>
      <c r="L342" s="96" t="s">
        <v>704</v>
      </c>
    </row>
    <row r="343" spans="3:12" ht="15.75" hidden="1" thickBot="1" x14ac:dyDescent="0.3">
      <c r="C343" s="169" t="s">
        <v>1387</v>
      </c>
      <c r="D343" s="160"/>
      <c r="E343" s="151">
        <v>0</v>
      </c>
      <c r="F343" s="98">
        <f>IF(E342=0,"",(G342/E342)/12*E342)</f>
        <v>0</v>
      </c>
      <c r="G343" s="95">
        <f>F343</f>
        <v>0</v>
      </c>
      <c r="H343" s="161"/>
      <c r="I343" s="114" t="s">
        <v>148</v>
      </c>
      <c r="J343" s="114" t="str">
        <f>VLOOKUP(I343,Presupuesto!$B$11:$C$565,2,0)</f>
        <v>AGUINALDO Y DECIMO CUARTO MES</v>
      </c>
      <c r="K343" s="327" t="s">
        <v>57</v>
      </c>
      <c r="L343" s="96" t="s">
        <v>704</v>
      </c>
    </row>
    <row r="344" spans="3:12" ht="15.75" hidden="1" thickBot="1" x14ac:dyDescent="0.3">
      <c r="C344" s="170" t="s">
        <v>1388</v>
      </c>
      <c r="D344" s="160"/>
      <c r="E344" s="151">
        <v>0</v>
      </c>
      <c r="F344" s="115">
        <f>IF(E342&lt;6,"",((E342-6)/12)*(G342/E342))</f>
        <v>0</v>
      </c>
      <c r="G344" s="95">
        <f>F344</f>
        <v>0</v>
      </c>
      <c r="H344" s="161"/>
      <c r="I344" s="99" t="s">
        <v>149</v>
      </c>
      <c r="J344" s="99" t="str">
        <f>VLOOKUP(I344,Presupuesto!$B$11:$C$565,2,0)</f>
        <v>DECIMOCUARTO MES</v>
      </c>
      <c r="K344" s="327" t="s">
        <v>57</v>
      </c>
      <c r="L344" s="96" t="s">
        <v>704</v>
      </c>
    </row>
    <row r="345" spans="3:12" ht="15.75" hidden="1" thickBot="1" x14ac:dyDescent="0.3">
      <c r="C345" s="134" t="s">
        <v>86</v>
      </c>
      <c r="D345" s="197"/>
      <c r="E345" s="149">
        <v>12</v>
      </c>
      <c r="F345" s="303">
        <f>HLOOKUP($C345,$BZ$2:$CM$3,2,0)</f>
        <v>12379.75</v>
      </c>
      <c r="G345" s="111">
        <f>D345*E345*F345</f>
        <v>0</v>
      </c>
      <c r="H345" s="163"/>
      <c r="I345" s="112" t="s">
        <v>135</v>
      </c>
      <c r="J345" s="112" t="str">
        <f>VLOOKUP(I345,Presupuesto!$B$11:$C$565,2,0)</f>
        <v>SUELDOS Y SALARIOS PERMANENTES</v>
      </c>
      <c r="K345" s="327" t="s">
        <v>57</v>
      </c>
      <c r="L345" s="96" t="s">
        <v>704</v>
      </c>
    </row>
    <row r="346" spans="3:12" ht="15.75" hidden="1" thickBot="1" x14ac:dyDescent="0.3">
      <c r="C346" s="169" t="s">
        <v>1387</v>
      </c>
      <c r="D346" s="160"/>
      <c r="E346" s="151">
        <v>0</v>
      </c>
      <c r="F346" s="98">
        <f>IF(E345=0,"",(G345/E345)/12*E345)</f>
        <v>0</v>
      </c>
      <c r="G346" s="95">
        <f>F346</f>
        <v>0</v>
      </c>
      <c r="H346" s="161"/>
      <c r="I346" s="114" t="s">
        <v>148</v>
      </c>
      <c r="J346" s="114" t="str">
        <f>VLOOKUP(I346,Presupuesto!$B$11:$C$565,2,0)</f>
        <v>AGUINALDO Y DECIMO CUARTO MES</v>
      </c>
      <c r="K346" s="327" t="s">
        <v>57</v>
      </c>
      <c r="L346" s="96" t="s">
        <v>704</v>
      </c>
    </row>
    <row r="347" spans="3:12" ht="15.75" hidden="1" thickBot="1" x14ac:dyDescent="0.3">
      <c r="C347" s="170" t="s">
        <v>1388</v>
      </c>
      <c r="D347" s="160"/>
      <c r="E347" s="151">
        <v>0</v>
      </c>
      <c r="F347" s="115">
        <f>IF(E345&lt;6,"",((E345-6)/12)*(G345/E345))</f>
        <v>0</v>
      </c>
      <c r="G347" s="95">
        <f>F347</f>
        <v>0</v>
      </c>
      <c r="H347" s="161"/>
      <c r="I347" s="99" t="s">
        <v>149</v>
      </c>
      <c r="J347" s="99" t="str">
        <f>VLOOKUP(I347,Presupuesto!$B$11:$C$565,2,0)</f>
        <v>DECIMOCUARTO MES</v>
      </c>
      <c r="K347" s="327" t="s">
        <v>57</v>
      </c>
      <c r="L347" s="96" t="s">
        <v>704</v>
      </c>
    </row>
    <row r="348" spans="3:12" ht="15.75" hidden="1" thickBot="1" x14ac:dyDescent="0.3">
      <c r="C348" s="134" t="s">
        <v>87</v>
      </c>
      <c r="D348" s="197"/>
      <c r="E348" s="149">
        <v>12</v>
      </c>
      <c r="F348" s="303">
        <f>HLOOKUP($C348,$BZ$2:$CM$3,2,0)</f>
        <v>439.49</v>
      </c>
      <c r="G348" s="111">
        <f>D348*E348*F348</f>
        <v>0</v>
      </c>
      <c r="H348" s="163"/>
      <c r="I348" s="112" t="s">
        <v>135</v>
      </c>
      <c r="J348" s="112" t="str">
        <f>VLOOKUP(I348,Presupuesto!$B$11:$C$565,2,0)</f>
        <v>SUELDOS Y SALARIOS PERMANENTES</v>
      </c>
      <c r="K348" s="327" t="s">
        <v>57</v>
      </c>
      <c r="L348" s="96" t="s">
        <v>704</v>
      </c>
    </row>
    <row r="349" spans="3:12" ht="15.75" hidden="1" thickBot="1" x14ac:dyDescent="0.3">
      <c r="C349" s="169" t="s">
        <v>1387</v>
      </c>
      <c r="D349" s="160"/>
      <c r="E349" s="151">
        <v>0</v>
      </c>
      <c r="F349" s="98">
        <f>IF(E348=0,"",(G348/E348)/12*E348)</f>
        <v>0</v>
      </c>
      <c r="G349" s="95">
        <f>F349</f>
        <v>0</v>
      </c>
      <c r="H349" s="161"/>
      <c r="I349" s="114" t="s">
        <v>148</v>
      </c>
      <c r="J349" s="114" t="str">
        <f>VLOOKUP(I349,Presupuesto!$B$11:$C$565,2,0)</f>
        <v>AGUINALDO Y DECIMO CUARTO MES</v>
      </c>
      <c r="K349" s="327" t="s">
        <v>57</v>
      </c>
      <c r="L349" s="96" t="s">
        <v>704</v>
      </c>
    </row>
    <row r="350" spans="3:12" ht="15.75" hidden="1" thickBot="1" x14ac:dyDescent="0.3">
      <c r="C350" s="170" t="s">
        <v>1388</v>
      </c>
      <c r="D350" s="160"/>
      <c r="E350" s="151">
        <v>0</v>
      </c>
      <c r="F350" s="115">
        <f>IF(E348&lt;6,"",((E348-6)/12)*(G348/E348))</f>
        <v>0</v>
      </c>
      <c r="G350" s="95">
        <f>F350</f>
        <v>0</v>
      </c>
      <c r="H350" s="161"/>
      <c r="I350" s="99" t="s">
        <v>149</v>
      </c>
      <c r="J350" s="99" t="str">
        <f>VLOOKUP(I350,Presupuesto!$B$11:$C$565,2,0)</f>
        <v>DECIMOCUARTO MES</v>
      </c>
      <c r="K350" s="327" t="s">
        <v>57</v>
      </c>
      <c r="L350" s="96" t="s">
        <v>704</v>
      </c>
    </row>
    <row r="351" spans="3:12" ht="15.75" hidden="1" thickBot="1" x14ac:dyDescent="0.3">
      <c r="C351" s="134" t="s">
        <v>88</v>
      </c>
      <c r="D351" s="197"/>
      <c r="E351" s="149">
        <v>12</v>
      </c>
      <c r="F351" s="303">
        <f>HLOOKUP($C351,$BZ$2:$CM$3,2,0)</f>
        <v>1904.46</v>
      </c>
      <c r="G351" s="111">
        <f>D351*E351*F351</f>
        <v>0</v>
      </c>
      <c r="H351" s="163"/>
      <c r="I351" s="112" t="s">
        <v>135</v>
      </c>
      <c r="J351" s="112" t="str">
        <f>VLOOKUP(I351,Presupuesto!$B$11:$C$565,2,0)</f>
        <v>SUELDOS Y SALARIOS PERMANENTES</v>
      </c>
      <c r="K351" s="327" t="s">
        <v>57</v>
      </c>
      <c r="L351" s="96" t="s">
        <v>704</v>
      </c>
    </row>
    <row r="352" spans="3:12" ht="15.75" hidden="1" thickBot="1" x14ac:dyDescent="0.3">
      <c r="C352" s="169" t="s">
        <v>1387</v>
      </c>
      <c r="D352" s="160"/>
      <c r="E352" s="151">
        <v>0</v>
      </c>
      <c r="F352" s="98">
        <f>IF(E351=0,"",(G351/E351)/12*E351)</f>
        <v>0</v>
      </c>
      <c r="G352" s="95">
        <f>F352</f>
        <v>0</v>
      </c>
      <c r="H352" s="161"/>
      <c r="I352" s="114" t="s">
        <v>148</v>
      </c>
      <c r="J352" s="114" t="str">
        <f>VLOOKUP(I352,Presupuesto!$B$11:$C$565,2,0)</f>
        <v>AGUINALDO Y DECIMO CUARTO MES</v>
      </c>
      <c r="K352" s="327" t="s">
        <v>57</v>
      </c>
      <c r="L352" s="96" t="s">
        <v>704</v>
      </c>
    </row>
    <row r="353" spans="3:12" ht="15.75" hidden="1" thickBot="1" x14ac:dyDescent="0.3">
      <c r="C353" s="170" t="s">
        <v>1388</v>
      </c>
      <c r="D353" s="160"/>
      <c r="E353" s="151">
        <v>0</v>
      </c>
      <c r="F353" s="115">
        <f>IF(E351&lt;6,"",((E351-6)/12)*(G351/E351))</f>
        <v>0</v>
      </c>
      <c r="G353" s="95">
        <f>F353</f>
        <v>0</v>
      </c>
      <c r="H353" s="161"/>
      <c r="I353" s="99" t="s">
        <v>149</v>
      </c>
      <c r="J353" s="99" t="str">
        <f>VLOOKUP(I353,Presupuesto!$B$11:$C$565,2,0)</f>
        <v>DECIMOCUARTO MES</v>
      </c>
      <c r="K353" s="327" t="s">
        <v>57</v>
      </c>
      <c r="L353" s="96" t="s">
        <v>704</v>
      </c>
    </row>
    <row r="354" spans="3:12" ht="15.75" hidden="1" thickBot="1" x14ac:dyDescent="0.3">
      <c r="C354" s="137" t="s">
        <v>92</v>
      </c>
      <c r="D354" s="197"/>
      <c r="E354" s="149">
        <v>12</v>
      </c>
      <c r="F354" s="136">
        <v>30000</v>
      </c>
      <c r="G354" s="111">
        <f>D354*E354*F354</f>
        <v>0</v>
      </c>
      <c r="H354" s="163"/>
      <c r="I354" s="112" t="s">
        <v>184</v>
      </c>
      <c r="J354" s="112" t="str">
        <f>VLOOKUP(I354,Presupuesto!$B$11:$C$565,2,0)</f>
        <v>CONTRATOS ESPECIALES</v>
      </c>
      <c r="K354" s="327" t="s">
        <v>57</v>
      </c>
      <c r="L354" s="96" t="s">
        <v>704</v>
      </c>
    </row>
    <row r="355" spans="3:12" ht="15.75" hidden="1" thickBot="1" x14ac:dyDescent="0.3">
      <c r="C355" s="169" t="s">
        <v>1387</v>
      </c>
      <c r="D355" s="160"/>
      <c r="E355" s="151">
        <v>0</v>
      </c>
      <c r="F355" s="115">
        <f>IF(E354=0,"",(G354/E354)/12*E354)</f>
        <v>0</v>
      </c>
      <c r="G355" s="95">
        <f>F355</f>
        <v>0</v>
      </c>
      <c r="H355" s="161"/>
      <c r="I355" s="99" t="s">
        <v>184</v>
      </c>
      <c r="J355" s="99" t="str">
        <f>VLOOKUP(I355,Presupuesto!$B$11:$C$565,2,0)</f>
        <v>CONTRATOS ESPECIALES</v>
      </c>
      <c r="K355" s="327" t="s">
        <v>57</v>
      </c>
      <c r="L355" s="96" t="s">
        <v>702</v>
      </c>
    </row>
    <row r="356" spans="3:12" ht="15.75" hidden="1" thickBot="1" x14ac:dyDescent="0.3">
      <c r="C356" s="170" t="s">
        <v>1388</v>
      </c>
      <c r="D356" s="160"/>
      <c r="E356" s="151">
        <v>0</v>
      </c>
      <c r="F356" s="98">
        <f>IF(E354&lt;6,"",((E354-6)/12)*(G354/E354))</f>
        <v>0</v>
      </c>
      <c r="G356" s="95">
        <f>F356</f>
        <v>0</v>
      </c>
      <c r="H356" s="161"/>
      <c r="I356" s="99" t="s">
        <v>184</v>
      </c>
      <c r="J356" s="99" t="str">
        <f>VLOOKUP(I356,Presupuesto!$B$11:$C$565,2,0)</f>
        <v>CONTRATOS ESPECIALES</v>
      </c>
      <c r="K356" s="327" t="s">
        <v>57</v>
      </c>
      <c r="L356" s="96" t="s">
        <v>710</v>
      </c>
    </row>
    <row r="357" spans="3:12" ht="15.75" thickBot="1" x14ac:dyDescent="0.3">
      <c r="C357" s="137" t="s">
        <v>93</v>
      </c>
      <c r="D357" s="197">
        <v>1</v>
      </c>
      <c r="E357" s="149">
        <v>6</v>
      </c>
      <c r="F357" s="116">
        <v>30000</v>
      </c>
      <c r="G357" s="111">
        <f>D357*E357*F357</f>
        <v>180000</v>
      </c>
      <c r="H357" s="163" t="s">
        <v>696</v>
      </c>
      <c r="I357" s="112" t="s">
        <v>282</v>
      </c>
      <c r="J357" s="112" t="str">
        <f>VLOOKUP(I357,Presupuesto!$B$11:$C$565,2,0)</f>
        <v>OTROS SERVICIOS TECNICOS Y PROFESIONALES</v>
      </c>
      <c r="K357" s="327" t="s">
        <v>57</v>
      </c>
      <c r="L357" s="96" t="s">
        <v>702</v>
      </c>
    </row>
    <row r="358" spans="3:12" ht="15.75" thickBot="1" x14ac:dyDescent="0.3">
      <c r="C358" s="169" t="s">
        <v>1387</v>
      </c>
      <c r="D358" s="160"/>
      <c r="E358" s="151">
        <v>0</v>
      </c>
      <c r="F358" s="98">
        <v>0</v>
      </c>
      <c r="G358" s="95">
        <f>F358</f>
        <v>0</v>
      </c>
      <c r="H358" s="163" t="s">
        <v>696</v>
      </c>
      <c r="I358" s="99" t="s">
        <v>282</v>
      </c>
      <c r="J358" s="99" t="str">
        <f>VLOOKUP(I358,Presupuesto!$B$11:$C$565,2,0)</f>
        <v>OTROS SERVICIOS TECNICOS Y PROFESIONALES</v>
      </c>
      <c r="K358" s="327" t="s">
        <v>57</v>
      </c>
      <c r="L358" s="96" t="s">
        <v>702</v>
      </c>
    </row>
    <row r="359" spans="3:12" ht="15.75" thickBot="1" x14ac:dyDescent="0.3">
      <c r="C359" s="97" t="s">
        <v>1388</v>
      </c>
      <c r="D359" s="160"/>
      <c r="E359" s="151">
        <v>0</v>
      </c>
      <c r="F359" s="98">
        <v>0</v>
      </c>
      <c r="G359" s="95">
        <f>F359</f>
        <v>0</v>
      </c>
      <c r="H359" s="163" t="s">
        <v>696</v>
      </c>
      <c r="I359" s="99" t="s">
        <v>282</v>
      </c>
      <c r="J359" s="99" t="str">
        <f>VLOOKUP(I359,Presupuesto!$B$11:$C$565,2,0)</f>
        <v>OTROS SERVICIOS TECNICOS Y PROFESIONALES</v>
      </c>
      <c r="K359" s="327" t="s">
        <v>57</v>
      </c>
      <c r="L359" s="96" t="s">
        <v>702</v>
      </c>
    </row>
    <row r="360" spans="3:12" ht="15.75" hidden="1" thickBot="1" x14ac:dyDescent="0.3">
      <c r="C360" s="444" t="s">
        <v>94</v>
      </c>
      <c r="D360" s="197"/>
      <c r="E360" s="149">
        <v>12</v>
      </c>
      <c r="F360" s="116">
        <v>30000</v>
      </c>
      <c r="G360" s="111">
        <f>D360*E360*F360</f>
        <v>0</v>
      </c>
      <c r="H360" s="163"/>
      <c r="I360" s="112" t="s">
        <v>135</v>
      </c>
      <c r="J360" s="112" t="str">
        <f>VLOOKUP(I360,Presupuesto!$B$11:$C$565,2,0)</f>
        <v>SUELDOS Y SALARIOS PERMANENTES</v>
      </c>
      <c r="K360" s="327" t="s">
        <v>57</v>
      </c>
      <c r="L360" s="96" t="s">
        <v>702</v>
      </c>
    </row>
    <row r="361" spans="3:12" ht="15.75" hidden="1" thickBot="1" x14ac:dyDescent="0.3">
      <c r="C361" s="169" t="s">
        <v>1387</v>
      </c>
      <c r="D361" s="167"/>
      <c r="E361" s="128">
        <v>0</v>
      </c>
      <c r="F361" s="117">
        <f>IF(E360=0,"",(G360/E360)/12*E360)</f>
        <v>0</v>
      </c>
      <c r="G361" s="118">
        <f>F361</f>
        <v>0</v>
      </c>
      <c r="H361" s="161"/>
      <c r="I361" s="99" t="s">
        <v>148</v>
      </c>
      <c r="J361" s="99" t="str">
        <f>VLOOKUP(I361,Presupuesto!$B$11:$C$565,2,0)</f>
        <v>AGUINALDO Y DECIMO CUARTO MES</v>
      </c>
      <c r="K361" s="327" t="s">
        <v>57</v>
      </c>
      <c r="L361" s="96" t="s">
        <v>702</v>
      </c>
    </row>
    <row r="362" spans="3:12" ht="15.75" hidden="1" thickBot="1" x14ac:dyDescent="0.3">
      <c r="C362" s="171" t="s">
        <v>1388</v>
      </c>
      <c r="D362" s="159"/>
      <c r="E362" s="129">
        <v>0</v>
      </c>
      <c r="F362" s="103">
        <f>IF(E360&lt;6,"",((E360-6)/12)*(G360/E360))</f>
        <v>0</v>
      </c>
      <c r="G362" s="103">
        <f>F362</f>
        <v>0</v>
      </c>
      <c r="H362" s="159"/>
      <c r="I362" s="104" t="s">
        <v>149</v>
      </c>
      <c r="J362" s="121" t="str">
        <f>VLOOKUP(I362,Presupuesto!$B$11:$C$565,2,0)</f>
        <v>DECIMOCUARTO MES</v>
      </c>
      <c r="K362" s="327" t="s">
        <v>57</v>
      </c>
      <c r="L362" s="121" t="s">
        <v>702</v>
      </c>
    </row>
    <row r="363" spans="3:12" ht="15.75" thickBot="1" x14ac:dyDescent="0.3"/>
    <row r="364" spans="3:12" ht="15.75" thickBot="1" x14ac:dyDescent="0.3">
      <c r="C364" s="68" t="s">
        <v>1292</v>
      </c>
      <c r="D364" s="30">
        <f>SUM(G371:G421)</f>
        <v>240000</v>
      </c>
      <c r="E364" s="92"/>
      <c r="F364" s="92"/>
      <c r="G364" s="92"/>
      <c r="H364" s="75"/>
      <c r="I364" s="75"/>
      <c r="J364" s="75"/>
    </row>
    <row r="365" spans="3:12" x14ac:dyDescent="0.25">
      <c r="D365" s="31"/>
      <c r="E365" s="92"/>
      <c r="F365" s="92"/>
      <c r="G365" s="92"/>
      <c r="H365" s="75"/>
      <c r="I365" s="75"/>
      <c r="J365" s="75"/>
    </row>
    <row r="366" spans="3:12" x14ac:dyDescent="0.25">
      <c r="C366" s="85" t="s">
        <v>1393</v>
      </c>
      <c r="D366" s="31"/>
      <c r="E366" s="92"/>
      <c r="F366" s="92"/>
      <c r="G366" s="92"/>
      <c r="H366" s="75"/>
      <c r="I366" s="75"/>
      <c r="J366" s="75"/>
    </row>
    <row r="367" spans="3:12" ht="15.75" x14ac:dyDescent="0.25">
      <c r="C367" s="201" t="s">
        <v>1293</v>
      </c>
      <c r="D367" s="386">
        <v>5.2</v>
      </c>
      <c r="E367" s="92"/>
      <c r="F367" s="92"/>
      <c r="G367" s="92"/>
      <c r="H367" s="75"/>
      <c r="I367" s="75"/>
      <c r="J367" s="75"/>
    </row>
    <row r="368" spans="3:12" ht="18.75" x14ac:dyDescent="0.25">
      <c r="C368" s="424" t="str">
        <f>IFERROR(VLOOKUP(D367,'Desarrollo e Innov. Curricular'!$E:$F,2,FALSE),IFERROR(VLOOKUP(D367,'Investigación Científica'!$E:$F,2,FALSE),IFERROR(VLOOKUP(D367,'Vinculación Univ. Sociedad'!$E:$F,2,FALSE),IFERROR(VLOOKUP(D367,'Docencia y Profesorado Universi'!$E:$F,2,FALSE),IFERROR(VLOOKUP(D367,'Estudiantes y Graduados'!$E:$F,2,FALSE),IFERROR(VLOOKUP(D367,'Gestion Administrativa'!$E:$F,2,FALSE),IFERROR(VLOOKUP(D367,'Gestión Académica'!$E:$F,2,FALSE),IFERROR(VLOOKUP(D367,'Aseguramiento de la Calidad'!$E:$F,2,FALSE),IFERROR(VLOOKUP(D367,'Gestión del Conocimiento'!$E:$F,2,FALSE),IFERROR(VLOOKUP(D367,'Gobernabilidad y Procesos...'!$E:$F,2,FALSE),IFERROR(VLOOKUP(D367,'Gestión del Talento Humano'!$E:$F,2,FALSE),IFERROR(VLOOKUP(D367,'Internacionalización de la E.S.'!$E:$F,2,FALSE),IFERROR(VLOOKUP(D367,Posgrado!$E:$F,2,FALSE),IFERROR(VLOOKUP(D367,'Cultura de Innovación Insti...'!$E:$F,2,FALSE),VLOOKUP(D367,'Lo Esencial de la Reforma Univ.'!$E:$F,2,0)))))))))))))))</f>
        <v>1- Contrato de grupo de investigación. - Publicación de informe. 2- 2 Talleres para toma de decisiones con base en el informe. 3- 2 Presentaciones a nivel internacional del informe.</v>
      </c>
      <c r="D368" s="31"/>
      <c r="E368" s="92"/>
      <c r="F368" s="92"/>
      <c r="G368" s="92"/>
      <c r="H368" s="75"/>
      <c r="I368" s="75"/>
      <c r="J368" s="75"/>
    </row>
    <row r="369" spans="3:12" ht="15.75" thickBot="1" x14ac:dyDescent="0.3">
      <c r="C369" s="175"/>
      <c r="D369" s="31"/>
      <c r="E369" s="92"/>
      <c r="F369" s="92"/>
      <c r="G369" s="92"/>
      <c r="H369" s="75"/>
      <c r="I369" s="75"/>
      <c r="J369" s="75"/>
    </row>
    <row r="370" spans="3:12" ht="30.75" thickBot="1" x14ac:dyDescent="0.3">
      <c r="C370" s="131" t="s">
        <v>1294</v>
      </c>
      <c r="D370" s="135" t="s">
        <v>90</v>
      </c>
      <c r="E370" s="168" t="s">
        <v>1386</v>
      </c>
      <c r="F370" s="135" t="s">
        <v>1296</v>
      </c>
      <c r="G370" s="132" t="s">
        <v>1297</v>
      </c>
      <c r="H370" s="130" t="s">
        <v>1298</v>
      </c>
      <c r="I370" s="133" t="s">
        <v>1299</v>
      </c>
      <c r="J370" s="133" t="s">
        <v>695</v>
      </c>
      <c r="K370" s="133" t="s">
        <v>1300</v>
      </c>
      <c r="L370" s="133" t="s">
        <v>1301</v>
      </c>
    </row>
    <row r="371" spans="3:12" ht="16.5" hidden="1" customHeight="1" thickBot="1" x14ac:dyDescent="0.3">
      <c r="C371" s="134" t="s">
        <v>75</v>
      </c>
      <c r="D371" s="197"/>
      <c r="E371" s="149">
        <v>12</v>
      </c>
      <c r="F371" s="303">
        <f>HLOOKUP($C371,$BZ$2:$CM$3,2,0)</f>
        <v>41436.800000000003</v>
      </c>
      <c r="G371" s="111">
        <f>D371*E371*F371</f>
        <v>0</v>
      </c>
      <c r="H371" s="163"/>
      <c r="I371" s="112" t="s">
        <v>135</v>
      </c>
      <c r="J371" s="112" t="str">
        <f>VLOOKUP(I371,Presupuesto!$B$11:$C$565,2,0)</f>
        <v>SUELDOS Y SALARIOS PERMANENTES</v>
      </c>
      <c r="K371" s="327" t="s">
        <v>57</v>
      </c>
      <c r="L371" s="96" t="s">
        <v>702</v>
      </c>
    </row>
    <row r="372" spans="3:12" ht="15.75" hidden="1" thickBot="1" x14ac:dyDescent="0.3">
      <c r="C372" s="169" t="s">
        <v>1387</v>
      </c>
      <c r="D372" s="160"/>
      <c r="E372" s="151">
        <v>0</v>
      </c>
      <c r="F372" s="98">
        <f>IF(E371=0,"",(G371/E371)/12*E371)</f>
        <v>0</v>
      </c>
      <c r="G372" s="95">
        <f>F372</f>
        <v>0</v>
      </c>
      <c r="H372" s="161" t="s">
        <v>696</v>
      </c>
      <c r="I372" s="114" t="s">
        <v>148</v>
      </c>
      <c r="J372" s="114" t="str">
        <f>VLOOKUP(I372,Presupuesto!$B$11:$C$565,2,0)</f>
        <v>AGUINALDO Y DECIMO CUARTO MES</v>
      </c>
      <c r="K372" s="327" t="s">
        <v>57</v>
      </c>
      <c r="L372" s="96" t="s">
        <v>703</v>
      </c>
    </row>
    <row r="373" spans="3:12" ht="15.75" hidden="1" thickBot="1" x14ac:dyDescent="0.3">
      <c r="C373" s="170" t="s">
        <v>1388</v>
      </c>
      <c r="D373" s="160"/>
      <c r="E373" s="151">
        <v>0</v>
      </c>
      <c r="F373" s="115">
        <f>IF(E371&lt;6,"",((E371-6)/12)*(G371/E371))</f>
        <v>0</v>
      </c>
      <c r="G373" s="95">
        <f>F373</f>
        <v>0</v>
      </c>
      <c r="H373" s="161"/>
      <c r="I373" s="99" t="s">
        <v>149</v>
      </c>
      <c r="J373" s="99" t="str">
        <f>VLOOKUP(I373,Presupuesto!$B$11:$C$565,2,0)</f>
        <v>DECIMOCUARTO MES</v>
      </c>
      <c r="K373" s="327" t="s">
        <v>57</v>
      </c>
      <c r="L373" s="96" t="s">
        <v>704</v>
      </c>
    </row>
    <row r="374" spans="3:12" ht="15.75" hidden="1" thickBot="1" x14ac:dyDescent="0.3">
      <c r="C374" s="134" t="s">
        <v>76</v>
      </c>
      <c r="D374" s="197"/>
      <c r="E374" s="149">
        <v>12</v>
      </c>
      <c r="F374" s="303">
        <f>HLOOKUP($C374,$BZ$2:$CM$3,2,0)</f>
        <v>37669.82</v>
      </c>
      <c r="G374" s="111">
        <f>D374*E374*F374</f>
        <v>0</v>
      </c>
      <c r="H374" s="163"/>
      <c r="I374" s="112" t="s">
        <v>135</v>
      </c>
      <c r="J374" s="112" t="str">
        <f>VLOOKUP(I374,Presupuesto!$B$11:$C$565,2,0)</f>
        <v>SUELDOS Y SALARIOS PERMANENTES</v>
      </c>
      <c r="K374" s="327" t="s">
        <v>57</v>
      </c>
      <c r="L374" s="96" t="s">
        <v>704</v>
      </c>
    </row>
    <row r="375" spans="3:12" ht="15.75" hidden="1" thickBot="1" x14ac:dyDescent="0.3">
      <c r="C375" s="169" t="s">
        <v>1387</v>
      </c>
      <c r="D375" s="160"/>
      <c r="E375" s="151">
        <v>0</v>
      </c>
      <c r="F375" s="98">
        <f>IF(E374=0,"",(G374/E374)/12*E374)</f>
        <v>0</v>
      </c>
      <c r="G375" s="95">
        <f>F375</f>
        <v>0</v>
      </c>
      <c r="H375" s="161"/>
      <c r="I375" s="114" t="s">
        <v>148</v>
      </c>
      <c r="J375" s="114" t="str">
        <f>VLOOKUP(I375,Presupuesto!$B$11:$C$565,2,0)</f>
        <v>AGUINALDO Y DECIMO CUARTO MES</v>
      </c>
      <c r="K375" s="327" t="s">
        <v>57</v>
      </c>
      <c r="L375" s="96" t="s">
        <v>704</v>
      </c>
    </row>
    <row r="376" spans="3:12" ht="15.75" hidden="1" thickBot="1" x14ac:dyDescent="0.3">
      <c r="C376" s="170" t="s">
        <v>1388</v>
      </c>
      <c r="D376" s="160"/>
      <c r="E376" s="151">
        <v>0</v>
      </c>
      <c r="F376" s="115">
        <f>IF(E374&lt;6,"",((E374-6)/12)*(G374/E374))</f>
        <v>0</v>
      </c>
      <c r="G376" s="95">
        <f>F376</f>
        <v>0</v>
      </c>
      <c r="H376" s="161"/>
      <c r="I376" s="99" t="s">
        <v>149</v>
      </c>
      <c r="J376" s="99" t="str">
        <f>VLOOKUP(I376,Presupuesto!$B$11:$C$565,2,0)</f>
        <v>DECIMOCUARTO MES</v>
      </c>
      <c r="K376" s="327" t="s">
        <v>57</v>
      </c>
      <c r="L376" s="96" t="s">
        <v>704</v>
      </c>
    </row>
    <row r="377" spans="3:12" ht="15.75" hidden="1" thickBot="1" x14ac:dyDescent="0.3">
      <c r="C377" s="134" t="s">
        <v>77</v>
      </c>
      <c r="D377" s="197"/>
      <c r="E377" s="149">
        <v>12</v>
      </c>
      <c r="F377" s="303">
        <f>HLOOKUP($C377,$BZ$2:$CM$3,2,0)</f>
        <v>33902.839999999997</v>
      </c>
      <c r="G377" s="111">
        <f>D377*E377*F377</f>
        <v>0</v>
      </c>
      <c r="H377" s="163"/>
      <c r="I377" s="112" t="s">
        <v>135</v>
      </c>
      <c r="J377" s="112" t="str">
        <f>VLOOKUP(I377,Presupuesto!$B$11:$C$565,2,0)</f>
        <v>SUELDOS Y SALARIOS PERMANENTES</v>
      </c>
      <c r="K377" s="327" t="s">
        <v>57</v>
      </c>
      <c r="L377" s="96" t="s">
        <v>704</v>
      </c>
    </row>
    <row r="378" spans="3:12" ht="15.75" hidden="1" thickBot="1" x14ac:dyDescent="0.3">
      <c r="C378" s="169" t="s">
        <v>1387</v>
      </c>
      <c r="D378" s="160"/>
      <c r="E378" s="151">
        <v>0</v>
      </c>
      <c r="F378" s="98">
        <f>IF(E377=0,"",(G377/E377)/12*E377)</f>
        <v>0</v>
      </c>
      <c r="G378" s="95">
        <f>F378</f>
        <v>0</v>
      </c>
      <c r="H378" s="161"/>
      <c r="I378" s="114" t="s">
        <v>148</v>
      </c>
      <c r="J378" s="114" t="str">
        <f>VLOOKUP(I378,Presupuesto!$B$11:$C$565,2,0)</f>
        <v>AGUINALDO Y DECIMO CUARTO MES</v>
      </c>
      <c r="K378" s="327" t="s">
        <v>57</v>
      </c>
      <c r="L378" s="96" t="s">
        <v>704</v>
      </c>
    </row>
    <row r="379" spans="3:12" ht="15.75" hidden="1" thickBot="1" x14ac:dyDescent="0.3">
      <c r="C379" s="170" t="s">
        <v>1388</v>
      </c>
      <c r="D379" s="160"/>
      <c r="E379" s="151">
        <v>0</v>
      </c>
      <c r="F379" s="115">
        <f>IF(E377&lt;6,"",((E377-6)/12)*(G377/E377))</f>
        <v>0</v>
      </c>
      <c r="G379" s="95">
        <f>F379</f>
        <v>0</v>
      </c>
      <c r="H379" s="161"/>
      <c r="I379" s="99" t="s">
        <v>149</v>
      </c>
      <c r="J379" s="99" t="str">
        <f>VLOOKUP(I379,Presupuesto!$B$11:$C$565,2,0)</f>
        <v>DECIMOCUARTO MES</v>
      </c>
      <c r="K379" s="327" t="s">
        <v>57</v>
      </c>
      <c r="L379" s="96" t="s">
        <v>704</v>
      </c>
    </row>
    <row r="380" spans="3:12" ht="15.75" hidden="1" thickBot="1" x14ac:dyDescent="0.3">
      <c r="C380" s="134" t="s">
        <v>78</v>
      </c>
      <c r="D380" s="197"/>
      <c r="E380" s="149">
        <v>12</v>
      </c>
      <c r="F380" s="303">
        <f>HLOOKUP($C380,$BZ$2:$CM$3,2,0)</f>
        <v>30135.85</v>
      </c>
      <c r="G380" s="111">
        <f>D380*E380*F380</f>
        <v>0</v>
      </c>
      <c r="H380" s="163"/>
      <c r="I380" s="112" t="s">
        <v>135</v>
      </c>
      <c r="J380" s="112" t="str">
        <f>VLOOKUP(I380,Presupuesto!$B$11:$C$565,2,0)</f>
        <v>SUELDOS Y SALARIOS PERMANENTES</v>
      </c>
      <c r="K380" s="327" t="s">
        <v>57</v>
      </c>
      <c r="L380" s="96" t="s">
        <v>704</v>
      </c>
    </row>
    <row r="381" spans="3:12" ht="15.75" hidden="1" thickBot="1" x14ac:dyDescent="0.3">
      <c r="C381" s="169" t="s">
        <v>1387</v>
      </c>
      <c r="D381" s="160"/>
      <c r="E381" s="151">
        <v>0</v>
      </c>
      <c r="F381" s="98">
        <f>IF(E380=0,"",(G380/E380)/12*E380)</f>
        <v>0</v>
      </c>
      <c r="G381" s="95">
        <f>F381</f>
        <v>0</v>
      </c>
      <c r="H381" s="161"/>
      <c r="I381" s="114" t="s">
        <v>148</v>
      </c>
      <c r="J381" s="114" t="str">
        <f>VLOOKUP(I381,Presupuesto!$B$11:$C$565,2,0)</f>
        <v>AGUINALDO Y DECIMO CUARTO MES</v>
      </c>
      <c r="K381" s="327" t="s">
        <v>57</v>
      </c>
      <c r="L381" s="96" t="s">
        <v>704</v>
      </c>
    </row>
    <row r="382" spans="3:12" ht="15.75" hidden="1" thickBot="1" x14ac:dyDescent="0.3">
      <c r="C382" s="170" t="s">
        <v>1388</v>
      </c>
      <c r="D382" s="160"/>
      <c r="E382" s="151">
        <v>0</v>
      </c>
      <c r="F382" s="115">
        <f>IF(E380&lt;6,"",((E380-6)/12)*(G380/E380))</f>
        <v>0</v>
      </c>
      <c r="G382" s="95">
        <f>F382</f>
        <v>0</v>
      </c>
      <c r="H382" s="161"/>
      <c r="I382" s="99" t="s">
        <v>149</v>
      </c>
      <c r="J382" s="99" t="str">
        <f>VLOOKUP(I382,Presupuesto!$B$11:$C$565,2,0)</f>
        <v>DECIMOCUARTO MES</v>
      </c>
      <c r="K382" s="327" t="s">
        <v>57</v>
      </c>
      <c r="L382" s="96" t="s">
        <v>704</v>
      </c>
    </row>
    <row r="383" spans="3:12" ht="15.75" hidden="1" thickBot="1" x14ac:dyDescent="0.3">
      <c r="C383" s="134" t="s">
        <v>79</v>
      </c>
      <c r="D383" s="197"/>
      <c r="E383" s="149">
        <v>12</v>
      </c>
      <c r="F383" s="303">
        <f>HLOOKUP($C383,$BZ$2:$CM$3,2,0)</f>
        <v>28252.36</v>
      </c>
      <c r="G383" s="111">
        <f>D383*E383*F383</f>
        <v>0</v>
      </c>
      <c r="H383" s="163"/>
      <c r="I383" s="112" t="s">
        <v>135</v>
      </c>
      <c r="J383" s="112" t="str">
        <f>VLOOKUP(I383,Presupuesto!$B$11:$C$565,2,0)</f>
        <v>SUELDOS Y SALARIOS PERMANENTES</v>
      </c>
      <c r="K383" s="327" t="s">
        <v>57</v>
      </c>
      <c r="L383" s="96" t="s">
        <v>704</v>
      </c>
    </row>
    <row r="384" spans="3:12" ht="15.75" hidden="1" thickBot="1" x14ac:dyDescent="0.3">
      <c r="C384" s="169" t="s">
        <v>1387</v>
      </c>
      <c r="D384" s="160"/>
      <c r="E384" s="151">
        <v>0</v>
      </c>
      <c r="F384" s="98">
        <f>IF(E383=0,"",(G383/E383)/12*E383)</f>
        <v>0</v>
      </c>
      <c r="G384" s="95">
        <f>F384</f>
        <v>0</v>
      </c>
      <c r="H384" s="161"/>
      <c r="I384" s="114" t="s">
        <v>148</v>
      </c>
      <c r="J384" s="114" t="str">
        <f>VLOOKUP(I384,Presupuesto!$B$11:$C$565,2,0)</f>
        <v>AGUINALDO Y DECIMO CUARTO MES</v>
      </c>
      <c r="K384" s="327" t="s">
        <v>57</v>
      </c>
      <c r="L384" s="96" t="s">
        <v>704</v>
      </c>
    </row>
    <row r="385" spans="3:12" ht="15.75" hidden="1" thickBot="1" x14ac:dyDescent="0.3">
      <c r="C385" s="170" t="s">
        <v>1388</v>
      </c>
      <c r="D385" s="160"/>
      <c r="E385" s="151">
        <v>0</v>
      </c>
      <c r="F385" s="115">
        <f>IF(E383&lt;6,"",((E383-6)/12)*(G383/E383))</f>
        <v>0</v>
      </c>
      <c r="G385" s="95">
        <f>F385</f>
        <v>0</v>
      </c>
      <c r="H385" s="161"/>
      <c r="I385" s="99" t="s">
        <v>149</v>
      </c>
      <c r="J385" s="99" t="str">
        <f>VLOOKUP(I385,Presupuesto!$B$11:$C$565,2,0)</f>
        <v>DECIMOCUARTO MES</v>
      </c>
      <c r="K385" s="327" t="s">
        <v>57</v>
      </c>
      <c r="L385" s="96" t="s">
        <v>704</v>
      </c>
    </row>
    <row r="386" spans="3:12" ht="15.75" hidden="1" thickBot="1" x14ac:dyDescent="0.3">
      <c r="C386" s="134" t="s">
        <v>80</v>
      </c>
      <c r="D386" s="197"/>
      <c r="E386" s="149">
        <v>12</v>
      </c>
      <c r="F386" s="303">
        <f>HLOOKUP($C386,$BZ$2:$CM$3,2,0)</f>
        <v>26368.87</v>
      </c>
      <c r="G386" s="111">
        <f>D386*E386*F386</f>
        <v>0</v>
      </c>
      <c r="H386" s="163"/>
      <c r="I386" s="112" t="s">
        <v>135</v>
      </c>
      <c r="J386" s="112" t="str">
        <f>VLOOKUP(I386,Presupuesto!$B$11:$C$565,2,0)</f>
        <v>SUELDOS Y SALARIOS PERMANENTES</v>
      </c>
      <c r="K386" s="327" t="s">
        <v>57</v>
      </c>
      <c r="L386" s="96" t="s">
        <v>704</v>
      </c>
    </row>
    <row r="387" spans="3:12" ht="15.75" hidden="1" thickBot="1" x14ac:dyDescent="0.3">
      <c r="C387" s="169" t="s">
        <v>1387</v>
      </c>
      <c r="D387" s="160"/>
      <c r="E387" s="151">
        <v>0</v>
      </c>
      <c r="F387" s="98">
        <f>IF(E386=0,"",(G386/E386)/12*E386)</f>
        <v>0</v>
      </c>
      <c r="G387" s="95">
        <f>F387</f>
        <v>0</v>
      </c>
      <c r="H387" s="161"/>
      <c r="I387" s="114" t="s">
        <v>148</v>
      </c>
      <c r="J387" s="114" t="str">
        <f>VLOOKUP(I387,Presupuesto!$B$11:$C$565,2,0)</f>
        <v>AGUINALDO Y DECIMO CUARTO MES</v>
      </c>
      <c r="K387" s="327" t="s">
        <v>57</v>
      </c>
      <c r="L387" s="96" t="s">
        <v>704</v>
      </c>
    </row>
    <row r="388" spans="3:12" ht="15.75" hidden="1" thickBot="1" x14ac:dyDescent="0.3">
      <c r="C388" s="170" t="s">
        <v>1388</v>
      </c>
      <c r="D388" s="160"/>
      <c r="E388" s="151">
        <v>0</v>
      </c>
      <c r="F388" s="115">
        <f>IF(E386&lt;6,"",((E386-6)/12)*(G386/E386))</f>
        <v>0</v>
      </c>
      <c r="G388" s="95">
        <f>F388</f>
        <v>0</v>
      </c>
      <c r="H388" s="161"/>
      <c r="I388" s="99" t="s">
        <v>149</v>
      </c>
      <c r="J388" s="99" t="str">
        <f>VLOOKUP(I388,Presupuesto!$B$11:$C$565,2,0)</f>
        <v>DECIMOCUARTO MES</v>
      </c>
      <c r="K388" s="327" t="s">
        <v>57</v>
      </c>
      <c r="L388" s="96" t="s">
        <v>704</v>
      </c>
    </row>
    <row r="389" spans="3:12" ht="15.75" hidden="1" thickBot="1" x14ac:dyDescent="0.3">
      <c r="C389" s="134" t="s">
        <v>81</v>
      </c>
      <c r="D389" s="197"/>
      <c r="E389" s="149">
        <v>12</v>
      </c>
      <c r="F389" s="303">
        <f>HLOOKUP($C389,$BZ$2:$CM$3,2,0)</f>
        <v>17893.16</v>
      </c>
      <c r="G389" s="111">
        <f>D389*E389*F389</f>
        <v>0</v>
      </c>
      <c r="H389" s="163"/>
      <c r="I389" s="112" t="s">
        <v>135</v>
      </c>
      <c r="J389" s="112" t="str">
        <f>VLOOKUP(I389,Presupuesto!$B$11:$C$565,2,0)</f>
        <v>SUELDOS Y SALARIOS PERMANENTES</v>
      </c>
      <c r="K389" s="327" t="s">
        <v>57</v>
      </c>
      <c r="L389" s="96" t="s">
        <v>704</v>
      </c>
    </row>
    <row r="390" spans="3:12" ht="15.75" hidden="1" thickBot="1" x14ac:dyDescent="0.3">
      <c r="C390" s="169" t="s">
        <v>1387</v>
      </c>
      <c r="D390" s="160"/>
      <c r="E390" s="151">
        <v>0</v>
      </c>
      <c r="F390" s="98">
        <f>IF(E389=0,"",(G389/E389)/12*E389)</f>
        <v>0</v>
      </c>
      <c r="G390" s="95">
        <f>F390</f>
        <v>0</v>
      </c>
      <c r="H390" s="161"/>
      <c r="I390" s="114" t="s">
        <v>148</v>
      </c>
      <c r="J390" s="114" t="str">
        <f>VLOOKUP(I390,Presupuesto!$B$11:$C$565,2,0)</f>
        <v>AGUINALDO Y DECIMO CUARTO MES</v>
      </c>
      <c r="K390" s="327" t="s">
        <v>57</v>
      </c>
      <c r="L390" s="96" t="s">
        <v>704</v>
      </c>
    </row>
    <row r="391" spans="3:12" ht="15.75" hidden="1" thickBot="1" x14ac:dyDescent="0.3">
      <c r="C391" s="170" t="s">
        <v>1388</v>
      </c>
      <c r="D391" s="160"/>
      <c r="E391" s="151">
        <v>0</v>
      </c>
      <c r="F391" s="115">
        <f>IF(E389&lt;6,"",((E389-6)/12)*(G389/E389))</f>
        <v>0</v>
      </c>
      <c r="G391" s="95">
        <f>F391</f>
        <v>0</v>
      </c>
      <c r="H391" s="161"/>
      <c r="I391" s="99" t="s">
        <v>149</v>
      </c>
      <c r="J391" s="99" t="str">
        <f>VLOOKUP(I391,Presupuesto!$B$11:$C$565,2,0)</f>
        <v>DECIMOCUARTO MES</v>
      </c>
      <c r="K391" s="327" t="s">
        <v>57</v>
      </c>
      <c r="L391" s="96" t="s">
        <v>704</v>
      </c>
    </row>
    <row r="392" spans="3:12" ht="15.75" hidden="1" thickBot="1" x14ac:dyDescent="0.3">
      <c r="C392" s="134" t="s">
        <v>82</v>
      </c>
      <c r="D392" s="197"/>
      <c r="E392" s="149">
        <v>12</v>
      </c>
      <c r="F392" s="303">
        <f>HLOOKUP($C392,$BZ$2:$CM$3,2,0)</f>
        <v>16951.419999999998</v>
      </c>
      <c r="G392" s="111">
        <f>D392*E392*F392</f>
        <v>0</v>
      </c>
      <c r="H392" s="163"/>
      <c r="I392" s="112" t="s">
        <v>135</v>
      </c>
      <c r="J392" s="112" t="str">
        <f>VLOOKUP(I392,Presupuesto!$B$11:$C$565,2,0)</f>
        <v>SUELDOS Y SALARIOS PERMANENTES</v>
      </c>
      <c r="K392" s="327" t="s">
        <v>57</v>
      </c>
      <c r="L392" s="96" t="s">
        <v>704</v>
      </c>
    </row>
    <row r="393" spans="3:12" ht="15.75" hidden="1" thickBot="1" x14ac:dyDescent="0.3">
      <c r="C393" s="169" t="s">
        <v>1387</v>
      </c>
      <c r="D393" s="160"/>
      <c r="E393" s="151">
        <v>0</v>
      </c>
      <c r="F393" s="98">
        <f>IF(E392=0,"",(G392/E392)/12*E392)</f>
        <v>0</v>
      </c>
      <c r="G393" s="95">
        <f>F393</f>
        <v>0</v>
      </c>
      <c r="H393" s="161"/>
      <c r="I393" s="114" t="s">
        <v>148</v>
      </c>
      <c r="J393" s="114" t="str">
        <f>VLOOKUP(I393,Presupuesto!$B$11:$C$565,2,0)</f>
        <v>AGUINALDO Y DECIMO CUARTO MES</v>
      </c>
      <c r="K393" s="327" t="s">
        <v>57</v>
      </c>
      <c r="L393" s="96" t="s">
        <v>704</v>
      </c>
    </row>
    <row r="394" spans="3:12" ht="15.75" hidden="1" thickBot="1" x14ac:dyDescent="0.3">
      <c r="C394" s="170" t="s">
        <v>1388</v>
      </c>
      <c r="D394" s="160"/>
      <c r="E394" s="151">
        <v>0</v>
      </c>
      <c r="F394" s="115">
        <f>IF(E392&lt;6,"",((E392-6)/12)*(G392/E392))</f>
        <v>0</v>
      </c>
      <c r="G394" s="95">
        <f>F394</f>
        <v>0</v>
      </c>
      <c r="H394" s="161"/>
      <c r="I394" s="99" t="s">
        <v>149</v>
      </c>
      <c r="J394" s="99" t="str">
        <f>VLOOKUP(I394,Presupuesto!$B$11:$C$565,2,0)</f>
        <v>DECIMOCUARTO MES</v>
      </c>
      <c r="K394" s="327" t="s">
        <v>57</v>
      </c>
      <c r="L394" s="96" t="s">
        <v>704</v>
      </c>
    </row>
    <row r="395" spans="3:12" ht="15.75" hidden="1" thickBot="1" x14ac:dyDescent="0.3">
      <c r="C395" s="134" t="s">
        <v>83</v>
      </c>
      <c r="D395" s="197"/>
      <c r="E395" s="149">
        <v>12</v>
      </c>
      <c r="F395" s="303">
        <f>HLOOKUP($C395,$BZ$2:$CM$3,2,0)</f>
        <v>13184.44</v>
      </c>
      <c r="G395" s="111">
        <f>D395*E395*F395</f>
        <v>0</v>
      </c>
      <c r="H395" s="163"/>
      <c r="I395" s="112" t="s">
        <v>135</v>
      </c>
      <c r="J395" s="112" t="str">
        <f>VLOOKUP(I395,Presupuesto!$B$11:$C$565,2,0)</f>
        <v>SUELDOS Y SALARIOS PERMANENTES</v>
      </c>
      <c r="K395" s="327" t="s">
        <v>57</v>
      </c>
      <c r="L395" s="96" t="s">
        <v>704</v>
      </c>
    </row>
    <row r="396" spans="3:12" ht="15.75" hidden="1" thickBot="1" x14ac:dyDescent="0.3">
      <c r="C396" s="169" t="s">
        <v>1387</v>
      </c>
      <c r="D396" s="160"/>
      <c r="E396" s="151">
        <v>0</v>
      </c>
      <c r="F396" s="98">
        <f>IF(E395=0,"",(G395/E395)/12*E395)</f>
        <v>0</v>
      </c>
      <c r="G396" s="95">
        <f>F396</f>
        <v>0</v>
      </c>
      <c r="H396" s="161"/>
      <c r="I396" s="114" t="s">
        <v>148</v>
      </c>
      <c r="J396" s="114" t="str">
        <f>VLOOKUP(I396,Presupuesto!$B$11:$C$565,2,0)</f>
        <v>AGUINALDO Y DECIMO CUARTO MES</v>
      </c>
      <c r="K396" s="327" t="s">
        <v>57</v>
      </c>
      <c r="L396" s="96" t="s">
        <v>704</v>
      </c>
    </row>
    <row r="397" spans="3:12" ht="15.75" hidden="1" thickBot="1" x14ac:dyDescent="0.3">
      <c r="C397" s="170" t="s">
        <v>1388</v>
      </c>
      <c r="D397" s="160"/>
      <c r="E397" s="151">
        <v>0</v>
      </c>
      <c r="F397" s="115">
        <f>IF(E395&lt;6,"",((E395-6)/12)*(G395/E395))</f>
        <v>0</v>
      </c>
      <c r="G397" s="95">
        <f>F397</f>
        <v>0</v>
      </c>
      <c r="H397" s="161"/>
      <c r="I397" s="99" t="s">
        <v>149</v>
      </c>
      <c r="J397" s="99" t="str">
        <f>VLOOKUP(I397,Presupuesto!$B$11:$C$565,2,0)</f>
        <v>DECIMOCUARTO MES</v>
      </c>
      <c r="K397" s="327" t="s">
        <v>57</v>
      </c>
      <c r="L397" s="96" t="s">
        <v>704</v>
      </c>
    </row>
    <row r="398" spans="3:12" ht="15.75" hidden="1" thickBot="1" x14ac:dyDescent="0.3">
      <c r="C398" s="134" t="s">
        <v>84</v>
      </c>
      <c r="D398" s="197"/>
      <c r="E398" s="149">
        <v>12</v>
      </c>
      <c r="F398" s="303">
        <f>HLOOKUP($C398,$BZ$2:$CM$3,2,0)</f>
        <v>15032.56</v>
      </c>
      <c r="G398" s="111">
        <f>D398*E398*F398</f>
        <v>0</v>
      </c>
      <c r="H398" s="163"/>
      <c r="I398" s="112" t="s">
        <v>135</v>
      </c>
      <c r="J398" s="112" t="str">
        <f>VLOOKUP(I398,Presupuesto!$B$11:$C$565,2,0)</f>
        <v>SUELDOS Y SALARIOS PERMANENTES</v>
      </c>
      <c r="K398" s="327" t="s">
        <v>57</v>
      </c>
      <c r="L398" s="96" t="s">
        <v>704</v>
      </c>
    </row>
    <row r="399" spans="3:12" ht="15.75" hidden="1" thickBot="1" x14ac:dyDescent="0.3">
      <c r="C399" s="169" t="s">
        <v>1387</v>
      </c>
      <c r="D399" s="160"/>
      <c r="E399" s="151">
        <v>0</v>
      </c>
      <c r="F399" s="98">
        <f>IF(E398=0,"",(G398/E398)/12*E398)</f>
        <v>0</v>
      </c>
      <c r="G399" s="95">
        <f>F399</f>
        <v>0</v>
      </c>
      <c r="H399" s="161"/>
      <c r="I399" s="114" t="s">
        <v>148</v>
      </c>
      <c r="J399" s="114" t="str">
        <f>VLOOKUP(I399,Presupuesto!$B$11:$C$565,2,0)</f>
        <v>AGUINALDO Y DECIMO CUARTO MES</v>
      </c>
      <c r="K399" s="327" t="s">
        <v>57</v>
      </c>
      <c r="L399" s="96" t="s">
        <v>704</v>
      </c>
    </row>
    <row r="400" spans="3:12" ht="15.75" hidden="1" thickBot="1" x14ac:dyDescent="0.3">
      <c r="C400" s="170" t="s">
        <v>1388</v>
      </c>
      <c r="D400" s="160"/>
      <c r="E400" s="151">
        <v>0</v>
      </c>
      <c r="F400" s="115">
        <f>IF(E398&lt;6,"",((E398-6)/12)*(G398/E398))</f>
        <v>0</v>
      </c>
      <c r="G400" s="95">
        <f>F400</f>
        <v>0</v>
      </c>
      <c r="H400" s="161"/>
      <c r="I400" s="99" t="s">
        <v>149</v>
      </c>
      <c r="J400" s="99" t="str">
        <f>VLOOKUP(I400,Presupuesto!$B$11:$C$565,2,0)</f>
        <v>DECIMOCUARTO MES</v>
      </c>
      <c r="K400" s="327" t="s">
        <v>57</v>
      </c>
      <c r="L400" s="96" t="s">
        <v>704</v>
      </c>
    </row>
    <row r="401" spans="3:12" ht="15.75" hidden="1" thickBot="1" x14ac:dyDescent="0.3">
      <c r="C401" s="134" t="s">
        <v>85</v>
      </c>
      <c r="D401" s="197"/>
      <c r="E401" s="149">
        <v>12</v>
      </c>
      <c r="F401" s="303">
        <f>HLOOKUP($C401,$BZ$2:$CM$3,2,0)</f>
        <v>13264.02</v>
      </c>
      <c r="G401" s="111">
        <f>D401*E401*F401</f>
        <v>0</v>
      </c>
      <c r="H401" s="163"/>
      <c r="I401" s="112" t="s">
        <v>135</v>
      </c>
      <c r="J401" s="112" t="str">
        <f>VLOOKUP(I401,Presupuesto!$B$11:$C$565,2,0)</f>
        <v>SUELDOS Y SALARIOS PERMANENTES</v>
      </c>
      <c r="K401" s="327" t="s">
        <v>57</v>
      </c>
      <c r="L401" s="96" t="s">
        <v>704</v>
      </c>
    </row>
    <row r="402" spans="3:12" ht="15.75" hidden="1" thickBot="1" x14ac:dyDescent="0.3">
      <c r="C402" s="169" t="s">
        <v>1387</v>
      </c>
      <c r="D402" s="160"/>
      <c r="E402" s="151">
        <v>0</v>
      </c>
      <c r="F402" s="98">
        <f>IF(E401=0,"",(G401/E401)/12*E401)</f>
        <v>0</v>
      </c>
      <c r="G402" s="95">
        <f>F402</f>
        <v>0</v>
      </c>
      <c r="H402" s="161"/>
      <c r="I402" s="114" t="s">
        <v>148</v>
      </c>
      <c r="J402" s="114" t="str">
        <f>VLOOKUP(I402,Presupuesto!$B$11:$C$565,2,0)</f>
        <v>AGUINALDO Y DECIMO CUARTO MES</v>
      </c>
      <c r="K402" s="327" t="s">
        <v>57</v>
      </c>
      <c r="L402" s="96" t="s">
        <v>704</v>
      </c>
    </row>
    <row r="403" spans="3:12" ht="15.75" hidden="1" thickBot="1" x14ac:dyDescent="0.3">
      <c r="C403" s="170" t="s">
        <v>1388</v>
      </c>
      <c r="D403" s="160"/>
      <c r="E403" s="151">
        <v>0</v>
      </c>
      <c r="F403" s="115">
        <f>IF(E401&lt;6,"",((E401-6)/12)*(G401/E401))</f>
        <v>0</v>
      </c>
      <c r="G403" s="95">
        <f>F403</f>
        <v>0</v>
      </c>
      <c r="H403" s="161"/>
      <c r="I403" s="99" t="s">
        <v>149</v>
      </c>
      <c r="J403" s="99" t="str">
        <f>VLOOKUP(I403,Presupuesto!$B$11:$C$565,2,0)</f>
        <v>DECIMOCUARTO MES</v>
      </c>
      <c r="K403" s="327" t="s">
        <v>57</v>
      </c>
      <c r="L403" s="96" t="s">
        <v>704</v>
      </c>
    </row>
    <row r="404" spans="3:12" ht="15.75" hidden="1" thickBot="1" x14ac:dyDescent="0.3">
      <c r="C404" s="134" t="s">
        <v>86</v>
      </c>
      <c r="D404" s="197"/>
      <c r="E404" s="149">
        <v>12</v>
      </c>
      <c r="F404" s="303">
        <f>HLOOKUP($C404,$BZ$2:$CM$3,2,0)</f>
        <v>12379.75</v>
      </c>
      <c r="G404" s="111">
        <f>D404*E404*F404</f>
        <v>0</v>
      </c>
      <c r="H404" s="163"/>
      <c r="I404" s="112" t="s">
        <v>135</v>
      </c>
      <c r="J404" s="112" t="str">
        <f>VLOOKUP(I404,Presupuesto!$B$11:$C$565,2,0)</f>
        <v>SUELDOS Y SALARIOS PERMANENTES</v>
      </c>
      <c r="K404" s="327" t="s">
        <v>57</v>
      </c>
      <c r="L404" s="96" t="s">
        <v>704</v>
      </c>
    </row>
    <row r="405" spans="3:12" ht="15.75" hidden="1" thickBot="1" x14ac:dyDescent="0.3">
      <c r="C405" s="169" t="s">
        <v>1387</v>
      </c>
      <c r="D405" s="160"/>
      <c r="E405" s="151">
        <v>0</v>
      </c>
      <c r="F405" s="98">
        <f>IF(E404=0,"",(G404/E404)/12*E404)</f>
        <v>0</v>
      </c>
      <c r="G405" s="95">
        <f>F405</f>
        <v>0</v>
      </c>
      <c r="H405" s="161"/>
      <c r="I405" s="114" t="s">
        <v>148</v>
      </c>
      <c r="J405" s="114" t="str">
        <f>VLOOKUP(I405,Presupuesto!$B$11:$C$565,2,0)</f>
        <v>AGUINALDO Y DECIMO CUARTO MES</v>
      </c>
      <c r="K405" s="327" t="s">
        <v>57</v>
      </c>
      <c r="L405" s="96" t="s">
        <v>704</v>
      </c>
    </row>
    <row r="406" spans="3:12" ht="15.75" hidden="1" thickBot="1" x14ac:dyDescent="0.3">
      <c r="C406" s="170" t="s">
        <v>1388</v>
      </c>
      <c r="D406" s="160"/>
      <c r="E406" s="151">
        <v>0</v>
      </c>
      <c r="F406" s="115">
        <f>IF(E404&lt;6,"",((E404-6)/12)*(G404/E404))</f>
        <v>0</v>
      </c>
      <c r="G406" s="95">
        <f>F406</f>
        <v>0</v>
      </c>
      <c r="H406" s="161"/>
      <c r="I406" s="99" t="s">
        <v>149</v>
      </c>
      <c r="J406" s="99" t="str">
        <f>VLOOKUP(I406,Presupuesto!$B$11:$C$565,2,0)</f>
        <v>DECIMOCUARTO MES</v>
      </c>
      <c r="K406" s="327" t="s">
        <v>57</v>
      </c>
      <c r="L406" s="96" t="s">
        <v>704</v>
      </c>
    </row>
    <row r="407" spans="3:12" ht="15.75" hidden="1" thickBot="1" x14ac:dyDescent="0.3">
      <c r="C407" s="134" t="s">
        <v>87</v>
      </c>
      <c r="D407" s="197"/>
      <c r="E407" s="149">
        <v>12</v>
      </c>
      <c r="F407" s="303">
        <f>HLOOKUP($C407,$BZ$2:$CM$3,2,0)</f>
        <v>439.49</v>
      </c>
      <c r="G407" s="111">
        <f>D407*E407*F407</f>
        <v>0</v>
      </c>
      <c r="H407" s="163"/>
      <c r="I407" s="112" t="s">
        <v>135</v>
      </c>
      <c r="J407" s="112" t="str">
        <f>VLOOKUP(I407,Presupuesto!$B$11:$C$565,2,0)</f>
        <v>SUELDOS Y SALARIOS PERMANENTES</v>
      </c>
      <c r="K407" s="327" t="s">
        <v>57</v>
      </c>
      <c r="L407" s="96" t="s">
        <v>704</v>
      </c>
    </row>
    <row r="408" spans="3:12" ht="15.75" hidden="1" thickBot="1" x14ac:dyDescent="0.3">
      <c r="C408" s="169" t="s">
        <v>1387</v>
      </c>
      <c r="D408" s="160"/>
      <c r="E408" s="151">
        <v>0</v>
      </c>
      <c r="F408" s="98">
        <f>IF(E407=0,"",(G407/E407)/12*E407)</f>
        <v>0</v>
      </c>
      <c r="G408" s="95">
        <f>F408</f>
        <v>0</v>
      </c>
      <c r="H408" s="161"/>
      <c r="I408" s="114" t="s">
        <v>148</v>
      </c>
      <c r="J408" s="114" t="str">
        <f>VLOOKUP(I408,Presupuesto!$B$11:$C$565,2,0)</f>
        <v>AGUINALDO Y DECIMO CUARTO MES</v>
      </c>
      <c r="K408" s="327" t="s">
        <v>57</v>
      </c>
      <c r="L408" s="96" t="s">
        <v>704</v>
      </c>
    </row>
    <row r="409" spans="3:12" ht="15.75" hidden="1" thickBot="1" x14ac:dyDescent="0.3">
      <c r="C409" s="170" t="s">
        <v>1388</v>
      </c>
      <c r="D409" s="160"/>
      <c r="E409" s="151">
        <v>0</v>
      </c>
      <c r="F409" s="115">
        <f>IF(E407&lt;6,"",((E407-6)/12)*(G407/E407))</f>
        <v>0</v>
      </c>
      <c r="G409" s="95">
        <f>F409</f>
        <v>0</v>
      </c>
      <c r="H409" s="161"/>
      <c r="I409" s="99" t="s">
        <v>149</v>
      </c>
      <c r="J409" s="99" t="str">
        <f>VLOOKUP(I409,Presupuesto!$B$11:$C$565,2,0)</f>
        <v>DECIMOCUARTO MES</v>
      </c>
      <c r="K409" s="327" t="s">
        <v>57</v>
      </c>
      <c r="L409" s="96" t="s">
        <v>704</v>
      </c>
    </row>
    <row r="410" spans="3:12" ht="15.75" hidden="1" thickBot="1" x14ac:dyDescent="0.3">
      <c r="C410" s="134" t="s">
        <v>88</v>
      </c>
      <c r="D410" s="197"/>
      <c r="E410" s="149">
        <v>12</v>
      </c>
      <c r="F410" s="303">
        <f>HLOOKUP($C410,$BZ$2:$CM$3,2,0)</f>
        <v>1904.46</v>
      </c>
      <c r="G410" s="111">
        <f>D410*E410*F410</f>
        <v>0</v>
      </c>
      <c r="H410" s="163"/>
      <c r="I410" s="112" t="s">
        <v>135</v>
      </c>
      <c r="J410" s="112" t="str">
        <f>VLOOKUP(I410,Presupuesto!$B$11:$C$565,2,0)</f>
        <v>SUELDOS Y SALARIOS PERMANENTES</v>
      </c>
      <c r="K410" s="327" t="s">
        <v>57</v>
      </c>
      <c r="L410" s="96" t="s">
        <v>704</v>
      </c>
    </row>
    <row r="411" spans="3:12" ht="15.75" hidden="1" thickBot="1" x14ac:dyDescent="0.3">
      <c r="C411" s="169" t="s">
        <v>1387</v>
      </c>
      <c r="D411" s="160"/>
      <c r="E411" s="151">
        <v>0</v>
      </c>
      <c r="F411" s="98">
        <f>IF(E410=0,"",(G410/E410)/12*E410)</f>
        <v>0</v>
      </c>
      <c r="G411" s="95">
        <f>F411</f>
        <v>0</v>
      </c>
      <c r="H411" s="161"/>
      <c r="I411" s="114" t="s">
        <v>148</v>
      </c>
      <c r="J411" s="114" t="str">
        <f>VLOOKUP(I411,Presupuesto!$B$11:$C$565,2,0)</f>
        <v>AGUINALDO Y DECIMO CUARTO MES</v>
      </c>
      <c r="K411" s="327" t="s">
        <v>57</v>
      </c>
      <c r="L411" s="96" t="s">
        <v>704</v>
      </c>
    </row>
    <row r="412" spans="3:12" ht="15.75" hidden="1" thickBot="1" x14ac:dyDescent="0.3">
      <c r="C412" s="170" t="s">
        <v>1388</v>
      </c>
      <c r="D412" s="160"/>
      <c r="E412" s="151">
        <v>0</v>
      </c>
      <c r="F412" s="115">
        <f>IF(E410&lt;6,"",((E410-6)/12)*(G410/E410))</f>
        <v>0</v>
      </c>
      <c r="G412" s="95">
        <f>F412</f>
        <v>0</v>
      </c>
      <c r="H412" s="161"/>
      <c r="I412" s="99" t="s">
        <v>149</v>
      </c>
      <c r="J412" s="99" t="str">
        <f>VLOOKUP(I412,Presupuesto!$B$11:$C$565,2,0)</f>
        <v>DECIMOCUARTO MES</v>
      </c>
      <c r="K412" s="327" t="s">
        <v>57</v>
      </c>
      <c r="L412" s="96" t="s">
        <v>704</v>
      </c>
    </row>
    <row r="413" spans="3:12" ht="15.75" hidden="1" thickBot="1" x14ac:dyDescent="0.3">
      <c r="C413" s="137" t="s">
        <v>92</v>
      </c>
      <c r="D413" s="197"/>
      <c r="E413" s="149">
        <v>12</v>
      </c>
      <c r="F413" s="136">
        <v>30000</v>
      </c>
      <c r="G413" s="111">
        <f>D413*E413*F413</f>
        <v>0</v>
      </c>
      <c r="H413" s="163"/>
      <c r="I413" s="112" t="s">
        <v>184</v>
      </c>
      <c r="J413" s="112" t="str">
        <f>VLOOKUP(I413,Presupuesto!$B$11:$C$565,2,0)</f>
        <v>CONTRATOS ESPECIALES</v>
      </c>
      <c r="K413" s="327" t="s">
        <v>57</v>
      </c>
      <c r="L413" s="96" t="s">
        <v>704</v>
      </c>
    </row>
    <row r="414" spans="3:12" ht="15.75" hidden="1" thickBot="1" x14ac:dyDescent="0.3">
      <c r="C414" s="169" t="s">
        <v>1387</v>
      </c>
      <c r="D414" s="160"/>
      <c r="E414" s="151">
        <v>0</v>
      </c>
      <c r="F414" s="115">
        <f>IF(E413=0,"",(G413/E413)/12*E413)</f>
        <v>0</v>
      </c>
      <c r="G414" s="95">
        <f>F414</f>
        <v>0</v>
      </c>
      <c r="H414" s="161"/>
      <c r="I414" s="99" t="s">
        <v>184</v>
      </c>
      <c r="J414" s="99" t="str">
        <f>VLOOKUP(I414,Presupuesto!$B$11:$C$565,2,0)</f>
        <v>CONTRATOS ESPECIALES</v>
      </c>
      <c r="K414" s="327" t="s">
        <v>57</v>
      </c>
      <c r="L414" s="96" t="s">
        <v>702</v>
      </c>
    </row>
    <row r="415" spans="3:12" ht="15.75" hidden="1" thickBot="1" x14ac:dyDescent="0.3">
      <c r="C415" s="170" t="s">
        <v>1388</v>
      </c>
      <c r="D415" s="160"/>
      <c r="E415" s="151">
        <v>0</v>
      </c>
      <c r="F415" s="98">
        <f>IF(E413&lt;6,"",((E413-6)/12)*(G413/E413))</f>
        <v>0</v>
      </c>
      <c r="G415" s="95">
        <f>F415</f>
        <v>0</v>
      </c>
      <c r="H415" s="161"/>
      <c r="I415" s="99" t="s">
        <v>184</v>
      </c>
      <c r="J415" s="99" t="str">
        <f>VLOOKUP(I415,Presupuesto!$B$11:$C$565,2,0)</f>
        <v>CONTRATOS ESPECIALES</v>
      </c>
      <c r="K415" s="327" t="s">
        <v>57</v>
      </c>
      <c r="L415" s="96" t="s">
        <v>710</v>
      </c>
    </row>
    <row r="416" spans="3:12" ht="15.75" thickBot="1" x14ac:dyDescent="0.3">
      <c r="C416" s="137" t="s">
        <v>93</v>
      </c>
      <c r="D416" s="197">
        <v>1</v>
      </c>
      <c r="E416" s="149">
        <v>8</v>
      </c>
      <c r="F416" s="116">
        <v>30000</v>
      </c>
      <c r="G416" s="111">
        <f>D416*E416*F416</f>
        <v>240000</v>
      </c>
      <c r="H416" s="163" t="s">
        <v>696</v>
      </c>
      <c r="I416" s="112" t="s">
        <v>282</v>
      </c>
      <c r="J416" s="112" t="str">
        <f>VLOOKUP(I416,Presupuesto!$B$11:$C$565,2,0)</f>
        <v>OTROS SERVICIOS TECNICOS Y PROFESIONALES</v>
      </c>
      <c r="K416" s="327" t="s">
        <v>57</v>
      </c>
      <c r="L416" s="96" t="s">
        <v>702</v>
      </c>
    </row>
    <row r="417" spans="3:12" ht="15.75" thickBot="1" x14ac:dyDescent="0.3">
      <c r="C417" s="169" t="s">
        <v>1387</v>
      </c>
      <c r="D417" s="160"/>
      <c r="E417" s="151">
        <v>0</v>
      </c>
      <c r="F417" s="98">
        <v>0</v>
      </c>
      <c r="G417" s="95">
        <f>F417</f>
        <v>0</v>
      </c>
      <c r="H417" s="163" t="s">
        <v>696</v>
      </c>
      <c r="I417" s="99" t="s">
        <v>282</v>
      </c>
      <c r="J417" s="99" t="str">
        <f>VLOOKUP(I417,Presupuesto!$B$11:$C$565,2,0)</f>
        <v>OTROS SERVICIOS TECNICOS Y PROFESIONALES</v>
      </c>
      <c r="K417" s="327" t="s">
        <v>57</v>
      </c>
      <c r="L417" s="96" t="s">
        <v>702</v>
      </c>
    </row>
    <row r="418" spans="3:12" ht="15.75" thickBot="1" x14ac:dyDescent="0.3">
      <c r="C418" s="97" t="s">
        <v>1388</v>
      </c>
      <c r="D418" s="160"/>
      <c r="E418" s="151">
        <v>0</v>
      </c>
      <c r="F418" s="98">
        <v>0</v>
      </c>
      <c r="G418" s="95">
        <f>F418</f>
        <v>0</v>
      </c>
      <c r="H418" s="163" t="s">
        <v>696</v>
      </c>
      <c r="I418" s="99" t="s">
        <v>282</v>
      </c>
      <c r="J418" s="99" t="str">
        <f>VLOOKUP(I418,Presupuesto!$B$11:$C$565,2,0)</f>
        <v>OTROS SERVICIOS TECNICOS Y PROFESIONALES</v>
      </c>
      <c r="K418" s="327" t="s">
        <v>57</v>
      </c>
      <c r="L418" s="96" t="s">
        <v>702</v>
      </c>
    </row>
    <row r="419" spans="3:12" ht="15.75" hidden="1" thickBot="1" x14ac:dyDescent="0.3">
      <c r="C419" s="444" t="s">
        <v>94</v>
      </c>
      <c r="D419" s="197"/>
      <c r="E419" s="149">
        <v>12</v>
      </c>
      <c r="F419" s="116">
        <v>30000</v>
      </c>
      <c r="G419" s="111">
        <f>D419*E419*F419</f>
        <v>0</v>
      </c>
      <c r="H419" s="163"/>
      <c r="I419" s="112" t="s">
        <v>135</v>
      </c>
      <c r="J419" s="112" t="str">
        <f>VLOOKUP(I419,Presupuesto!$B$11:$C$565,2,0)</f>
        <v>SUELDOS Y SALARIOS PERMANENTES</v>
      </c>
      <c r="K419" s="327" t="s">
        <v>57</v>
      </c>
      <c r="L419" s="96" t="s">
        <v>702</v>
      </c>
    </row>
    <row r="420" spans="3:12" ht="15.75" hidden="1" thickBot="1" x14ac:dyDescent="0.3">
      <c r="C420" s="169" t="s">
        <v>1387</v>
      </c>
      <c r="D420" s="167"/>
      <c r="E420" s="128">
        <v>0</v>
      </c>
      <c r="F420" s="117">
        <f>IF(E419=0,"",(G419/E419)/12*E419)</f>
        <v>0</v>
      </c>
      <c r="G420" s="118">
        <f>F420</f>
        <v>0</v>
      </c>
      <c r="H420" s="161"/>
      <c r="I420" s="99" t="s">
        <v>148</v>
      </c>
      <c r="J420" s="99" t="str">
        <f>VLOOKUP(I420,Presupuesto!$B$11:$C$565,2,0)</f>
        <v>AGUINALDO Y DECIMO CUARTO MES</v>
      </c>
      <c r="K420" s="327" t="s">
        <v>57</v>
      </c>
      <c r="L420" s="96" t="s">
        <v>702</v>
      </c>
    </row>
    <row r="421" spans="3:12" ht="15.75" hidden="1" thickBot="1" x14ac:dyDescent="0.3">
      <c r="C421" s="171" t="s">
        <v>1388</v>
      </c>
      <c r="D421" s="159"/>
      <c r="E421" s="129">
        <v>0</v>
      </c>
      <c r="F421" s="103">
        <f>IF(E419&lt;6,"",((E419-6)/12)*(G419/E419))</f>
        <v>0</v>
      </c>
      <c r="G421" s="103">
        <f>F421</f>
        <v>0</v>
      </c>
      <c r="H421" s="159"/>
      <c r="I421" s="104" t="s">
        <v>149</v>
      </c>
      <c r="J421" s="121" t="str">
        <f>VLOOKUP(I421,Presupuesto!$B$11:$C$565,2,0)</f>
        <v>DECIMOCUARTO MES</v>
      </c>
      <c r="K421" s="327" t="s">
        <v>57</v>
      </c>
      <c r="L421" s="121" t="s">
        <v>702</v>
      </c>
    </row>
    <row r="422" spans="3:12" ht="15.75" thickBot="1" x14ac:dyDescent="0.3"/>
    <row r="423" spans="3:12" ht="15.75" thickBot="1" x14ac:dyDescent="0.3">
      <c r="C423" s="68" t="s">
        <v>1292</v>
      </c>
      <c r="D423" s="30">
        <f>SUM(G430:G480)</f>
        <v>360000</v>
      </c>
      <c r="E423" s="92"/>
      <c r="F423" s="92"/>
      <c r="G423" s="92"/>
      <c r="H423" s="75"/>
      <c r="I423" s="75"/>
      <c r="J423" s="75"/>
    </row>
    <row r="424" spans="3:12" x14ac:dyDescent="0.25">
      <c r="D424" s="31"/>
      <c r="E424" s="92"/>
      <c r="F424" s="92"/>
      <c r="G424" s="92"/>
      <c r="H424" s="75"/>
      <c r="I424" s="75"/>
      <c r="J424" s="75"/>
    </row>
    <row r="425" spans="3:12" x14ac:dyDescent="0.25">
      <c r="C425" s="85" t="s">
        <v>1394</v>
      </c>
      <c r="D425" s="31"/>
      <c r="E425" s="92"/>
      <c r="F425" s="92"/>
      <c r="G425" s="92"/>
      <c r="H425" s="75"/>
      <c r="I425" s="75"/>
      <c r="J425" s="75"/>
    </row>
    <row r="426" spans="3:12" ht="15.75" x14ac:dyDescent="0.25">
      <c r="C426" s="201" t="s">
        <v>1293</v>
      </c>
      <c r="D426" s="386">
        <v>8.1999999999999993</v>
      </c>
      <c r="E426" s="92"/>
      <c r="F426" s="92"/>
      <c r="G426" s="92"/>
      <c r="H426" s="75"/>
      <c r="I426" s="75"/>
      <c r="J426" s="75"/>
    </row>
    <row r="427" spans="3:12" ht="18.75" x14ac:dyDescent="0.25">
      <c r="C427" s="424" t="str">
        <f>IFERROR(VLOOKUP(D426,'Desarrollo e Innov. Curricular'!$E:$F,2,FALSE),IFERROR(VLOOKUP(D426,'Investigación Científica'!$E:$F,2,FALSE),IFERROR(VLOOKUP(D426,'Vinculación Univ. Sociedad'!$E:$F,2,FALSE),IFERROR(VLOOKUP(D426,'Docencia y Profesorado Universi'!$E:$F,2,FALSE),IFERROR(VLOOKUP(D426,'Estudiantes y Graduados'!$E:$F,2,FALSE),IFERROR(VLOOKUP(D426,'Gestion Administrativa'!$E:$F,2,FALSE),IFERROR(VLOOKUP(D426,'Gestión Académica'!$E:$F,2,FALSE),IFERROR(VLOOKUP(D426,'Aseguramiento de la Calidad'!$E:$F,2,FALSE),IFERROR(VLOOKUP(D426,'Gestión del Conocimiento'!$E:$F,2,FALSE),IFERROR(VLOOKUP(D426,'Gobernabilidad y Procesos...'!$E:$F,2,FALSE),IFERROR(VLOOKUP(D426,'Gestión del Talento Humano'!$E:$F,2,FALSE),IFERROR(VLOOKUP(D426,'Internacionalización de la E.S.'!$E:$F,2,FALSE),IFERROR(VLOOKUP(D426,Posgrado!$E:$F,2,FALSE),IFERROR(VLOOKUP(D426,'Cultura de Innovación Insti...'!$E:$F,2,FALSE),VLOOKUP(D426,'Lo Esencial de la Reforma Univ.'!$E:$F,2,0)))))))))))))))</f>
        <v>1- 2 consultores contratados para diseño de sistema. 2- Dotación de equipo</v>
      </c>
      <c r="D427" s="31"/>
      <c r="E427" s="92"/>
      <c r="F427" s="92"/>
      <c r="G427" s="92"/>
      <c r="H427" s="75"/>
      <c r="I427" s="75"/>
      <c r="J427" s="75"/>
    </row>
    <row r="428" spans="3:12" ht="15.75" thickBot="1" x14ac:dyDescent="0.3">
      <c r="C428" s="175"/>
      <c r="D428" s="31"/>
      <c r="E428" s="92"/>
      <c r="F428" s="92"/>
      <c r="G428" s="92"/>
      <c r="H428" s="75"/>
      <c r="I428" s="75"/>
      <c r="J428" s="75"/>
    </row>
    <row r="429" spans="3:12" ht="30.75" thickBot="1" x14ac:dyDescent="0.3">
      <c r="C429" s="131" t="s">
        <v>1294</v>
      </c>
      <c r="D429" s="135" t="s">
        <v>90</v>
      </c>
      <c r="E429" s="168" t="s">
        <v>1386</v>
      </c>
      <c r="F429" s="135" t="s">
        <v>1296</v>
      </c>
      <c r="G429" s="132" t="s">
        <v>1297</v>
      </c>
      <c r="H429" s="130" t="s">
        <v>1298</v>
      </c>
      <c r="I429" s="133" t="s">
        <v>1299</v>
      </c>
      <c r="J429" s="133" t="s">
        <v>695</v>
      </c>
      <c r="K429" s="133" t="s">
        <v>1300</v>
      </c>
      <c r="L429" s="133" t="s">
        <v>1301</v>
      </c>
    </row>
    <row r="430" spans="3:12" ht="15.75" hidden="1" thickBot="1" x14ac:dyDescent="0.3">
      <c r="C430" s="134" t="s">
        <v>75</v>
      </c>
      <c r="D430" s="197"/>
      <c r="E430" s="149">
        <v>12</v>
      </c>
      <c r="F430" s="303">
        <f>HLOOKUP($C430,$BZ$2:$CM$3,2,0)</f>
        <v>41436.800000000003</v>
      </c>
      <c r="G430" s="111">
        <f>D430*E430*F430</f>
        <v>0</v>
      </c>
      <c r="H430" s="163"/>
      <c r="I430" s="112" t="s">
        <v>135</v>
      </c>
      <c r="J430" s="112" t="str">
        <f>VLOOKUP(I430,Presupuesto!$B$11:$C$565,2,0)</f>
        <v>SUELDOS Y SALARIOS PERMANENTES</v>
      </c>
      <c r="K430" s="327" t="s">
        <v>64</v>
      </c>
      <c r="L430" s="96" t="s">
        <v>702</v>
      </c>
    </row>
    <row r="431" spans="3:12" ht="15.75" hidden="1" thickBot="1" x14ac:dyDescent="0.3">
      <c r="C431" s="169" t="s">
        <v>1387</v>
      </c>
      <c r="D431" s="160"/>
      <c r="E431" s="151">
        <v>0</v>
      </c>
      <c r="F431" s="98">
        <f>IF(E430=0,"",(G430/E430)/12*E430)</f>
        <v>0</v>
      </c>
      <c r="G431" s="95">
        <f>F431</f>
        <v>0</v>
      </c>
      <c r="H431" s="161" t="s">
        <v>696</v>
      </c>
      <c r="I431" s="114" t="s">
        <v>148</v>
      </c>
      <c r="J431" s="114" t="str">
        <f>VLOOKUP(I431,Presupuesto!$B$11:$C$565,2,0)</f>
        <v>AGUINALDO Y DECIMO CUARTO MES</v>
      </c>
      <c r="K431" s="327" t="s">
        <v>64</v>
      </c>
      <c r="L431" s="96" t="s">
        <v>703</v>
      </c>
    </row>
    <row r="432" spans="3:12" ht="15.75" hidden="1" thickBot="1" x14ac:dyDescent="0.3">
      <c r="C432" s="170" t="s">
        <v>1388</v>
      </c>
      <c r="D432" s="160"/>
      <c r="E432" s="151">
        <v>0</v>
      </c>
      <c r="F432" s="115">
        <f>IF(E430&lt;6,"",((E430-6)/12)*(G430/E430))</f>
        <v>0</v>
      </c>
      <c r="G432" s="95">
        <f>F432</f>
        <v>0</v>
      </c>
      <c r="H432" s="161"/>
      <c r="I432" s="99" t="s">
        <v>149</v>
      </c>
      <c r="J432" s="99" t="str">
        <f>VLOOKUP(I432,Presupuesto!$B$11:$C$565,2,0)</f>
        <v>DECIMOCUARTO MES</v>
      </c>
      <c r="K432" s="327" t="s">
        <v>64</v>
      </c>
      <c r="L432" s="96" t="s">
        <v>704</v>
      </c>
    </row>
    <row r="433" spans="3:12" ht="15.75" hidden="1" thickBot="1" x14ac:dyDescent="0.3">
      <c r="C433" s="134" t="s">
        <v>76</v>
      </c>
      <c r="D433" s="197"/>
      <c r="E433" s="149">
        <v>12</v>
      </c>
      <c r="F433" s="303">
        <f>HLOOKUP($C433,$BZ$2:$CM$3,2,0)</f>
        <v>37669.82</v>
      </c>
      <c r="G433" s="111">
        <f>D433*E433*F433</f>
        <v>0</v>
      </c>
      <c r="H433" s="163"/>
      <c r="I433" s="112" t="s">
        <v>135</v>
      </c>
      <c r="J433" s="112" t="str">
        <f>VLOOKUP(I433,Presupuesto!$B$11:$C$565,2,0)</f>
        <v>SUELDOS Y SALARIOS PERMANENTES</v>
      </c>
      <c r="K433" s="327" t="s">
        <v>64</v>
      </c>
      <c r="L433" s="96" t="s">
        <v>704</v>
      </c>
    </row>
    <row r="434" spans="3:12" ht="15.75" hidden="1" thickBot="1" x14ac:dyDescent="0.3">
      <c r="C434" s="169" t="s">
        <v>1387</v>
      </c>
      <c r="D434" s="160"/>
      <c r="E434" s="151">
        <v>0</v>
      </c>
      <c r="F434" s="98">
        <f>IF(E433=0,"",(G433/E433)/12*E433)</f>
        <v>0</v>
      </c>
      <c r="G434" s="95">
        <f>F434</f>
        <v>0</v>
      </c>
      <c r="H434" s="161"/>
      <c r="I434" s="114" t="s">
        <v>148</v>
      </c>
      <c r="J434" s="114" t="str">
        <f>VLOOKUP(I434,Presupuesto!$B$11:$C$565,2,0)</f>
        <v>AGUINALDO Y DECIMO CUARTO MES</v>
      </c>
      <c r="K434" s="327" t="s">
        <v>64</v>
      </c>
      <c r="L434" s="96" t="s">
        <v>704</v>
      </c>
    </row>
    <row r="435" spans="3:12" ht="15.75" hidden="1" thickBot="1" x14ac:dyDescent="0.3">
      <c r="C435" s="170" t="s">
        <v>1388</v>
      </c>
      <c r="D435" s="160"/>
      <c r="E435" s="151">
        <v>0</v>
      </c>
      <c r="F435" s="115">
        <f>IF(E433&lt;6,"",((E433-6)/12)*(G433/E433))</f>
        <v>0</v>
      </c>
      <c r="G435" s="95">
        <f>F435</f>
        <v>0</v>
      </c>
      <c r="H435" s="161"/>
      <c r="I435" s="99" t="s">
        <v>149</v>
      </c>
      <c r="J435" s="99" t="str">
        <f>VLOOKUP(I435,Presupuesto!$B$11:$C$565,2,0)</f>
        <v>DECIMOCUARTO MES</v>
      </c>
      <c r="K435" s="327" t="s">
        <v>64</v>
      </c>
      <c r="L435" s="96" t="s">
        <v>704</v>
      </c>
    </row>
    <row r="436" spans="3:12" ht="15.75" hidden="1" thickBot="1" x14ac:dyDescent="0.3">
      <c r="C436" s="134" t="s">
        <v>77</v>
      </c>
      <c r="D436" s="197"/>
      <c r="E436" s="149">
        <v>12</v>
      </c>
      <c r="F436" s="303">
        <f>HLOOKUP($C436,$BZ$2:$CM$3,2,0)</f>
        <v>33902.839999999997</v>
      </c>
      <c r="G436" s="111">
        <f>D436*E436*F436</f>
        <v>0</v>
      </c>
      <c r="H436" s="163"/>
      <c r="I436" s="112" t="s">
        <v>135</v>
      </c>
      <c r="J436" s="112" t="str">
        <f>VLOOKUP(I436,Presupuesto!$B$11:$C$565,2,0)</f>
        <v>SUELDOS Y SALARIOS PERMANENTES</v>
      </c>
      <c r="K436" s="327" t="s">
        <v>64</v>
      </c>
      <c r="L436" s="96" t="s">
        <v>704</v>
      </c>
    </row>
    <row r="437" spans="3:12" ht="15.75" hidden="1" thickBot="1" x14ac:dyDescent="0.3">
      <c r="C437" s="169" t="s">
        <v>1387</v>
      </c>
      <c r="D437" s="160"/>
      <c r="E437" s="151">
        <v>0</v>
      </c>
      <c r="F437" s="98">
        <f>IF(E436=0,"",(G436/E436)/12*E436)</f>
        <v>0</v>
      </c>
      <c r="G437" s="95">
        <f>F437</f>
        <v>0</v>
      </c>
      <c r="H437" s="161"/>
      <c r="I437" s="114" t="s">
        <v>148</v>
      </c>
      <c r="J437" s="114" t="str">
        <f>VLOOKUP(I437,Presupuesto!$B$11:$C$565,2,0)</f>
        <v>AGUINALDO Y DECIMO CUARTO MES</v>
      </c>
      <c r="K437" s="327" t="s">
        <v>64</v>
      </c>
      <c r="L437" s="96" t="s">
        <v>704</v>
      </c>
    </row>
    <row r="438" spans="3:12" ht="15.75" hidden="1" thickBot="1" x14ac:dyDescent="0.3">
      <c r="C438" s="170" t="s">
        <v>1388</v>
      </c>
      <c r="D438" s="160"/>
      <c r="E438" s="151">
        <v>0</v>
      </c>
      <c r="F438" s="115">
        <f>IF(E436&lt;6,"",((E436-6)/12)*(G436/E436))</f>
        <v>0</v>
      </c>
      <c r="G438" s="95">
        <f>F438</f>
        <v>0</v>
      </c>
      <c r="H438" s="161"/>
      <c r="I438" s="99" t="s">
        <v>149</v>
      </c>
      <c r="J438" s="99" t="str">
        <f>VLOOKUP(I438,Presupuesto!$B$11:$C$565,2,0)</f>
        <v>DECIMOCUARTO MES</v>
      </c>
      <c r="K438" s="327" t="s">
        <v>64</v>
      </c>
      <c r="L438" s="96" t="s">
        <v>704</v>
      </c>
    </row>
    <row r="439" spans="3:12" ht="15.75" hidden="1" thickBot="1" x14ac:dyDescent="0.3">
      <c r="C439" s="134" t="s">
        <v>78</v>
      </c>
      <c r="D439" s="197"/>
      <c r="E439" s="149">
        <v>12</v>
      </c>
      <c r="F439" s="303">
        <f>HLOOKUP($C439,$BZ$2:$CM$3,2,0)</f>
        <v>30135.85</v>
      </c>
      <c r="G439" s="111">
        <f>D439*E439*F439</f>
        <v>0</v>
      </c>
      <c r="H439" s="163"/>
      <c r="I439" s="112" t="s">
        <v>135</v>
      </c>
      <c r="J439" s="112" t="str">
        <f>VLOOKUP(I439,Presupuesto!$B$11:$C$565,2,0)</f>
        <v>SUELDOS Y SALARIOS PERMANENTES</v>
      </c>
      <c r="K439" s="327" t="s">
        <v>64</v>
      </c>
      <c r="L439" s="96" t="s">
        <v>704</v>
      </c>
    </row>
    <row r="440" spans="3:12" ht="15.75" hidden="1" thickBot="1" x14ac:dyDescent="0.3">
      <c r="C440" s="169" t="s">
        <v>1387</v>
      </c>
      <c r="D440" s="160"/>
      <c r="E440" s="151">
        <v>0</v>
      </c>
      <c r="F440" s="98">
        <f>IF(E439=0,"",(G439/E439)/12*E439)</f>
        <v>0</v>
      </c>
      <c r="G440" s="95">
        <f>F440</f>
        <v>0</v>
      </c>
      <c r="H440" s="161"/>
      <c r="I440" s="114" t="s">
        <v>148</v>
      </c>
      <c r="J440" s="114" t="str">
        <f>VLOOKUP(I440,Presupuesto!$B$11:$C$565,2,0)</f>
        <v>AGUINALDO Y DECIMO CUARTO MES</v>
      </c>
      <c r="K440" s="327" t="s">
        <v>64</v>
      </c>
      <c r="L440" s="96" t="s">
        <v>704</v>
      </c>
    </row>
    <row r="441" spans="3:12" ht="15.75" hidden="1" thickBot="1" x14ac:dyDescent="0.3">
      <c r="C441" s="170" t="s">
        <v>1388</v>
      </c>
      <c r="D441" s="160"/>
      <c r="E441" s="151">
        <v>0</v>
      </c>
      <c r="F441" s="115">
        <f>IF(E439&lt;6,"",((E439-6)/12)*(G439/E439))</f>
        <v>0</v>
      </c>
      <c r="G441" s="95">
        <f>F441</f>
        <v>0</v>
      </c>
      <c r="H441" s="161"/>
      <c r="I441" s="99" t="s">
        <v>149</v>
      </c>
      <c r="J441" s="99" t="str">
        <f>VLOOKUP(I441,Presupuesto!$B$11:$C$565,2,0)</f>
        <v>DECIMOCUARTO MES</v>
      </c>
      <c r="K441" s="327" t="s">
        <v>64</v>
      </c>
      <c r="L441" s="96" t="s">
        <v>704</v>
      </c>
    </row>
    <row r="442" spans="3:12" ht="15.75" hidden="1" thickBot="1" x14ac:dyDescent="0.3">
      <c r="C442" s="134" t="s">
        <v>79</v>
      </c>
      <c r="D442" s="197"/>
      <c r="E442" s="149">
        <v>12</v>
      </c>
      <c r="F442" s="303">
        <f>HLOOKUP($C442,$BZ$2:$CM$3,2,0)</f>
        <v>28252.36</v>
      </c>
      <c r="G442" s="111">
        <f>D442*E442*F442</f>
        <v>0</v>
      </c>
      <c r="H442" s="163"/>
      <c r="I442" s="112" t="s">
        <v>135</v>
      </c>
      <c r="J442" s="112" t="str">
        <f>VLOOKUP(I442,Presupuesto!$B$11:$C$565,2,0)</f>
        <v>SUELDOS Y SALARIOS PERMANENTES</v>
      </c>
      <c r="K442" s="327" t="s">
        <v>64</v>
      </c>
      <c r="L442" s="96" t="s">
        <v>704</v>
      </c>
    </row>
    <row r="443" spans="3:12" ht="15.75" hidden="1" thickBot="1" x14ac:dyDescent="0.3">
      <c r="C443" s="169" t="s">
        <v>1387</v>
      </c>
      <c r="D443" s="160"/>
      <c r="E443" s="151">
        <v>0</v>
      </c>
      <c r="F443" s="98">
        <f>IF(E442=0,"",(G442/E442)/12*E442)</f>
        <v>0</v>
      </c>
      <c r="G443" s="95">
        <f>F443</f>
        <v>0</v>
      </c>
      <c r="H443" s="161"/>
      <c r="I443" s="114" t="s">
        <v>148</v>
      </c>
      <c r="J443" s="114" t="str">
        <f>VLOOKUP(I443,Presupuesto!$B$11:$C$565,2,0)</f>
        <v>AGUINALDO Y DECIMO CUARTO MES</v>
      </c>
      <c r="K443" s="327" t="s">
        <v>64</v>
      </c>
      <c r="L443" s="96" t="s">
        <v>704</v>
      </c>
    </row>
    <row r="444" spans="3:12" ht="15.75" hidden="1" thickBot="1" x14ac:dyDescent="0.3">
      <c r="C444" s="170" t="s">
        <v>1388</v>
      </c>
      <c r="D444" s="160"/>
      <c r="E444" s="151">
        <v>0</v>
      </c>
      <c r="F444" s="115">
        <f>IF(E442&lt;6,"",((E442-6)/12)*(G442/E442))</f>
        <v>0</v>
      </c>
      <c r="G444" s="95">
        <f>F444</f>
        <v>0</v>
      </c>
      <c r="H444" s="161"/>
      <c r="I444" s="99" t="s">
        <v>149</v>
      </c>
      <c r="J444" s="99" t="str">
        <f>VLOOKUP(I444,Presupuesto!$B$11:$C$565,2,0)</f>
        <v>DECIMOCUARTO MES</v>
      </c>
      <c r="K444" s="327" t="s">
        <v>64</v>
      </c>
      <c r="L444" s="96" t="s">
        <v>704</v>
      </c>
    </row>
    <row r="445" spans="3:12" ht="15.75" hidden="1" thickBot="1" x14ac:dyDescent="0.3">
      <c r="C445" s="134" t="s">
        <v>80</v>
      </c>
      <c r="D445" s="197"/>
      <c r="E445" s="149">
        <v>12</v>
      </c>
      <c r="F445" s="303">
        <f>HLOOKUP($C445,$BZ$2:$CM$3,2,0)</f>
        <v>26368.87</v>
      </c>
      <c r="G445" s="111">
        <f>D445*E445*F445</f>
        <v>0</v>
      </c>
      <c r="H445" s="163"/>
      <c r="I445" s="112" t="s">
        <v>135</v>
      </c>
      <c r="J445" s="112" t="str">
        <f>VLOOKUP(I445,Presupuesto!$B$11:$C$565,2,0)</f>
        <v>SUELDOS Y SALARIOS PERMANENTES</v>
      </c>
      <c r="K445" s="327" t="s">
        <v>64</v>
      </c>
      <c r="L445" s="96" t="s">
        <v>704</v>
      </c>
    </row>
    <row r="446" spans="3:12" ht="15.75" hidden="1" thickBot="1" x14ac:dyDescent="0.3">
      <c r="C446" s="169" t="s">
        <v>1387</v>
      </c>
      <c r="D446" s="160"/>
      <c r="E446" s="151">
        <v>0</v>
      </c>
      <c r="F446" s="98">
        <f>IF(E445=0,"",(G445/E445)/12*E445)</f>
        <v>0</v>
      </c>
      <c r="G446" s="95">
        <f>F446</f>
        <v>0</v>
      </c>
      <c r="H446" s="161"/>
      <c r="I446" s="114" t="s">
        <v>148</v>
      </c>
      <c r="J446" s="114" t="str">
        <f>VLOOKUP(I446,Presupuesto!$B$11:$C$565,2,0)</f>
        <v>AGUINALDO Y DECIMO CUARTO MES</v>
      </c>
      <c r="K446" s="327" t="s">
        <v>64</v>
      </c>
      <c r="L446" s="96" t="s">
        <v>704</v>
      </c>
    </row>
    <row r="447" spans="3:12" ht="15.75" hidden="1" thickBot="1" x14ac:dyDescent="0.3">
      <c r="C447" s="170" t="s">
        <v>1388</v>
      </c>
      <c r="D447" s="160"/>
      <c r="E447" s="151">
        <v>0</v>
      </c>
      <c r="F447" s="115">
        <f>IF(E445&lt;6,"",((E445-6)/12)*(G445/E445))</f>
        <v>0</v>
      </c>
      <c r="G447" s="95">
        <f>F447</f>
        <v>0</v>
      </c>
      <c r="H447" s="161"/>
      <c r="I447" s="99" t="s">
        <v>149</v>
      </c>
      <c r="J447" s="99" t="str">
        <f>VLOOKUP(I447,Presupuesto!$B$11:$C$565,2,0)</f>
        <v>DECIMOCUARTO MES</v>
      </c>
      <c r="K447" s="327" t="s">
        <v>64</v>
      </c>
      <c r="L447" s="96" t="s">
        <v>704</v>
      </c>
    </row>
    <row r="448" spans="3:12" ht="15.75" hidden="1" thickBot="1" x14ac:dyDescent="0.3">
      <c r="C448" s="134" t="s">
        <v>81</v>
      </c>
      <c r="D448" s="197"/>
      <c r="E448" s="149">
        <v>12</v>
      </c>
      <c r="F448" s="303">
        <f>HLOOKUP($C448,$BZ$2:$CM$3,2,0)</f>
        <v>17893.16</v>
      </c>
      <c r="G448" s="111">
        <f>D448*E448*F448</f>
        <v>0</v>
      </c>
      <c r="H448" s="163"/>
      <c r="I448" s="112" t="s">
        <v>135</v>
      </c>
      <c r="J448" s="112" t="str">
        <f>VLOOKUP(I448,Presupuesto!$B$11:$C$565,2,0)</f>
        <v>SUELDOS Y SALARIOS PERMANENTES</v>
      </c>
      <c r="K448" s="327" t="s">
        <v>64</v>
      </c>
      <c r="L448" s="96" t="s">
        <v>704</v>
      </c>
    </row>
    <row r="449" spans="3:12" ht="15.75" hidden="1" thickBot="1" x14ac:dyDescent="0.3">
      <c r="C449" s="169" t="s">
        <v>1387</v>
      </c>
      <c r="D449" s="160"/>
      <c r="E449" s="151">
        <v>0</v>
      </c>
      <c r="F449" s="98">
        <f>IF(E448=0,"",(G448/E448)/12*E448)</f>
        <v>0</v>
      </c>
      <c r="G449" s="95">
        <f>F449</f>
        <v>0</v>
      </c>
      <c r="H449" s="161"/>
      <c r="I449" s="114" t="s">
        <v>148</v>
      </c>
      <c r="J449" s="114" t="str">
        <f>VLOOKUP(I449,Presupuesto!$B$11:$C$565,2,0)</f>
        <v>AGUINALDO Y DECIMO CUARTO MES</v>
      </c>
      <c r="K449" s="327" t="s">
        <v>64</v>
      </c>
      <c r="L449" s="96" t="s">
        <v>704</v>
      </c>
    </row>
    <row r="450" spans="3:12" ht="15.75" hidden="1" thickBot="1" x14ac:dyDescent="0.3">
      <c r="C450" s="170" t="s">
        <v>1388</v>
      </c>
      <c r="D450" s="160"/>
      <c r="E450" s="151">
        <v>0</v>
      </c>
      <c r="F450" s="115">
        <f>IF(E448&lt;6,"",((E448-6)/12)*(G448/E448))</f>
        <v>0</v>
      </c>
      <c r="G450" s="95">
        <f>F450</f>
        <v>0</v>
      </c>
      <c r="H450" s="161"/>
      <c r="I450" s="99" t="s">
        <v>149</v>
      </c>
      <c r="J450" s="99" t="str">
        <f>VLOOKUP(I450,Presupuesto!$B$11:$C$565,2,0)</f>
        <v>DECIMOCUARTO MES</v>
      </c>
      <c r="K450" s="327" t="s">
        <v>64</v>
      </c>
      <c r="L450" s="96" t="s">
        <v>704</v>
      </c>
    </row>
    <row r="451" spans="3:12" ht="15.75" hidden="1" thickBot="1" x14ac:dyDescent="0.3">
      <c r="C451" s="134" t="s">
        <v>82</v>
      </c>
      <c r="D451" s="197"/>
      <c r="E451" s="149">
        <v>12</v>
      </c>
      <c r="F451" s="303">
        <f>HLOOKUP($C451,$BZ$2:$CM$3,2,0)</f>
        <v>16951.419999999998</v>
      </c>
      <c r="G451" s="111">
        <f>D451*E451*F451</f>
        <v>0</v>
      </c>
      <c r="H451" s="163"/>
      <c r="I451" s="112" t="s">
        <v>135</v>
      </c>
      <c r="J451" s="112" t="str">
        <f>VLOOKUP(I451,Presupuesto!$B$11:$C$565,2,0)</f>
        <v>SUELDOS Y SALARIOS PERMANENTES</v>
      </c>
      <c r="K451" s="327" t="s">
        <v>64</v>
      </c>
      <c r="L451" s="96" t="s">
        <v>704</v>
      </c>
    </row>
    <row r="452" spans="3:12" ht="15.75" hidden="1" thickBot="1" x14ac:dyDescent="0.3">
      <c r="C452" s="169" t="s">
        <v>1387</v>
      </c>
      <c r="D452" s="160"/>
      <c r="E452" s="151">
        <v>0</v>
      </c>
      <c r="F452" s="98">
        <f>IF(E451=0,"",(G451/E451)/12*E451)</f>
        <v>0</v>
      </c>
      <c r="G452" s="95">
        <f>F452</f>
        <v>0</v>
      </c>
      <c r="H452" s="161"/>
      <c r="I452" s="114" t="s">
        <v>148</v>
      </c>
      <c r="J452" s="114" t="str">
        <f>VLOOKUP(I452,Presupuesto!$B$11:$C$565,2,0)</f>
        <v>AGUINALDO Y DECIMO CUARTO MES</v>
      </c>
      <c r="K452" s="327" t="s">
        <v>64</v>
      </c>
      <c r="L452" s="96" t="s">
        <v>704</v>
      </c>
    </row>
    <row r="453" spans="3:12" ht="15.75" hidden="1" thickBot="1" x14ac:dyDescent="0.3">
      <c r="C453" s="170" t="s">
        <v>1388</v>
      </c>
      <c r="D453" s="160"/>
      <c r="E453" s="151">
        <v>0</v>
      </c>
      <c r="F453" s="115">
        <f>IF(E451&lt;6,"",((E451-6)/12)*(G451/E451))</f>
        <v>0</v>
      </c>
      <c r="G453" s="95">
        <f>F453</f>
        <v>0</v>
      </c>
      <c r="H453" s="161"/>
      <c r="I453" s="99" t="s">
        <v>149</v>
      </c>
      <c r="J453" s="99" t="str">
        <f>VLOOKUP(I453,Presupuesto!$B$11:$C$565,2,0)</f>
        <v>DECIMOCUARTO MES</v>
      </c>
      <c r="K453" s="327" t="s">
        <v>64</v>
      </c>
      <c r="L453" s="96" t="s">
        <v>704</v>
      </c>
    </row>
    <row r="454" spans="3:12" ht="15.75" hidden="1" thickBot="1" x14ac:dyDescent="0.3">
      <c r="C454" s="134" t="s">
        <v>83</v>
      </c>
      <c r="D454" s="197"/>
      <c r="E454" s="149">
        <v>12</v>
      </c>
      <c r="F454" s="303">
        <f>HLOOKUP($C454,$BZ$2:$CM$3,2,0)</f>
        <v>13184.44</v>
      </c>
      <c r="G454" s="111">
        <f>D454*E454*F454</f>
        <v>0</v>
      </c>
      <c r="H454" s="163"/>
      <c r="I454" s="112" t="s">
        <v>135</v>
      </c>
      <c r="J454" s="112" t="str">
        <f>VLOOKUP(I454,Presupuesto!$B$11:$C$565,2,0)</f>
        <v>SUELDOS Y SALARIOS PERMANENTES</v>
      </c>
      <c r="K454" s="327" t="s">
        <v>64</v>
      </c>
      <c r="L454" s="96" t="s">
        <v>704</v>
      </c>
    </row>
    <row r="455" spans="3:12" ht="15.75" hidden="1" thickBot="1" x14ac:dyDescent="0.3">
      <c r="C455" s="169" t="s">
        <v>1387</v>
      </c>
      <c r="D455" s="160"/>
      <c r="E455" s="151">
        <v>0</v>
      </c>
      <c r="F455" s="98">
        <f>IF(E454=0,"",(G454/E454)/12*E454)</f>
        <v>0</v>
      </c>
      <c r="G455" s="95">
        <f>F455</f>
        <v>0</v>
      </c>
      <c r="H455" s="161"/>
      <c r="I455" s="114" t="s">
        <v>148</v>
      </c>
      <c r="J455" s="114" t="str">
        <f>VLOOKUP(I455,Presupuesto!$B$11:$C$565,2,0)</f>
        <v>AGUINALDO Y DECIMO CUARTO MES</v>
      </c>
      <c r="K455" s="327" t="s">
        <v>64</v>
      </c>
      <c r="L455" s="96" t="s">
        <v>704</v>
      </c>
    </row>
    <row r="456" spans="3:12" ht="15.75" hidden="1" thickBot="1" x14ac:dyDescent="0.3">
      <c r="C456" s="170" t="s">
        <v>1388</v>
      </c>
      <c r="D456" s="160"/>
      <c r="E456" s="151">
        <v>0</v>
      </c>
      <c r="F456" s="115">
        <f>IF(E454&lt;6,"",((E454-6)/12)*(G454/E454))</f>
        <v>0</v>
      </c>
      <c r="G456" s="95">
        <f>F456</f>
        <v>0</v>
      </c>
      <c r="H456" s="161"/>
      <c r="I456" s="99" t="s">
        <v>149</v>
      </c>
      <c r="J456" s="99" t="str">
        <f>VLOOKUP(I456,Presupuesto!$B$11:$C$565,2,0)</f>
        <v>DECIMOCUARTO MES</v>
      </c>
      <c r="K456" s="327" t="s">
        <v>64</v>
      </c>
      <c r="L456" s="96" t="s">
        <v>704</v>
      </c>
    </row>
    <row r="457" spans="3:12" ht="15.75" hidden="1" thickBot="1" x14ac:dyDescent="0.3">
      <c r="C457" s="134" t="s">
        <v>84</v>
      </c>
      <c r="D457" s="197"/>
      <c r="E457" s="149">
        <v>12</v>
      </c>
      <c r="F457" s="303">
        <f>HLOOKUP($C457,$BZ$2:$CM$3,2,0)</f>
        <v>15032.56</v>
      </c>
      <c r="G457" s="111">
        <f>D457*E457*F457</f>
        <v>0</v>
      </c>
      <c r="H457" s="163"/>
      <c r="I457" s="112" t="s">
        <v>135</v>
      </c>
      <c r="J457" s="112" t="str">
        <f>VLOOKUP(I457,Presupuesto!$B$11:$C$565,2,0)</f>
        <v>SUELDOS Y SALARIOS PERMANENTES</v>
      </c>
      <c r="K457" s="327" t="s">
        <v>64</v>
      </c>
      <c r="L457" s="96" t="s">
        <v>704</v>
      </c>
    </row>
    <row r="458" spans="3:12" ht="15.75" hidden="1" thickBot="1" x14ac:dyDescent="0.3">
      <c r="C458" s="169" t="s">
        <v>1387</v>
      </c>
      <c r="D458" s="160"/>
      <c r="E458" s="151">
        <v>0</v>
      </c>
      <c r="F458" s="98">
        <f>IF(E457=0,"",(G457/E457)/12*E457)</f>
        <v>0</v>
      </c>
      <c r="G458" s="95">
        <f>F458</f>
        <v>0</v>
      </c>
      <c r="H458" s="161"/>
      <c r="I458" s="114" t="s">
        <v>148</v>
      </c>
      <c r="J458" s="114" t="str">
        <f>VLOOKUP(I458,Presupuesto!$B$11:$C$565,2,0)</f>
        <v>AGUINALDO Y DECIMO CUARTO MES</v>
      </c>
      <c r="K458" s="327" t="s">
        <v>64</v>
      </c>
      <c r="L458" s="96" t="s">
        <v>704</v>
      </c>
    </row>
    <row r="459" spans="3:12" ht="15.75" hidden="1" thickBot="1" x14ac:dyDescent="0.3">
      <c r="C459" s="170" t="s">
        <v>1388</v>
      </c>
      <c r="D459" s="160"/>
      <c r="E459" s="151">
        <v>0</v>
      </c>
      <c r="F459" s="115">
        <f>IF(E457&lt;6,"",((E457-6)/12)*(G457/E457))</f>
        <v>0</v>
      </c>
      <c r="G459" s="95">
        <f>F459</f>
        <v>0</v>
      </c>
      <c r="H459" s="161"/>
      <c r="I459" s="99" t="s">
        <v>149</v>
      </c>
      <c r="J459" s="99" t="str">
        <f>VLOOKUP(I459,Presupuesto!$B$11:$C$565,2,0)</f>
        <v>DECIMOCUARTO MES</v>
      </c>
      <c r="K459" s="327" t="s">
        <v>64</v>
      </c>
      <c r="L459" s="96" t="s">
        <v>704</v>
      </c>
    </row>
    <row r="460" spans="3:12" ht="15.75" hidden="1" thickBot="1" x14ac:dyDescent="0.3">
      <c r="C460" s="134" t="s">
        <v>85</v>
      </c>
      <c r="D460" s="197"/>
      <c r="E460" s="149">
        <v>12</v>
      </c>
      <c r="F460" s="303">
        <f>HLOOKUP($C460,$BZ$2:$CM$3,2,0)</f>
        <v>13264.02</v>
      </c>
      <c r="G460" s="111">
        <f>D460*E460*F460</f>
        <v>0</v>
      </c>
      <c r="H460" s="163"/>
      <c r="I460" s="112" t="s">
        <v>135</v>
      </c>
      <c r="J460" s="112" t="str">
        <f>VLOOKUP(I460,Presupuesto!$B$11:$C$565,2,0)</f>
        <v>SUELDOS Y SALARIOS PERMANENTES</v>
      </c>
      <c r="K460" s="327" t="s">
        <v>64</v>
      </c>
      <c r="L460" s="96" t="s">
        <v>704</v>
      </c>
    </row>
    <row r="461" spans="3:12" ht="15.75" hidden="1" thickBot="1" x14ac:dyDescent="0.3">
      <c r="C461" s="169" t="s">
        <v>1387</v>
      </c>
      <c r="D461" s="160"/>
      <c r="E461" s="151">
        <v>0</v>
      </c>
      <c r="F461" s="98">
        <f>IF(E460=0,"",(G460/E460)/12*E460)</f>
        <v>0</v>
      </c>
      <c r="G461" s="95">
        <f>F461</f>
        <v>0</v>
      </c>
      <c r="H461" s="161"/>
      <c r="I461" s="114" t="s">
        <v>148</v>
      </c>
      <c r="J461" s="114" t="str">
        <f>VLOOKUP(I461,Presupuesto!$B$11:$C$565,2,0)</f>
        <v>AGUINALDO Y DECIMO CUARTO MES</v>
      </c>
      <c r="K461" s="327" t="s">
        <v>64</v>
      </c>
      <c r="L461" s="96" t="s">
        <v>704</v>
      </c>
    </row>
    <row r="462" spans="3:12" ht="15.75" hidden="1" thickBot="1" x14ac:dyDescent="0.3">
      <c r="C462" s="170" t="s">
        <v>1388</v>
      </c>
      <c r="D462" s="160"/>
      <c r="E462" s="151">
        <v>0</v>
      </c>
      <c r="F462" s="115">
        <f>IF(E460&lt;6,"",((E460-6)/12)*(G460/E460))</f>
        <v>0</v>
      </c>
      <c r="G462" s="95">
        <f>F462</f>
        <v>0</v>
      </c>
      <c r="H462" s="161"/>
      <c r="I462" s="99" t="s">
        <v>149</v>
      </c>
      <c r="J462" s="99" t="str">
        <f>VLOOKUP(I462,Presupuesto!$B$11:$C$565,2,0)</f>
        <v>DECIMOCUARTO MES</v>
      </c>
      <c r="K462" s="327" t="s">
        <v>64</v>
      </c>
      <c r="L462" s="96" t="s">
        <v>704</v>
      </c>
    </row>
    <row r="463" spans="3:12" ht="15.75" hidden="1" thickBot="1" x14ac:dyDescent="0.3">
      <c r="C463" s="134" t="s">
        <v>86</v>
      </c>
      <c r="D463" s="197"/>
      <c r="E463" s="149">
        <v>12</v>
      </c>
      <c r="F463" s="303">
        <f>HLOOKUP($C463,$BZ$2:$CM$3,2,0)</f>
        <v>12379.75</v>
      </c>
      <c r="G463" s="111">
        <f>D463*E463*F463</f>
        <v>0</v>
      </c>
      <c r="H463" s="163"/>
      <c r="I463" s="112" t="s">
        <v>135</v>
      </c>
      <c r="J463" s="112" t="str">
        <f>VLOOKUP(I463,Presupuesto!$B$11:$C$565,2,0)</f>
        <v>SUELDOS Y SALARIOS PERMANENTES</v>
      </c>
      <c r="K463" s="327" t="s">
        <v>64</v>
      </c>
      <c r="L463" s="96" t="s">
        <v>704</v>
      </c>
    </row>
    <row r="464" spans="3:12" ht="15.75" hidden="1" thickBot="1" x14ac:dyDescent="0.3">
      <c r="C464" s="169" t="s">
        <v>1387</v>
      </c>
      <c r="D464" s="160"/>
      <c r="E464" s="151">
        <v>0</v>
      </c>
      <c r="F464" s="98">
        <f>IF(E463=0,"",(G463/E463)/12*E463)</f>
        <v>0</v>
      </c>
      <c r="G464" s="95">
        <f>F464</f>
        <v>0</v>
      </c>
      <c r="H464" s="161"/>
      <c r="I464" s="114" t="s">
        <v>148</v>
      </c>
      <c r="J464" s="114" t="str">
        <f>VLOOKUP(I464,Presupuesto!$B$11:$C$565,2,0)</f>
        <v>AGUINALDO Y DECIMO CUARTO MES</v>
      </c>
      <c r="K464" s="327" t="s">
        <v>64</v>
      </c>
      <c r="L464" s="96" t="s">
        <v>704</v>
      </c>
    </row>
    <row r="465" spans="3:12" ht="15.75" hidden="1" thickBot="1" x14ac:dyDescent="0.3">
      <c r="C465" s="170" t="s">
        <v>1388</v>
      </c>
      <c r="D465" s="160"/>
      <c r="E465" s="151">
        <v>0</v>
      </c>
      <c r="F465" s="115">
        <f>IF(E463&lt;6,"",((E463-6)/12)*(G463/E463))</f>
        <v>0</v>
      </c>
      <c r="G465" s="95">
        <f>F465</f>
        <v>0</v>
      </c>
      <c r="H465" s="161"/>
      <c r="I465" s="99" t="s">
        <v>149</v>
      </c>
      <c r="J465" s="99" t="str">
        <f>VLOOKUP(I465,Presupuesto!$B$11:$C$565,2,0)</f>
        <v>DECIMOCUARTO MES</v>
      </c>
      <c r="K465" s="327" t="s">
        <v>64</v>
      </c>
      <c r="L465" s="96" t="s">
        <v>704</v>
      </c>
    </row>
    <row r="466" spans="3:12" ht="15.75" hidden="1" thickBot="1" x14ac:dyDescent="0.3">
      <c r="C466" s="134" t="s">
        <v>87</v>
      </c>
      <c r="D466" s="197"/>
      <c r="E466" s="149">
        <v>12</v>
      </c>
      <c r="F466" s="303">
        <f>HLOOKUP($C466,$BZ$2:$CM$3,2,0)</f>
        <v>439.49</v>
      </c>
      <c r="G466" s="111">
        <f>D466*E466*F466</f>
        <v>0</v>
      </c>
      <c r="H466" s="163"/>
      <c r="I466" s="112" t="s">
        <v>135</v>
      </c>
      <c r="J466" s="112" t="str">
        <f>VLOOKUP(I466,Presupuesto!$B$11:$C$565,2,0)</f>
        <v>SUELDOS Y SALARIOS PERMANENTES</v>
      </c>
      <c r="K466" s="327" t="s">
        <v>64</v>
      </c>
      <c r="L466" s="96" t="s">
        <v>704</v>
      </c>
    </row>
    <row r="467" spans="3:12" ht="15.75" hidden="1" thickBot="1" x14ac:dyDescent="0.3">
      <c r="C467" s="169" t="s">
        <v>1387</v>
      </c>
      <c r="D467" s="160"/>
      <c r="E467" s="151">
        <v>0</v>
      </c>
      <c r="F467" s="98">
        <f>IF(E466=0,"",(G466/E466)/12*E466)</f>
        <v>0</v>
      </c>
      <c r="G467" s="95">
        <f>F467</f>
        <v>0</v>
      </c>
      <c r="H467" s="161"/>
      <c r="I467" s="114" t="s">
        <v>148</v>
      </c>
      <c r="J467" s="114" t="str">
        <f>VLOOKUP(I467,Presupuesto!$B$11:$C$565,2,0)</f>
        <v>AGUINALDO Y DECIMO CUARTO MES</v>
      </c>
      <c r="K467" s="327" t="s">
        <v>64</v>
      </c>
      <c r="L467" s="96" t="s">
        <v>704</v>
      </c>
    </row>
    <row r="468" spans="3:12" ht="15.75" hidden="1" thickBot="1" x14ac:dyDescent="0.3">
      <c r="C468" s="170" t="s">
        <v>1388</v>
      </c>
      <c r="D468" s="160"/>
      <c r="E468" s="151">
        <v>0</v>
      </c>
      <c r="F468" s="115">
        <f>IF(E466&lt;6,"",((E466-6)/12)*(G466/E466))</f>
        <v>0</v>
      </c>
      <c r="G468" s="95">
        <f>F468</f>
        <v>0</v>
      </c>
      <c r="H468" s="161"/>
      <c r="I468" s="99" t="s">
        <v>149</v>
      </c>
      <c r="J468" s="99" t="str">
        <f>VLOOKUP(I468,Presupuesto!$B$11:$C$565,2,0)</f>
        <v>DECIMOCUARTO MES</v>
      </c>
      <c r="K468" s="327" t="s">
        <v>64</v>
      </c>
      <c r="L468" s="96" t="s">
        <v>704</v>
      </c>
    </row>
    <row r="469" spans="3:12" ht="15.75" hidden="1" thickBot="1" x14ac:dyDescent="0.3">
      <c r="C469" s="134" t="s">
        <v>88</v>
      </c>
      <c r="D469" s="197"/>
      <c r="E469" s="149">
        <v>12</v>
      </c>
      <c r="F469" s="303">
        <f>HLOOKUP($C469,$BZ$2:$CM$3,2,0)</f>
        <v>1904.46</v>
      </c>
      <c r="G469" s="111">
        <f>D469*E469*F469</f>
        <v>0</v>
      </c>
      <c r="H469" s="163"/>
      <c r="I469" s="112" t="s">
        <v>135</v>
      </c>
      <c r="J469" s="112" t="str">
        <f>VLOOKUP(I469,Presupuesto!$B$11:$C$565,2,0)</f>
        <v>SUELDOS Y SALARIOS PERMANENTES</v>
      </c>
      <c r="K469" s="327" t="s">
        <v>64</v>
      </c>
      <c r="L469" s="96" t="s">
        <v>704</v>
      </c>
    </row>
    <row r="470" spans="3:12" ht="15.75" hidden="1" thickBot="1" x14ac:dyDescent="0.3">
      <c r="C470" s="169" t="s">
        <v>1387</v>
      </c>
      <c r="D470" s="160"/>
      <c r="E470" s="151">
        <v>0</v>
      </c>
      <c r="F470" s="98">
        <f>IF(E469=0,"",(G469/E469)/12*E469)</f>
        <v>0</v>
      </c>
      <c r="G470" s="95">
        <f>F470</f>
        <v>0</v>
      </c>
      <c r="H470" s="161"/>
      <c r="I470" s="114" t="s">
        <v>148</v>
      </c>
      <c r="J470" s="114" t="str">
        <f>VLOOKUP(I470,Presupuesto!$B$11:$C$565,2,0)</f>
        <v>AGUINALDO Y DECIMO CUARTO MES</v>
      </c>
      <c r="K470" s="327" t="s">
        <v>64</v>
      </c>
      <c r="L470" s="96" t="s">
        <v>704</v>
      </c>
    </row>
    <row r="471" spans="3:12" ht="15.75" hidden="1" thickBot="1" x14ac:dyDescent="0.3">
      <c r="C471" s="170" t="s">
        <v>1388</v>
      </c>
      <c r="D471" s="160"/>
      <c r="E471" s="151">
        <v>0</v>
      </c>
      <c r="F471" s="115">
        <f>IF(E469&lt;6,"",((E469-6)/12)*(G469/E469))</f>
        <v>0</v>
      </c>
      <c r="G471" s="95">
        <f>F471</f>
        <v>0</v>
      </c>
      <c r="H471" s="161"/>
      <c r="I471" s="99" t="s">
        <v>149</v>
      </c>
      <c r="J471" s="99" t="str">
        <f>VLOOKUP(I471,Presupuesto!$B$11:$C$565,2,0)</f>
        <v>DECIMOCUARTO MES</v>
      </c>
      <c r="K471" s="327" t="s">
        <v>64</v>
      </c>
      <c r="L471" s="96" t="s">
        <v>704</v>
      </c>
    </row>
    <row r="472" spans="3:12" ht="15.75" hidden="1" thickBot="1" x14ac:dyDescent="0.3">
      <c r="C472" s="137" t="s">
        <v>92</v>
      </c>
      <c r="D472" s="197"/>
      <c r="E472" s="149">
        <v>12</v>
      </c>
      <c r="F472" s="136">
        <v>30000</v>
      </c>
      <c r="G472" s="111">
        <f>D472*E472*F472</f>
        <v>0</v>
      </c>
      <c r="H472" s="163"/>
      <c r="I472" s="112" t="s">
        <v>184</v>
      </c>
      <c r="J472" s="112" t="str">
        <f>VLOOKUP(I472,Presupuesto!$B$11:$C$565,2,0)</f>
        <v>CONTRATOS ESPECIALES</v>
      </c>
      <c r="K472" s="327" t="s">
        <v>64</v>
      </c>
      <c r="L472" s="96" t="s">
        <v>704</v>
      </c>
    </row>
    <row r="473" spans="3:12" ht="15.75" hidden="1" thickBot="1" x14ac:dyDescent="0.3">
      <c r="C473" s="169" t="s">
        <v>1387</v>
      </c>
      <c r="D473" s="160"/>
      <c r="E473" s="151">
        <v>0</v>
      </c>
      <c r="F473" s="115">
        <f>IF(E472=0,"",(G472/E472)/12*E472)</f>
        <v>0</v>
      </c>
      <c r="G473" s="95">
        <f>F473</f>
        <v>0</v>
      </c>
      <c r="H473" s="161"/>
      <c r="I473" s="99" t="s">
        <v>184</v>
      </c>
      <c r="J473" s="99" t="str">
        <f>VLOOKUP(I473,Presupuesto!$B$11:$C$565,2,0)</f>
        <v>CONTRATOS ESPECIALES</v>
      </c>
      <c r="K473" s="327" t="s">
        <v>64</v>
      </c>
      <c r="L473" s="96" t="s">
        <v>702</v>
      </c>
    </row>
    <row r="474" spans="3:12" ht="15.75" hidden="1" thickBot="1" x14ac:dyDescent="0.3">
      <c r="C474" s="170" t="s">
        <v>1388</v>
      </c>
      <c r="D474" s="160"/>
      <c r="E474" s="151">
        <v>0</v>
      </c>
      <c r="F474" s="98">
        <f>IF(E472&lt;6,"",((E472-6)/12)*(G472/E472))</f>
        <v>0</v>
      </c>
      <c r="G474" s="95">
        <f>F474</f>
        <v>0</v>
      </c>
      <c r="H474" s="161"/>
      <c r="I474" s="99" t="s">
        <v>184</v>
      </c>
      <c r="J474" s="99" t="str">
        <f>VLOOKUP(I474,Presupuesto!$B$11:$C$565,2,0)</f>
        <v>CONTRATOS ESPECIALES</v>
      </c>
      <c r="K474" s="327" t="s">
        <v>64</v>
      </c>
      <c r="L474" s="96" t="s">
        <v>710</v>
      </c>
    </row>
    <row r="475" spans="3:12" ht="15.75" thickBot="1" x14ac:dyDescent="0.3">
      <c r="C475" s="137" t="s">
        <v>93</v>
      </c>
      <c r="D475" s="197">
        <v>2</v>
      </c>
      <c r="E475" s="149">
        <v>6</v>
      </c>
      <c r="F475" s="116">
        <v>30000</v>
      </c>
      <c r="G475" s="111">
        <f>D475*E475*F475</f>
        <v>360000</v>
      </c>
      <c r="H475" s="163" t="s">
        <v>696</v>
      </c>
      <c r="I475" s="112" t="s">
        <v>282</v>
      </c>
      <c r="J475" s="112" t="str">
        <f>VLOOKUP(I475,Presupuesto!$B$11:$C$565,2,0)</f>
        <v>OTROS SERVICIOS TECNICOS Y PROFESIONALES</v>
      </c>
      <c r="K475" s="327" t="s">
        <v>64</v>
      </c>
      <c r="L475" s="96" t="s">
        <v>702</v>
      </c>
    </row>
    <row r="476" spans="3:12" ht="15.75" thickBot="1" x14ac:dyDescent="0.3">
      <c r="C476" s="169" t="s">
        <v>1387</v>
      </c>
      <c r="D476" s="160"/>
      <c r="E476" s="151">
        <v>0</v>
      </c>
      <c r="F476" s="98">
        <v>0</v>
      </c>
      <c r="G476" s="95">
        <f>F476</f>
        <v>0</v>
      </c>
      <c r="H476" s="163" t="s">
        <v>696</v>
      </c>
      <c r="I476" s="99" t="s">
        <v>282</v>
      </c>
      <c r="J476" s="99" t="str">
        <f>VLOOKUP(I476,Presupuesto!$B$11:$C$565,2,0)</f>
        <v>OTROS SERVICIOS TECNICOS Y PROFESIONALES</v>
      </c>
      <c r="K476" s="327" t="s">
        <v>64</v>
      </c>
      <c r="L476" s="96" t="s">
        <v>702</v>
      </c>
    </row>
    <row r="477" spans="3:12" ht="15.75" thickBot="1" x14ac:dyDescent="0.3">
      <c r="C477" s="97" t="s">
        <v>1388</v>
      </c>
      <c r="D477" s="160"/>
      <c r="E477" s="151">
        <v>0</v>
      </c>
      <c r="F477" s="98">
        <v>0</v>
      </c>
      <c r="G477" s="95">
        <f>F477</f>
        <v>0</v>
      </c>
      <c r="H477" s="163" t="s">
        <v>696</v>
      </c>
      <c r="I477" s="99" t="s">
        <v>282</v>
      </c>
      <c r="J477" s="99" t="str">
        <f>VLOOKUP(I477,Presupuesto!$B$11:$C$565,2,0)</f>
        <v>OTROS SERVICIOS TECNICOS Y PROFESIONALES</v>
      </c>
      <c r="K477" s="327" t="s">
        <v>64</v>
      </c>
      <c r="L477" s="96" t="s">
        <v>702</v>
      </c>
    </row>
    <row r="478" spans="3:12" ht="15.75" hidden="1" thickBot="1" x14ac:dyDescent="0.3">
      <c r="C478" s="444" t="s">
        <v>94</v>
      </c>
      <c r="D478" s="197"/>
      <c r="E478" s="149">
        <v>12</v>
      </c>
      <c r="F478" s="116">
        <v>30000</v>
      </c>
      <c r="G478" s="111">
        <f>D478*E478*F478</f>
        <v>0</v>
      </c>
      <c r="H478" s="163"/>
      <c r="I478" s="112" t="s">
        <v>135</v>
      </c>
      <c r="J478" s="112" t="str">
        <f>VLOOKUP(I478,Presupuesto!$B$11:$C$565,2,0)</f>
        <v>SUELDOS Y SALARIOS PERMANENTES</v>
      </c>
      <c r="K478" s="327" t="s">
        <v>64</v>
      </c>
      <c r="L478" s="96" t="s">
        <v>702</v>
      </c>
    </row>
    <row r="479" spans="3:12" ht="15.75" hidden="1" thickBot="1" x14ac:dyDescent="0.3">
      <c r="C479" s="169" t="s">
        <v>1387</v>
      </c>
      <c r="D479" s="167"/>
      <c r="E479" s="128">
        <v>0</v>
      </c>
      <c r="F479" s="117">
        <f>IF(E478=0,"",(G478/E478)/12*E478)</f>
        <v>0</v>
      </c>
      <c r="G479" s="118">
        <f>F479</f>
        <v>0</v>
      </c>
      <c r="H479" s="161"/>
      <c r="I479" s="99" t="s">
        <v>148</v>
      </c>
      <c r="J479" s="99" t="str">
        <f>VLOOKUP(I479,Presupuesto!$B$11:$C$565,2,0)</f>
        <v>AGUINALDO Y DECIMO CUARTO MES</v>
      </c>
      <c r="K479" s="327" t="s">
        <v>64</v>
      </c>
      <c r="L479" s="96" t="s">
        <v>702</v>
      </c>
    </row>
    <row r="480" spans="3:12" ht="15.75" hidden="1" thickBot="1" x14ac:dyDescent="0.3">
      <c r="C480" s="171" t="s">
        <v>1388</v>
      </c>
      <c r="D480" s="159"/>
      <c r="E480" s="129">
        <v>0</v>
      </c>
      <c r="F480" s="103">
        <f>IF(E478&lt;6,"",((E478-6)/12)*(G478/E478))</f>
        <v>0</v>
      </c>
      <c r="G480" s="103">
        <f>F480</f>
        <v>0</v>
      </c>
      <c r="H480" s="159"/>
      <c r="I480" s="104" t="s">
        <v>149</v>
      </c>
      <c r="J480" s="121" t="str">
        <f>VLOOKUP(I480,Presupuesto!$B$11:$C$565,2,0)</f>
        <v>DECIMOCUARTO MES</v>
      </c>
      <c r="K480" s="327" t="s">
        <v>64</v>
      </c>
      <c r="L480" s="121" t="s">
        <v>702</v>
      </c>
    </row>
    <row r="481" spans="3:12" ht="15.75" thickBot="1" x14ac:dyDescent="0.3"/>
    <row r="482" spans="3:12" ht="15.75" thickBot="1" x14ac:dyDescent="0.3">
      <c r="C482" s="68" t="s">
        <v>1292</v>
      </c>
      <c r="D482" s="30">
        <f>SUM(G489:G539)</f>
        <v>180000</v>
      </c>
      <c r="E482" s="92"/>
      <c r="F482" s="92"/>
      <c r="G482" s="92"/>
      <c r="H482" s="75"/>
      <c r="I482" s="75"/>
      <c r="J482" s="75"/>
    </row>
    <row r="483" spans="3:12" x14ac:dyDescent="0.25">
      <c r="D483" s="31"/>
      <c r="E483" s="92"/>
      <c r="F483" s="92"/>
      <c r="G483" s="92"/>
      <c r="H483" s="75"/>
      <c r="I483" s="75"/>
      <c r="J483" s="75"/>
    </row>
    <row r="484" spans="3:12" x14ac:dyDescent="0.25">
      <c r="C484" s="85" t="s">
        <v>1395</v>
      </c>
      <c r="D484" s="31"/>
      <c r="E484" s="92"/>
      <c r="F484" s="92"/>
      <c r="G484" s="92"/>
      <c r="H484" s="75"/>
      <c r="I484" s="75"/>
      <c r="J484" s="75"/>
    </row>
    <row r="485" spans="3:12" ht="15.75" x14ac:dyDescent="0.25">
      <c r="C485" s="201" t="s">
        <v>1293</v>
      </c>
      <c r="D485" s="386">
        <v>12.1</v>
      </c>
      <c r="E485" s="92"/>
      <c r="F485" s="92"/>
      <c r="G485" s="92"/>
      <c r="H485" s="75"/>
      <c r="I485" s="75"/>
      <c r="J485" s="75"/>
    </row>
    <row r="486" spans="3:12" ht="18.75" x14ac:dyDescent="0.25">
      <c r="C486" s="424" t="str">
        <f>IFERROR(VLOOKUP(D485,'Desarrollo e Innov. Curricular'!$E:$F,2,FALSE),IFERROR(VLOOKUP(D485,'Investigación Científica'!$E:$F,2,FALSE),IFERROR(VLOOKUP(D485,'Vinculación Univ. Sociedad'!$E:$F,2,FALSE),IFERROR(VLOOKUP(D485,'Docencia y Profesorado Universi'!$E:$F,2,FALSE),IFERROR(VLOOKUP(D485,'Estudiantes y Graduados'!$E:$F,2,FALSE),IFERROR(VLOOKUP(D485,'Gestion Administrativa'!$E:$F,2,FALSE),IFERROR(VLOOKUP(D485,'Gestión Académica'!$E:$F,2,FALSE),IFERROR(VLOOKUP(D485,'Aseguramiento de la Calidad'!$E:$F,2,FALSE),IFERROR(VLOOKUP(D485,'Gestión del Conocimiento'!$E:$F,2,FALSE),IFERROR(VLOOKUP(D485,'Gobernabilidad y Procesos...'!$E:$F,2,FALSE),IFERROR(VLOOKUP(D485,'Gestión del Talento Humano'!$E:$F,2,FALSE),IFERROR(VLOOKUP(D485,'Internacionalización de la E.S.'!$E:$F,2,FALSE),IFERROR(VLOOKUP(D485,Posgrado!$E:$F,2,FALSE),IFERROR(VLOOKUP(D485,'Cultura de Innovación Insti...'!$E:$F,2,FALSE),VLOOKUP(D485,'Lo Esencial de la Reforma Univ.'!$E:$F,2,0)))))))))))))))</f>
        <v>Desarrollados por lo menos 9 cursos en áreas prioritaria</v>
      </c>
      <c r="D486" s="31"/>
      <c r="E486" s="92"/>
      <c r="F486" s="92"/>
      <c r="G486" s="92"/>
      <c r="H486" s="75"/>
      <c r="I486" s="75"/>
      <c r="J486" s="75"/>
    </row>
    <row r="487" spans="3:12" ht="15.75" thickBot="1" x14ac:dyDescent="0.3">
      <c r="C487" s="175"/>
      <c r="D487" s="31"/>
      <c r="E487" s="92"/>
      <c r="F487" s="92"/>
      <c r="G487" s="92"/>
      <c r="H487" s="75"/>
      <c r="I487" s="75"/>
      <c r="J487" s="75"/>
    </row>
    <row r="488" spans="3:12" ht="30.75" thickBot="1" x14ac:dyDescent="0.3">
      <c r="C488" s="131" t="s">
        <v>1294</v>
      </c>
      <c r="D488" s="135" t="s">
        <v>90</v>
      </c>
      <c r="E488" s="168" t="s">
        <v>1386</v>
      </c>
      <c r="F488" s="135" t="s">
        <v>1296</v>
      </c>
      <c r="G488" s="132" t="s">
        <v>1297</v>
      </c>
      <c r="H488" s="130" t="s">
        <v>1298</v>
      </c>
      <c r="I488" s="133" t="s">
        <v>1299</v>
      </c>
      <c r="J488" s="133" t="s">
        <v>695</v>
      </c>
      <c r="K488" s="133" t="s">
        <v>1300</v>
      </c>
      <c r="L488" s="133" t="s">
        <v>1301</v>
      </c>
    </row>
    <row r="489" spans="3:12" ht="15.75" hidden="1" thickBot="1" x14ac:dyDescent="0.3">
      <c r="C489" s="134" t="s">
        <v>75</v>
      </c>
      <c r="D489" s="197"/>
      <c r="E489" s="149">
        <v>12</v>
      </c>
      <c r="F489" s="303">
        <f>HLOOKUP($C489,$BZ$2:$CM$3,2,0)</f>
        <v>41436.800000000003</v>
      </c>
      <c r="G489" s="111">
        <f>D489*E489*F489</f>
        <v>0</v>
      </c>
      <c r="H489" s="163"/>
      <c r="I489" s="112" t="s">
        <v>135</v>
      </c>
      <c r="J489" s="112" t="str">
        <f>VLOOKUP(I489,Presupuesto!$B$11:$C$565,2,0)</f>
        <v>SUELDOS Y SALARIOS PERMANENTES</v>
      </c>
      <c r="K489" s="327" t="s">
        <v>70</v>
      </c>
      <c r="L489" s="96" t="s">
        <v>702</v>
      </c>
    </row>
    <row r="490" spans="3:12" ht="15.75" hidden="1" thickBot="1" x14ac:dyDescent="0.3">
      <c r="C490" s="169" t="s">
        <v>1387</v>
      </c>
      <c r="D490" s="160"/>
      <c r="E490" s="151">
        <v>0</v>
      </c>
      <c r="F490" s="98">
        <f>IF(E489=0,"",(G489/E489)/12*E489)</f>
        <v>0</v>
      </c>
      <c r="G490" s="95">
        <f>F490</f>
        <v>0</v>
      </c>
      <c r="H490" s="161" t="s">
        <v>696</v>
      </c>
      <c r="I490" s="114" t="s">
        <v>148</v>
      </c>
      <c r="J490" s="114" t="str">
        <f>VLOOKUP(I490,Presupuesto!$B$11:$C$565,2,0)</f>
        <v>AGUINALDO Y DECIMO CUARTO MES</v>
      </c>
      <c r="K490" s="327" t="s">
        <v>70</v>
      </c>
      <c r="L490" s="96" t="s">
        <v>703</v>
      </c>
    </row>
    <row r="491" spans="3:12" ht="15.75" hidden="1" thickBot="1" x14ac:dyDescent="0.3">
      <c r="C491" s="170" t="s">
        <v>1388</v>
      </c>
      <c r="D491" s="160"/>
      <c r="E491" s="151">
        <v>0</v>
      </c>
      <c r="F491" s="115">
        <f>IF(E489&lt;6,"",((E489-6)/12)*(G489/E489))</f>
        <v>0</v>
      </c>
      <c r="G491" s="95">
        <f>F491</f>
        <v>0</v>
      </c>
      <c r="H491" s="161"/>
      <c r="I491" s="99" t="s">
        <v>149</v>
      </c>
      <c r="J491" s="99" t="str">
        <f>VLOOKUP(I491,Presupuesto!$B$11:$C$565,2,0)</f>
        <v>DECIMOCUARTO MES</v>
      </c>
      <c r="K491" s="327" t="s">
        <v>70</v>
      </c>
      <c r="L491" s="96" t="s">
        <v>704</v>
      </c>
    </row>
    <row r="492" spans="3:12" ht="15.75" hidden="1" thickBot="1" x14ac:dyDescent="0.3">
      <c r="C492" s="134" t="s">
        <v>76</v>
      </c>
      <c r="D492" s="197"/>
      <c r="E492" s="149">
        <v>12</v>
      </c>
      <c r="F492" s="303">
        <f>HLOOKUP($C492,$BZ$2:$CM$3,2,0)</f>
        <v>37669.82</v>
      </c>
      <c r="G492" s="111">
        <f>D492*E492*F492</f>
        <v>0</v>
      </c>
      <c r="H492" s="163"/>
      <c r="I492" s="112" t="s">
        <v>135</v>
      </c>
      <c r="J492" s="112" t="str">
        <f>VLOOKUP(I492,Presupuesto!$B$11:$C$565,2,0)</f>
        <v>SUELDOS Y SALARIOS PERMANENTES</v>
      </c>
      <c r="K492" s="327" t="s">
        <v>70</v>
      </c>
      <c r="L492" s="96" t="s">
        <v>704</v>
      </c>
    </row>
    <row r="493" spans="3:12" ht="15.75" hidden="1" thickBot="1" x14ac:dyDescent="0.3">
      <c r="C493" s="169" t="s">
        <v>1387</v>
      </c>
      <c r="D493" s="160"/>
      <c r="E493" s="151">
        <v>0</v>
      </c>
      <c r="F493" s="98">
        <f>IF(E492=0,"",(G492/E492)/12*E492)</f>
        <v>0</v>
      </c>
      <c r="G493" s="95">
        <f>F493</f>
        <v>0</v>
      </c>
      <c r="H493" s="161"/>
      <c r="I493" s="114" t="s">
        <v>148</v>
      </c>
      <c r="J493" s="114" t="str">
        <f>VLOOKUP(I493,Presupuesto!$B$11:$C$565,2,0)</f>
        <v>AGUINALDO Y DECIMO CUARTO MES</v>
      </c>
      <c r="K493" s="327" t="s">
        <v>70</v>
      </c>
      <c r="L493" s="96" t="s">
        <v>704</v>
      </c>
    </row>
    <row r="494" spans="3:12" ht="15.75" hidden="1" thickBot="1" x14ac:dyDescent="0.3">
      <c r="C494" s="170" t="s">
        <v>1388</v>
      </c>
      <c r="D494" s="160"/>
      <c r="E494" s="151">
        <v>0</v>
      </c>
      <c r="F494" s="115">
        <f>IF(E492&lt;6,"",((E492-6)/12)*(G492/E492))</f>
        <v>0</v>
      </c>
      <c r="G494" s="95">
        <f>F494</f>
        <v>0</v>
      </c>
      <c r="H494" s="161"/>
      <c r="I494" s="99" t="s">
        <v>149</v>
      </c>
      <c r="J494" s="99" t="str">
        <f>VLOOKUP(I494,Presupuesto!$B$11:$C$565,2,0)</f>
        <v>DECIMOCUARTO MES</v>
      </c>
      <c r="K494" s="327" t="s">
        <v>70</v>
      </c>
      <c r="L494" s="96" t="s">
        <v>704</v>
      </c>
    </row>
    <row r="495" spans="3:12" ht="15.75" hidden="1" thickBot="1" x14ac:dyDescent="0.3">
      <c r="C495" s="134" t="s">
        <v>77</v>
      </c>
      <c r="D495" s="197"/>
      <c r="E495" s="149">
        <v>12</v>
      </c>
      <c r="F495" s="303">
        <f>HLOOKUP($C495,$BZ$2:$CM$3,2,0)</f>
        <v>33902.839999999997</v>
      </c>
      <c r="G495" s="111">
        <f>D495*E495*F495</f>
        <v>0</v>
      </c>
      <c r="H495" s="163"/>
      <c r="I495" s="112" t="s">
        <v>135</v>
      </c>
      <c r="J495" s="112" t="str">
        <f>VLOOKUP(I495,Presupuesto!$B$11:$C$565,2,0)</f>
        <v>SUELDOS Y SALARIOS PERMANENTES</v>
      </c>
      <c r="K495" s="327" t="s">
        <v>70</v>
      </c>
      <c r="L495" s="96" t="s">
        <v>704</v>
      </c>
    </row>
    <row r="496" spans="3:12" ht="15.75" hidden="1" thickBot="1" x14ac:dyDescent="0.3">
      <c r="C496" s="169" t="s">
        <v>1387</v>
      </c>
      <c r="D496" s="160"/>
      <c r="E496" s="151">
        <v>0</v>
      </c>
      <c r="F496" s="98">
        <f>IF(E495=0,"",(G495/E495)/12*E495)</f>
        <v>0</v>
      </c>
      <c r="G496" s="95">
        <f>F496</f>
        <v>0</v>
      </c>
      <c r="H496" s="161"/>
      <c r="I496" s="114" t="s">
        <v>148</v>
      </c>
      <c r="J496" s="114" t="str">
        <f>VLOOKUP(I496,Presupuesto!$B$11:$C$565,2,0)</f>
        <v>AGUINALDO Y DECIMO CUARTO MES</v>
      </c>
      <c r="K496" s="327" t="s">
        <v>70</v>
      </c>
      <c r="L496" s="96" t="s">
        <v>704</v>
      </c>
    </row>
    <row r="497" spans="3:12" ht="15.75" hidden="1" thickBot="1" x14ac:dyDescent="0.3">
      <c r="C497" s="170" t="s">
        <v>1388</v>
      </c>
      <c r="D497" s="160"/>
      <c r="E497" s="151">
        <v>0</v>
      </c>
      <c r="F497" s="115">
        <f>IF(E495&lt;6,"",((E495-6)/12)*(G495/E495))</f>
        <v>0</v>
      </c>
      <c r="G497" s="95">
        <f>F497</f>
        <v>0</v>
      </c>
      <c r="H497" s="161"/>
      <c r="I497" s="99" t="s">
        <v>149</v>
      </c>
      <c r="J497" s="99" t="str">
        <f>VLOOKUP(I497,Presupuesto!$B$11:$C$565,2,0)</f>
        <v>DECIMOCUARTO MES</v>
      </c>
      <c r="K497" s="327" t="s">
        <v>70</v>
      </c>
      <c r="L497" s="96" t="s">
        <v>704</v>
      </c>
    </row>
    <row r="498" spans="3:12" ht="15.75" hidden="1" thickBot="1" x14ac:dyDescent="0.3">
      <c r="C498" s="134" t="s">
        <v>78</v>
      </c>
      <c r="D498" s="197"/>
      <c r="E498" s="149">
        <v>12</v>
      </c>
      <c r="F498" s="303">
        <f>HLOOKUP($C498,$BZ$2:$CM$3,2,0)</f>
        <v>30135.85</v>
      </c>
      <c r="G498" s="111">
        <f>D498*E498*F498</f>
        <v>0</v>
      </c>
      <c r="H498" s="163"/>
      <c r="I498" s="112" t="s">
        <v>135</v>
      </c>
      <c r="J498" s="112" t="str">
        <f>VLOOKUP(I498,Presupuesto!$B$11:$C$565,2,0)</f>
        <v>SUELDOS Y SALARIOS PERMANENTES</v>
      </c>
      <c r="K498" s="327" t="s">
        <v>70</v>
      </c>
      <c r="L498" s="96" t="s">
        <v>704</v>
      </c>
    </row>
    <row r="499" spans="3:12" ht="15.75" hidden="1" thickBot="1" x14ac:dyDescent="0.3">
      <c r="C499" s="169" t="s">
        <v>1387</v>
      </c>
      <c r="D499" s="160"/>
      <c r="E499" s="151">
        <v>0</v>
      </c>
      <c r="F499" s="98">
        <f>IF(E498=0,"",(G498/E498)/12*E498)</f>
        <v>0</v>
      </c>
      <c r="G499" s="95">
        <f>F499</f>
        <v>0</v>
      </c>
      <c r="H499" s="161"/>
      <c r="I499" s="114" t="s">
        <v>148</v>
      </c>
      <c r="J499" s="114" t="str">
        <f>VLOOKUP(I499,Presupuesto!$B$11:$C$565,2,0)</f>
        <v>AGUINALDO Y DECIMO CUARTO MES</v>
      </c>
      <c r="K499" s="327" t="s">
        <v>70</v>
      </c>
      <c r="L499" s="96" t="s">
        <v>704</v>
      </c>
    </row>
    <row r="500" spans="3:12" ht="15.75" hidden="1" thickBot="1" x14ac:dyDescent="0.3">
      <c r="C500" s="170" t="s">
        <v>1388</v>
      </c>
      <c r="D500" s="160"/>
      <c r="E500" s="151">
        <v>0</v>
      </c>
      <c r="F500" s="115">
        <f>IF(E498&lt;6,"",((E498-6)/12)*(G498/E498))</f>
        <v>0</v>
      </c>
      <c r="G500" s="95">
        <f>F500</f>
        <v>0</v>
      </c>
      <c r="H500" s="161"/>
      <c r="I500" s="99" t="s">
        <v>149</v>
      </c>
      <c r="J500" s="99" t="str">
        <f>VLOOKUP(I500,Presupuesto!$B$11:$C$565,2,0)</f>
        <v>DECIMOCUARTO MES</v>
      </c>
      <c r="K500" s="327" t="s">
        <v>70</v>
      </c>
      <c r="L500" s="96" t="s">
        <v>704</v>
      </c>
    </row>
    <row r="501" spans="3:12" ht="15.75" hidden="1" thickBot="1" x14ac:dyDescent="0.3">
      <c r="C501" s="134" t="s">
        <v>79</v>
      </c>
      <c r="D501" s="197"/>
      <c r="E501" s="149">
        <v>12</v>
      </c>
      <c r="F501" s="303">
        <f>HLOOKUP($C501,$BZ$2:$CM$3,2,0)</f>
        <v>28252.36</v>
      </c>
      <c r="G501" s="111">
        <f>D501*E501*F501</f>
        <v>0</v>
      </c>
      <c r="H501" s="163"/>
      <c r="I501" s="112" t="s">
        <v>135</v>
      </c>
      <c r="J501" s="112" t="str">
        <f>VLOOKUP(I501,Presupuesto!$B$11:$C$565,2,0)</f>
        <v>SUELDOS Y SALARIOS PERMANENTES</v>
      </c>
      <c r="K501" s="327" t="s">
        <v>70</v>
      </c>
      <c r="L501" s="96" t="s">
        <v>704</v>
      </c>
    </row>
    <row r="502" spans="3:12" ht="15.75" hidden="1" thickBot="1" x14ac:dyDescent="0.3">
      <c r="C502" s="169" t="s">
        <v>1387</v>
      </c>
      <c r="D502" s="160"/>
      <c r="E502" s="151">
        <v>0</v>
      </c>
      <c r="F502" s="98">
        <f>IF(E501=0,"",(G501/E501)/12*E501)</f>
        <v>0</v>
      </c>
      <c r="G502" s="95">
        <f>F502</f>
        <v>0</v>
      </c>
      <c r="H502" s="161"/>
      <c r="I502" s="114" t="s">
        <v>148</v>
      </c>
      <c r="J502" s="114" t="str">
        <f>VLOOKUP(I502,Presupuesto!$B$11:$C$565,2,0)</f>
        <v>AGUINALDO Y DECIMO CUARTO MES</v>
      </c>
      <c r="K502" s="327" t="s">
        <v>70</v>
      </c>
      <c r="L502" s="96" t="s">
        <v>704</v>
      </c>
    </row>
    <row r="503" spans="3:12" ht="15.75" hidden="1" thickBot="1" x14ac:dyDescent="0.3">
      <c r="C503" s="170" t="s">
        <v>1388</v>
      </c>
      <c r="D503" s="160"/>
      <c r="E503" s="151">
        <v>0</v>
      </c>
      <c r="F503" s="115">
        <f>IF(E501&lt;6,"",((E501-6)/12)*(G501/E501))</f>
        <v>0</v>
      </c>
      <c r="G503" s="95">
        <f>F503</f>
        <v>0</v>
      </c>
      <c r="H503" s="161"/>
      <c r="I503" s="99" t="s">
        <v>149</v>
      </c>
      <c r="J503" s="99" t="str">
        <f>VLOOKUP(I503,Presupuesto!$B$11:$C$565,2,0)</f>
        <v>DECIMOCUARTO MES</v>
      </c>
      <c r="K503" s="327" t="s">
        <v>70</v>
      </c>
      <c r="L503" s="96" t="s">
        <v>704</v>
      </c>
    </row>
    <row r="504" spans="3:12" ht="15.75" hidden="1" thickBot="1" x14ac:dyDescent="0.3">
      <c r="C504" s="134" t="s">
        <v>80</v>
      </c>
      <c r="D504" s="197"/>
      <c r="E504" s="149">
        <v>12</v>
      </c>
      <c r="F504" s="303">
        <f>HLOOKUP($C504,$BZ$2:$CM$3,2,0)</f>
        <v>26368.87</v>
      </c>
      <c r="G504" s="111">
        <f>D504*E504*F504</f>
        <v>0</v>
      </c>
      <c r="H504" s="163"/>
      <c r="I504" s="112" t="s">
        <v>135</v>
      </c>
      <c r="J504" s="112" t="str">
        <f>VLOOKUP(I504,Presupuesto!$B$11:$C$565,2,0)</f>
        <v>SUELDOS Y SALARIOS PERMANENTES</v>
      </c>
      <c r="K504" s="327" t="s">
        <v>70</v>
      </c>
      <c r="L504" s="96" t="s">
        <v>704</v>
      </c>
    </row>
    <row r="505" spans="3:12" ht="15.75" hidden="1" thickBot="1" x14ac:dyDescent="0.3">
      <c r="C505" s="169" t="s">
        <v>1387</v>
      </c>
      <c r="D505" s="160"/>
      <c r="E505" s="151">
        <v>0</v>
      </c>
      <c r="F505" s="98">
        <f>IF(E504=0,"",(G504/E504)/12*E504)</f>
        <v>0</v>
      </c>
      <c r="G505" s="95">
        <f>F505</f>
        <v>0</v>
      </c>
      <c r="H505" s="161"/>
      <c r="I505" s="114" t="s">
        <v>148</v>
      </c>
      <c r="J505" s="114" t="str">
        <f>VLOOKUP(I505,Presupuesto!$B$11:$C$565,2,0)</f>
        <v>AGUINALDO Y DECIMO CUARTO MES</v>
      </c>
      <c r="K505" s="327" t="s">
        <v>70</v>
      </c>
      <c r="L505" s="96" t="s">
        <v>704</v>
      </c>
    </row>
    <row r="506" spans="3:12" ht="15.75" hidden="1" thickBot="1" x14ac:dyDescent="0.3">
      <c r="C506" s="170" t="s">
        <v>1388</v>
      </c>
      <c r="D506" s="160"/>
      <c r="E506" s="151">
        <v>0</v>
      </c>
      <c r="F506" s="115">
        <f>IF(E504&lt;6,"",((E504-6)/12)*(G504/E504))</f>
        <v>0</v>
      </c>
      <c r="G506" s="95">
        <f>F506</f>
        <v>0</v>
      </c>
      <c r="H506" s="161"/>
      <c r="I506" s="99" t="s">
        <v>149</v>
      </c>
      <c r="J506" s="99" t="str">
        <f>VLOOKUP(I506,Presupuesto!$B$11:$C$565,2,0)</f>
        <v>DECIMOCUARTO MES</v>
      </c>
      <c r="K506" s="327" t="s">
        <v>70</v>
      </c>
      <c r="L506" s="96" t="s">
        <v>704</v>
      </c>
    </row>
    <row r="507" spans="3:12" ht="15.75" hidden="1" thickBot="1" x14ac:dyDescent="0.3">
      <c r="C507" s="134" t="s">
        <v>81</v>
      </c>
      <c r="D507" s="197"/>
      <c r="E507" s="149">
        <v>12</v>
      </c>
      <c r="F507" s="303">
        <f>HLOOKUP($C507,$BZ$2:$CM$3,2,0)</f>
        <v>17893.16</v>
      </c>
      <c r="G507" s="111">
        <f>D507*E507*F507</f>
        <v>0</v>
      </c>
      <c r="H507" s="163"/>
      <c r="I507" s="112" t="s">
        <v>135</v>
      </c>
      <c r="J507" s="112" t="str">
        <f>VLOOKUP(I507,Presupuesto!$B$11:$C$565,2,0)</f>
        <v>SUELDOS Y SALARIOS PERMANENTES</v>
      </c>
      <c r="K507" s="327" t="s">
        <v>70</v>
      </c>
      <c r="L507" s="96" t="s">
        <v>704</v>
      </c>
    </row>
    <row r="508" spans="3:12" ht="15.75" hidden="1" thickBot="1" x14ac:dyDescent="0.3">
      <c r="C508" s="169" t="s">
        <v>1387</v>
      </c>
      <c r="D508" s="160"/>
      <c r="E508" s="151">
        <v>0</v>
      </c>
      <c r="F508" s="98">
        <f>IF(E507=0,"",(G507/E507)/12*E507)</f>
        <v>0</v>
      </c>
      <c r="G508" s="95">
        <f>F508</f>
        <v>0</v>
      </c>
      <c r="H508" s="161"/>
      <c r="I508" s="114" t="s">
        <v>148</v>
      </c>
      <c r="J508" s="114" t="str">
        <f>VLOOKUP(I508,Presupuesto!$B$11:$C$565,2,0)</f>
        <v>AGUINALDO Y DECIMO CUARTO MES</v>
      </c>
      <c r="K508" s="327" t="s">
        <v>70</v>
      </c>
      <c r="L508" s="96" t="s">
        <v>704</v>
      </c>
    </row>
    <row r="509" spans="3:12" ht="15.75" hidden="1" thickBot="1" x14ac:dyDescent="0.3">
      <c r="C509" s="170" t="s">
        <v>1388</v>
      </c>
      <c r="D509" s="160"/>
      <c r="E509" s="151">
        <v>0</v>
      </c>
      <c r="F509" s="115">
        <f>IF(E507&lt;6,"",((E507-6)/12)*(G507/E507))</f>
        <v>0</v>
      </c>
      <c r="G509" s="95">
        <f>F509</f>
        <v>0</v>
      </c>
      <c r="H509" s="161"/>
      <c r="I509" s="99" t="s">
        <v>149</v>
      </c>
      <c r="J509" s="99" t="str">
        <f>VLOOKUP(I509,Presupuesto!$B$11:$C$565,2,0)</f>
        <v>DECIMOCUARTO MES</v>
      </c>
      <c r="K509" s="327" t="s">
        <v>70</v>
      </c>
      <c r="L509" s="96" t="s">
        <v>704</v>
      </c>
    </row>
    <row r="510" spans="3:12" ht="15.75" hidden="1" thickBot="1" x14ac:dyDescent="0.3">
      <c r="C510" s="134" t="s">
        <v>82</v>
      </c>
      <c r="D510" s="197"/>
      <c r="E510" s="149">
        <v>12</v>
      </c>
      <c r="F510" s="303">
        <f>HLOOKUP($C510,$BZ$2:$CM$3,2,0)</f>
        <v>16951.419999999998</v>
      </c>
      <c r="G510" s="111">
        <f>D510*E510*F510</f>
        <v>0</v>
      </c>
      <c r="H510" s="163"/>
      <c r="I510" s="112" t="s">
        <v>135</v>
      </c>
      <c r="J510" s="112" t="str">
        <f>VLOOKUP(I510,Presupuesto!$B$11:$C$565,2,0)</f>
        <v>SUELDOS Y SALARIOS PERMANENTES</v>
      </c>
      <c r="K510" s="327" t="s">
        <v>70</v>
      </c>
      <c r="L510" s="96" t="s">
        <v>704</v>
      </c>
    </row>
    <row r="511" spans="3:12" ht="15.75" hidden="1" thickBot="1" x14ac:dyDescent="0.3">
      <c r="C511" s="169" t="s">
        <v>1387</v>
      </c>
      <c r="D511" s="160"/>
      <c r="E511" s="151">
        <v>0</v>
      </c>
      <c r="F511" s="98">
        <f>IF(E510=0,"",(G510/E510)/12*E510)</f>
        <v>0</v>
      </c>
      <c r="G511" s="95">
        <f>F511</f>
        <v>0</v>
      </c>
      <c r="H511" s="161"/>
      <c r="I511" s="114" t="s">
        <v>148</v>
      </c>
      <c r="J511" s="114" t="str">
        <f>VLOOKUP(I511,Presupuesto!$B$11:$C$565,2,0)</f>
        <v>AGUINALDO Y DECIMO CUARTO MES</v>
      </c>
      <c r="K511" s="327" t="s">
        <v>70</v>
      </c>
      <c r="L511" s="96" t="s">
        <v>704</v>
      </c>
    </row>
    <row r="512" spans="3:12" ht="15.75" hidden="1" thickBot="1" x14ac:dyDescent="0.3">
      <c r="C512" s="170" t="s">
        <v>1388</v>
      </c>
      <c r="D512" s="160"/>
      <c r="E512" s="151">
        <v>0</v>
      </c>
      <c r="F512" s="115">
        <f>IF(E510&lt;6,"",((E510-6)/12)*(G510/E510))</f>
        <v>0</v>
      </c>
      <c r="G512" s="95">
        <f>F512</f>
        <v>0</v>
      </c>
      <c r="H512" s="161"/>
      <c r="I512" s="99" t="s">
        <v>149</v>
      </c>
      <c r="J512" s="99" t="str">
        <f>VLOOKUP(I512,Presupuesto!$B$11:$C$565,2,0)</f>
        <v>DECIMOCUARTO MES</v>
      </c>
      <c r="K512" s="327" t="s">
        <v>70</v>
      </c>
      <c r="L512" s="96" t="s">
        <v>704</v>
      </c>
    </row>
    <row r="513" spans="3:12" ht="15.75" hidden="1" thickBot="1" x14ac:dyDescent="0.3">
      <c r="C513" s="134" t="s">
        <v>83</v>
      </c>
      <c r="D513" s="197"/>
      <c r="E513" s="149">
        <v>12</v>
      </c>
      <c r="F513" s="303">
        <f>HLOOKUP($C513,$BZ$2:$CM$3,2,0)</f>
        <v>13184.44</v>
      </c>
      <c r="G513" s="111">
        <f>D513*E513*F513</f>
        <v>0</v>
      </c>
      <c r="H513" s="163"/>
      <c r="I513" s="112" t="s">
        <v>135</v>
      </c>
      <c r="J513" s="112" t="str">
        <f>VLOOKUP(I513,Presupuesto!$B$11:$C$565,2,0)</f>
        <v>SUELDOS Y SALARIOS PERMANENTES</v>
      </c>
      <c r="K513" s="327" t="s">
        <v>70</v>
      </c>
      <c r="L513" s="96" t="s">
        <v>704</v>
      </c>
    </row>
    <row r="514" spans="3:12" ht="15.75" hidden="1" thickBot="1" x14ac:dyDescent="0.3">
      <c r="C514" s="169" t="s">
        <v>1387</v>
      </c>
      <c r="D514" s="160"/>
      <c r="E514" s="151">
        <v>0</v>
      </c>
      <c r="F514" s="98">
        <f>IF(E513=0,"",(G513/E513)/12*E513)</f>
        <v>0</v>
      </c>
      <c r="G514" s="95">
        <f>F514</f>
        <v>0</v>
      </c>
      <c r="H514" s="161"/>
      <c r="I514" s="114" t="s">
        <v>148</v>
      </c>
      <c r="J514" s="114" t="str">
        <f>VLOOKUP(I514,Presupuesto!$B$11:$C$565,2,0)</f>
        <v>AGUINALDO Y DECIMO CUARTO MES</v>
      </c>
      <c r="K514" s="327" t="s">
        <v>70</v>
      </c>
      <c r="L514" s="96" t="s">
        <v>704</v>
      </c>
    </row>
    <row r="515" spans="3:12" ht="15.75" hidden="1" thickBot="1" x14ac:dyDescent="0.3">
      <c r="C515" s="170" t="s">
        <v>1388</v>
      </c>
      <c r="D515" s="160"/>
      <c r="E515" s="151">
        <v>0</v>
      </c>
      <c r="F515" s="115">
        <f>IF(E513&lt;6,"",((E513-6)/12)*(G513/E513))</f>
        <v>0</v>
      </c>
      <c r="G515" s="95">
        <f>F515</f>
        <v>0</v>
      </c>
      <c r="H515" s="161"/>
      <c r="I515" s="99" t="s">
        <v>149</v>
      </c>
      <c r="J515" s="99" t="str">
        <f>VLOOKUP(I515,Presupuesto!$B$11:$C$565,2,0)</f>
        <v>DECIMOCUARTO MES</v>
      </c>
      <c r="K515" s="327" t="s">
        <v>70</v>
      </c>
      <c r="L515" s="96" t="s">
        <v>704</v>
      </c>
    </row>
    <row r="516" spans="3:12" ht="15.75" hidden="1" thickBot="1" x14ac:dyDescent="0.3">
      <c r="C516" s="134" t="s">
        <v>84</v>
      </c>
      <c r="D516" s="197"/>
      <c r="E516" s="149">
        <v>12</v>
      </c>
      <c r="F516" s="303">
        <f>HLOOKUP($C516,$BZ$2:$CM$3,2,0)</f>
        <v>15032.56</v>
      </c>
      <c r="G516" s="111">
        <f>D516*E516*F516</f>
        <v>0</v>
      </c>
      <c r="H516" s="163"/>
      <c r="I516" s="112" t="s">
        <v>135</v>
      </c>
      <c r="J516" s="112" t="str">
        <f>VLOOKUP(I516,Presupuesto!$B$11:$C$565,2,0)</f>
        <v>SUELDOS Y SALARIOS PERMANENTES</v>
      </c>
      <c r="K516" s="327" t="s">
        <v>70</v>
      </c>
      <c r="L516" s="96" t="s">
        <v>704</v>
      </c>
    </row>
    <row r="517" spans="3:12" ht="15.75" hidden="1" thickBot="1" x14ac:dyDescent="0.3">
      <c r="C517" s="169" t="s">
        <v>1387</v>
      </c>
      <c r="D517" s="160"/>
      <c r="E517" s="151">
        <v>0</v>
      </c>
      <c r="F517" s="98">
        <f>IF(E516=0,"",(G516/E516)/12*E516)</f>
        <v>0</v>
      </c>
      <c r="G517" s="95">
        <f>F517</f>
        <v>0</v>
      </c>
      <c r="H517" s="161"/>
      <c r="I517" s="114" t="s">
        <v>148</v>
      </c>
      <c r="J517" s="114" t="str">
        <f>VLOOKUP(I517,Presupuesto!$B$11:$C$565,2,0)</f>
        <v>AGUINALDO Y DECIMO CUARTO MES</v>
      </c>
      <c r="K517" s="327" t="s">
        <v>70</v>
      </c>
      <c r="L517" s="96" t="s">
        <v>704</v>
      </c>
    </row>
    <row r="518" spans="3:12" ht="15.75" hidden="1" thickBot="1" x14ac:dyDescent="0.3">
      <c r="C518" s="170" t="s">
        <v>1388</v>
      </c>
      <c r="D518" s="160"/>
      <c r="E518" s="151">
        <v>0</v>
      </c>
      <c r="F518" s="115">
        <f>IF(E516&lt;6,"",((E516-6)/12)*(G516/E516))</f>
        <v>0</v>
      </c>
      <c r="G518" s="95">
        <f>F518</f>
        <v>0</v>
      </c>
      <c r="H518" s="161"/>
      <c r="I518" s="99" t="s">
        <v>149</v>
      </c>
      <c r="J518" s="99" t="str">
        <f>VLOOKUP(I518,Presupuesto!$B$11:$C$565,2,0)</f>
        <v>DECIMOCUARTO MES</v>
      </c>
      <c r="K518" s="327" t="s">
        <v>70</v>
      </c>
      <c r="L518" s="96" t="s">
        <v>704</v>
      </c>
    </row>
    <row r="519" spans="3:12" ht="15.75" hidden="1" thickBot="1" x14ac:dyDescent="0.3">
      <c r="C519" s="134" t="s">
        <v>85</v>
      </c>
      <c r="D519" s="197"/>
      <c r="E519" s="149">
        <v>12</v>
      </c>
      <c r="F519" s="303">
        <f>HLOOKUP($C519,$BZ$2:$CM$3,2,0)</f>
        <v>13264.02</v>
      </c>
      <c r="G519" s="111">
        <f>D519*E519*F519</f>
        <v>0</v>
      </c>
      <c r="H519" s="163"/>
      <c r="I519" s="112" t="s">
        <v>135</v>
      </c>
      <c r="J519" s="112" t="str">
        <f>VLOOKUP(I519,Presupuesto!$B$11:$C$565,2,0)</f>
        <v>SUELDOS Y SALARIOS PERMANENTES</v>
      </c>
      <c r="K519" s="327" t="s">
        <v>70</v>
      </c>
      <c r="L519" s="96" t="s">
        <v>704</v>
      </c>
    </row>
    <row r="520" spans="3:12" ht="15.75" hidden="1" thickBot="1" x14ac:dyDescent="0.3">
      <c r="C520" s="169" t="s">
        <v>1387</v>
      </c>
      <c r="D520" s="160"/>
      <c r="E520" s="151">
        <v>0</v>
      </c>
      <c r="F520" s="98">
        <f>IF(E519=0,"",(G519/E519)/12*E519)</f>
        <v>0</v>
      </c>
      <c r="G520" s="95">
        <f>F520</f>
        <v>0</v>
      </c>
      <c r="H520" s="161"/>
      <c r="I520" s="114" t="s">
        <v>148</v>
      </c>
      <c r="J520" s="114" t="str">
        <f>VLOOKUP(I520,Presupuesto!$B$11:$C$565,2,0)</f>
        <v>AGUINALDO Y DECIMO CUARTO MES</v>
      </c>
      <c r="K520" s="327" t="s">
        <v>70</v>
      </c>
      <c r="L520" s="96" t="s">
        <v>704</v>
      </c>
    </row>
    <row r="521" spans="3:12" ht="15.75" hidden="1" thickBot="1" x14ac:dyDescent="0.3">
      <c r="C521" s="170" t="s">
        <v>1388</v>
      </c>
      <c r="D521" s="160"/>
      <c r="E521" s="151">
        <v>0</v>
      </c>
      <c r="F521" s="115">
        <f>IF(E519&lt;6,"",((E519-6)/12)*(G519/E519))</f>
        <v>0</v>
      </c>
      <c r="G521" s="95">
        <f>F521</f>
        <v>0</v>
      </c>
      <c r="H521" s="161"/>
      <c r="I521" s="99" t="s">
        <v>149</v>
      </c>
      <c r="J521" s="99" t="str">
        <f>VLOOKUP(I521,Presupuesto!$B$11:$C$565,2,0)</f>
        <v>DECIMOCUARTO MES</v>
      </c>
      <c r="K521" s="327" t="s">
        <v>70</v>
      </c>
      <c r="L521" s="96" t="s">
        <v>704</v>
      </c>
    </row>
    <row r="522" spans="3:12" ht="15.75" hidden="1" thickBot="1" x14ac:dyDescent="0.3">
      <c r="C522" s="134" t="s">
        <v>86</v>
      </c>
      <c r="D522" s="197"/>
      <c r="E522" s="149">
        <v>12</v>
      </c>
      <c r="F522" s="303">
        <f>HLOOKUP($C522,$BZ$2:$CM$3,2,0)</f>
        <v>12379.75</v>
      </c>
      <c r="G522" s="111">
        <f>D522*E522*F522</f>
        <v>0</v>
      </c>
      <c r="H522" s="163"/>
      <c r="I522" s="112" t="s">
        <v>135</v>
      </c>
      <c r="J522" s="112" t="str">
        <f>VLOOKUP(I522,Presupuesto!$B$11:$C$565,2,0)</f>
        <v>SUELDOS Y SALARIOS PERMANENTES</v>
      </c>
      <c r="K522" s="327" t="s">
        <v>70</v>
      </c>
      <c r="L522" s="96" t="s">
        <v>704</v>
      </c>
    </row>
    <row r="523" spans="3:12" ht="15.75" hidden="1" thickBot="1" x14ac:dyDescent="0.3">
      <c r="C523" s="169" t="s">
        <v>1387</v>
      </c>
      <c r="D523" s="160"/>
      <c r="E523" s="151">
        <v>0</v>
      </c>
      <c r="F523" s="98">
        <f>IF(E522=0,"",(G522/E522)/12*E522)</f>
        <v>0</v>
      </c>
      <c r="G523" s="95">
        <f>F523</f>
        <v>0</v>
      </c>
      <c r="H523" s="161"/>
      <c r="I523" s="114" t="s">
        <v>148</v>
      </c>
      <c r="J523" s="114" t="str">
        <f>VLOOKUP(I523,Presupuesto!$B$11:$C$565,2,0)</f>
        <v>AGUINALDO Y DECIMO CUARTO MES</v>
      </c>
      <c r="K523" s="327" t="s">
        <v>70</v>
      </c>
      <c r="L523" s="96" t="s">
        <v>704</v>
      </c>
    </row>
    <row r="524" spans="3:12" ht="15.75" hidden="1" thickBot="1" x14ac:dyDescent="0.3">
      <c r="C524" s="170" t="s">
        <v>1388</v>
      </c>
      <c r="D524" s="160"/>
      <c r="E524" s="151">
        <v>0</v>
      </c>
      <c r="F524" s="115">
        <f>IF(E522&lt;6,"",((E522-6)/12)*(G522/E522))</f>
        <v>0</v>
      </c>
      <c r="G524" s="95">
        <f>F524</f>
        <v>0</v>
      </c>
      <c r="H524" s="161"/>
      <c r="I524" s="99" t="s">
        <v>149</v>
      </c>
      <c r="J524" s="99" t="str">
        <f>VLOOKUP(I524,Presupuesto!$B$11:$C$565,2,0)</f>
        <v>DECIMOCUARTO MES</v>
      </c>
      <c r="K524" s="327" t="s">
        <v>70</v>
      </c>
      <c r="L524" s="96" t="s">
        <v>704</v>
      </c>
    </row>
    <row r="525" spans="3:12" ht="15.75" hidden="1" thickBot="1" x14ac:dyDescent="0.3">
      <c r="C525" s="134" t="s">
        <v>87</v>
      </c>
      <c r="D525" s="197"/>
      <c r="E525" s="149">
        <v>12</v>
      </c>
      <c r="F525" s="303">
        <f>HLOOKUP($C525,$BZ$2:$CM$3,2,0)</f>
        <v>439.49</v>
      </c>
      <c r="G525" s="111">
        <f>D525*E525*F525</f>
        <v>0</v>
      </c>
      <c r="H525" s="163"/>
      <c r="I525" s="112" t="s">
        <v>135</v>
      </c>
      <c r="J525" s="112" t="str">
        <f>VLOOKUP(I525,Presupuesto!$B$11:$C$565,2,0)</f>
        <v>SUELDOS Y SALARIOS PERMANENTES</v>
      </c>
      <c r="K525" s="327" t="s">
        <v>70</v>
      </c>
      <c r="L525" s="96" t="s">
        <v>704</v>
      </c>
    </row>
    <row r="526" spans="3:12" ht="15.75" hidden="1" thickBot="1" x14ac:dyDescent="0.3">
      <c r="C526" s="169" t="s">
        <v>1387</v>
      </c>
      <c r="D526" s="160"/>
      <c r="E526" s="151">
        <v>0</v>
      </c>
      <c r="F526" s="98">
        <f>IF(E525=0,"",(G525/E525)/12*E525)</f>
        <v>0</v>
      </c>
      <c r="G526" s="95">
        <f>F526</f>
        <v>0</v>
      </c>
      <c r="H526" s="161"/>
      <c r="I526" s="114" t="s">
        <v>148</v>
      </c>
      <c r="J526" s="114" t="str">
        <f>VLOOKUP(I526,Presupuesto!$B$11:$C$565,2,0)</f>
        <v>AGUINALDO Y DECIMO CUARTO MES</v>
      </c>
      <c r="K526" s="327" t="s">
        <v>70</v>
      </c>
      <c r="L526" s="96" t="s">
        <v>704</v>
      </c>
    </row>
    <row r="527" spans="3:12" ht="15.75" hidden="1" thickBot="1" x14ac:dyDescent="0.3">
      <c r="C527" s="170" t="s">
        <v>1388</v>
      </c>
      <c r="D527" s="160"/>
      <c r="E527" s="151">
        <v>0</v>
      </c>
      <c r="F527" s="115">
        <f>IF(E525&lt;6,"",((E525-6)/12)*(G525/E525))</f>
        <v>0</v>
      </c>
      <c r="G527" s="95">
        <f>F527</f>
        <v>0</v>
      </c>
      <c r="H527" s="161"/>
      <c r="I527" s="99" t="s">
        <v>149</v>
      </c>
      <c r="J527" s="99" t="str">
        <f>VLOOKUP(I527,Presupuesto!$B$11:$C$565,2,0)</f>
        <v>DECIMOCUARTO MES</v>
      </c>
      <c r="K527" s="327" t="s">
        <v>70</v>
      </c>
      <c r="L527" s="96" t="s">
        <v>704</v>
      </c>
    </row>
    <row r="528" spans="3:12" ht="15.75" hidden="1" thickBot="1" x14ac:dyDescent="0.3">
      <c r="C528" s="134" t="s">
        <v>88</v>
      </c>
      <c r="D528" s="197"/>
      <c r="E528" s="149">
        <v>12</v>
      </c>
      <c r="F528" s="303">
        <f>HLOOKUP($C528,$BZ$2:$CM$3,2,0)</f>
        <v>1904.46</v>
      </c>
      <c r="G528" s="111">
        <f>D528*E528*F528</f>
        <v>0</v>
      </c>
      <c r="H528" s="163"/>
      <c r="I528" s="112" t="s">
        <v>135</v>
      </c>
      <c r="J528" s="112" t="str">
        <f>VLOOKUP(I528,Presupuesto!$B$11:$C$565,2,0)</f>
        <v>SUELDOS Y SALARIOS PERMANENTES</v>
      </c>
      <c r="K528" s="327" t="s">
        <v>70</v>
      </c>
      <c r="L528" s="96" t="s">
        <v>704</v>
      </c>
    </row>
    <row r="529" spans="3:12" ht="15.75" hidden="1" thickBot="1" x14ac:dyDescent="0.3">
      <c r="C529" s="169" t="s">
        <v>1387</v>
      </c>
      <c r="D529" s="160"/>
      <c r="E529" s="151">
        <v>0</v>
      </c>
      <c r="F529" s="98">
        <f>IF(E528=0,"",(G528/E528)/12*E528)</f>
        <v>0</v>
      </c>
      <c r="G529" s="95">
        <f>F529</f>
        <v>0</v>
      </c>
      <c r="H529" s="161"/>
      <c r="I529" s="114" t="s">
        <v>148</v>
      </c>
      <c r="J529" s="114" t="str">
        <f>VLOOKUP(I529,Presupuesto!$B$11:$C$565,2,0)</f>
        <v>AGUINALDO Y DECIMO CUARTO MES</v>
      </c>
      <c r="K529" s="327" t="s">
        <v>70</v>
      </c>
      <c r="L529" s="96" t="s">
        <v>704</v>
      </c>
    </row>
    <row r="530" spans="3:12" ht="15.75" hidden="1" thickBot="1" x14ac:dyDescent="0.3">
      <c r="C530" s="170" t="s">
        <v>1388</v>
      </c>
      <c r="D530" s="160"/>
      <c r="E530" s="151">
        <v>0</v>
      </c>
      <c r="F530" s="115">
        <f>IF(E528&lt;6,"",((E528-6)/12)*(G528/E528))</f>
        <v>0</v>
      </c>
      <c r="G530" s="95">
        <f>F530</f>
        <v>0</v>
      </c>
      <c r="H530" s="161"/>
      <c r="I530" s="99" t="s">
        <v>149</v>
      </c>
      <c r="J530" s="99" t="str">
        <f>VLOOKUP(I530,Presupuesto!$B$11:$C$565,2,0)</f>
        <v>DECIMOCUARTO MES</v>
      </c>
      <c r="K530" s="327" t="s">
        <v>70</v>
      </c>
      <c r="L530" s="96" t="s">
        <v>704</v>
      </c>
    </row>
    <row r="531" spans="3:12" ht="15.75" hidden="1" thickBot="1" x14ac:dyDescent="0.3">
      <c r="C531" s="137" t="s">
        <v>92</v>
      </c>
      <c r="D531" s="197"/>
      <c r="E531" s="149">
        <v>12</v>
      </c>
      <c r="F531" s="136">
        <v>30000</v>
      </c>
      <c r="G531" s="111">
        <f>D531*E531*F531</f>
        <v>0</v>
      </c>
      <c r="H531" s="163"/>
      <c r="I531" s="112" t="s">
        <v>184</v>
      </c>
      <c r="J531" s="112" t="str">
        <f>VLOOKUP(I531,Presupuesto!$B$11:$C$565,2,0)</f>
        <v>CONTRATOS ESPECIALES</v>
      </c>
      <c r="K531" s="327" t="s">
        <v>70</v>
      </c>
      <c r="L531" s="96" t="s">
        <v>704</v>
      </c>
    </row>
    <row r="532" spans="3:12" ht="15.75" hidden="1" thickBot="1" x14ac:dyDescent="0.3">
      <c r="C532" s="169" t="s">
        <v>1387</v>
      </c>
      <c r="D532" s="160"/>
      <c r="E532" s="151">
        <v>0</v>
      </c>
      <c r="F532" s="115">
        <f>IF(E531=0,"",(G531/E531)/12*E531)</f>
        <v>0</v>
      </c>
      <c r="G532" s="95">
        <f>F532</f>
        <v>0</v>
      </c>
      <c r="H532" s="161"/>
      <c r="I532" s="99" t="s">
        <v>184</v>
      </c>
      <c r="J532" s="99" t="str">
        <f>VLOOKUP(I532,Presupuesto!$B$11:$C$565,2,0)</f>
        <v>CONTRATOS ESPECIALES</v>
      </c>
      <c r="K532" s="327" t="s">
        <v>70</v>
      </c>
      <c r="L532" s="96" t="s">
        <v>702</v>
      </c>
    </row>
    <row r="533" spans="3:12" ht="15.75" hidden="1" thickBot="1" x14ac:dyDescent="0.3">
      <c r="C533" s="170" t="s">
        <v>1388</v>
      </c>
      <c r="D533" s="160"/>
      <c r="E533" s="151">
        <v>0</v>
      </c>
      <c r="F533" s="98">
        <f>IF(E531&lt;6,"",((E531-6)/12)*(G531/E531))</f>
        <v>0</v>
      </c>
      <c r="G533" s="95">
        <f>F533</f>
        <v>0</v>
      </c>
      <c r="H533" s="161"/>
      <c r="I533" s="99" t="s">
        <v>184</v>
      </c>
      <c r="J533" s="99" t="str">
        <f>VLOOKUP(I533,Presupuesto!$B$11:$C$565,2,0)</f>
        <v>CONTRATOS ESPECIALES</v>
      </c>
      <c r="K533" s="327" t="s">
        <v>70</v>
      </c>
      <c r="L533" s="96" t="s">
        <v>710</v>
      </c>
    </row>
    <row r="534" spans="3:12" ht="15.75" thickBot="1" x14ac:dyDescent="0.3">
      <c r="C534" s="137" t="s">
        <v>93</v>
      </c>
      <c r="D534" s="197">
        <v>1</v>
      </c>
      <c r="E534" s="149">
        <v>6</v>
      </c>
      <c r="F534" s="116">
        <v>30000</v>
      </c>
      <c r="G534" s="111">
        <f>D534*E534*F534</f>
        <v>180000</v>
      </c>
      <c r="H534" s="163" t="s">
        <v>696</v>
      </c>
      <c r="I534" s="112" t="s">
        <v>282</v>
      </c>
      <c r="J534" s="112" t="str">
        <f>VLOOKUP(I534,Presupuesto!$B$11:$C$565,2,0)</f>
        <v>OTROS SERVICIOS TECNICOS Y PROFESIONALES</v>
      </c>
      <c r="K534" s="327" t="s">
        <v>70</v>
      </c>
      <c r="L534" s="96" t="s">
        <v>702</v>
      </c>
    </row>
    <row r="535" spans="3:12" ht="15.75" thickBot="1" x14ac:dyDescent="0.3">
      <c r="C535" s="169" t="s">
        <v>1387</v>
      </c>
      <c r="D535" s="160"/>
      <c r="E535" s="151">
        <v>0</v>
      </c>
      <c r="F535" s="98">
        <v>0</v>
      </c>
      <c r="G535" s="95">
        <f>F535</f>
        <v>0</v>
      </c>
      <c r="H535" s="163" t="s">
        <v>696</v>
      </c>
      <c r="I535" s="99" t="s">
        <v>282</v>
      </c>
      <c r="J535" s="99" t="str">
        <f>VLOOKUP(I535,Presupuesto!$B$11:$C$565,2,0)</f>
        <v>OTROS SERVICIOS TECNICOS Y PROFESIONALES</v>
      </c>
      <c r="K535" s="327" t="s">
        <v>70</v>
      </c>
      <c r="L535" s="96" t="s">
        <v>702</v>
      </c>
    </row>
    <row r="536" spans="3:12" ht="15.75" thickBot="1" x14ac:dyDescent="0.3">
      <c r="C536" s="97" t="s">
        <v>1388</v>
      </c>
      <c r="D536" s="160"/>
      <c r="E536" s="151">
        <v>0</v>
      </c>
      <c r="F536" s="98">
        <v>0</v>
      </c>
      <c r="G536" s="95">
        <f>F536</f>
        <v>0</v>
      </c>
      <c r="H536" s="163" t="s">
        <v>696</v>
      </c>
      <c r="I536" s="99" t="s">
        <v>282</v>
      </c>
      <c r="J536" s="99" t="str">
        <f>VLOOKUP(I536,Presupuesto!$B$11:$C$565,2,0)</f>
        <v>OTROS SERVICIOS TECNICOS Y PROFESIONALES</v>
      </c>
      <c r="K536" s="327" t="s">
        <v>70</v>
      </c>
      <c r="L536" s="96" t="s">
        <v>702</v>
      </c>
    </row>
    <row r="537" spans="3:12" ht="15.75" hidden="1" thickBot="1" x14ac:dyDescent="0.3">
      <c r="C537" s="444" t="s">
        <v>94</v>
      </c>
      <c r="D537" s="197"/>
      <c r="E537" s="149">
        <v>12</v>
      </c>
      <c r="F537" s="116">
        <v>30000</v>
      </c>
      <c r="G537" s="111">
        <f>D537*E537*F537</f>
        <v>0</v>
      </c>
      <c r="H537" s="163"/>
      <c r="I537" s="112" t="s">
        <v>135</v>
      </c>
      <c r="J537" s="112" t="str">
        <f>VLOOKUP(I537,Presupuesto!$B$11:$C$565,2,0)</f>
        <v>SUELDOS Y SALARIOS PERMANENTES</v>
      </c>
      <c r="K537" s="327" t="s">
        <v>70</v>
      </c>
      <c r="L537" s="96" t="s">
        <v>702</v>
      </c>
    </row>
    <row r="538" spans="3:12" ht="15.75" hidden="1" thickBot="1" x14ac:dyDescent="0.3">
      <c r="C538" s="169" t="s">
        <v>1387</v>
      </c>
      <c r="D538" s="167"/>
      <c r="E538" s="128">
        <v>0</v>
      </c>
      <c r="F538" s="117">
        <f>IF(E537=0,"",(G537/E537)/12*E537)</f>
        <v>0</v>
      </c>
      <c r="G538" s="118">
        <f>F538</f>
        <v>0</v>
      </c>
      <c r="H538" s="161"/>
      <c r="I538" s="99" t="s">
        <v>148</v>
      </c>
      <c r="J538" s="99" t="str">
        <f>VLOOKUP(I538,Presupuesto!$B$11:$C$565,2,0)</f>
        <v>AGUINALDO Y DECIMO CUARTO MES</v>
      </c>
      <c r="K538" s="327" t="s">
        <v>70</v>
      </c>
      <c r="L538" s="96" t="s">
        <v>702</v>
      </c>
    </row>
    <row r="539" spans="3:12" ht="15.75" hidden="1" thickBot="1" x14ac:dyDescent="0.3">
      <c r="C539" s="171" t="s">
        <v>1388</v>
      </c>
      <c r="D539" s="159"/>
      <c r="E539" s="129">
        <v>0</v>
      </c>
      <c r="F539" s="103">
        <f>IF(E537&lt;6,"",((E537-6)/12)*(G537/E537))</f>
        <v>0</v>
      </c>
      <c r="G539" s="103">
        <f>F539</f>
        <v>0</v>
      </c>
      <c r="H539" s="159"/>
      <c r="I539" s="104" t="s">
        <v>149</v>
      </c>
      <c r="J539" s="121" t="str">
        <f>VLOOKUP(I539,Presupuesto!$B$11:$C$565,2,0)</f>
        <v>DECIMOCUARTO MES</v>
      </c>
      <c r="K539" s="327" t="s">
        <v>70</v>
      </c>
      <c r="L539" s="121" t="s">
        <v>702</v>
      </c>
    </row>
    <row r="540" spans="3:12" ht="15.75" thickBot="1" x14ac:dyDescent="0.3"/>
    <row r="541" spans="3:12" ht="15.75" thickBot="1" x14ac:dyDescent="0.3">
      <c r="C541" s="68" t="s">
        <v>1292</v>
      </c>
      <c r="D541" s="30">
        <f>SUM(G548:G550)</f>
        <v>381406.86</v>
      </c>
      <c r="E541" s="92"/>
      <c r="F541" s="92"/>
      <c r="G541" s="92"/>
      <c r="H541" s="75"/>
      <c r="I541" s="75"/>
      <c r="J541" s="75"/>
    </row>
    <row r="542" spans="3:12" x14ac:dyDescent="0.25">
      <c r="D542" s="31"/>
      <c r="E542" s="92"/>
      <c r="F542" s="92"/>
      <c r="G542" s="92"/>
      <c r="H542" s="75"/>
      <c r="I542" s="75"/>
      <c r="J542" s="75"/>
    </row>
    <row r="543" spans="3:12" x14ac:dyDescent="0.25">
      <c r="D543" s="31"/>
      <c r="E543" s="92"/>
      <c r="F543" s="92"/>
      <c r="G543" s="92"/>
      <c r="H543" s="75"/>
      <c r="I543" s="75"/>
      <c r="J543" s="75"/>
    </row>
    <row r="544" spans="3:12" x14ac:dyDescent="0.25">
      <c r="C544" s="85" t="s">
        <v>2014</v>
      </c>
      <c r="D544" s="31"/>
      <c r="E544" s="92"/>
      <c r="F544" s="92"/>
      <c r="G544" s="92"/>
      <c r="H544" s="75"/>
      <c r="I544" s="75"/>
      <c r="J544" s="75"/>
    </row>
    <row r="545" spans="3:12" ht="15.75" x14ac:dyDescent="0.25">
      <c r="C545" s="201" t="s">
        <v>1293</v>
      </c>
      <c r="D545" s="386">
        <v>4.0999999999999996</v>
      </c>
      <c r="E545" s="92"/>
      <c r="F545" s="92"/>
      <c r="G545" s="92"/>
      <c r="H545" s="75"/>
      <c r="I545" s="75"/>
      <c r="J545" s="75"/>
    </row>
    <row r="546" spans="3:12" ht="19.5" thickBot="1" x14ac:dyDescent="0.3">
      <c r="C546" s="424" t="str">
        <f>IFERROR(VLOOKUP(D545,'Desarrollo e Innov. Curricular'!$E:$F,2,FALSE),IFERROR(VLOOKUP(D545,'Investigación Científica'!$E:$F,2,FALSE),IFERROR(VLOOKUP(D545,'Vinculación Univ. Sociedad'!$E:$F,2,FALSE),IFERROR(VLOOKUP(D545,'Docencia y Profesorado Universi'!$E:$F,2,FALSE),IFERROR(VLOOKUP(D545,'Estudiantes y Graduados'!$E:$F,2,FALSE),IFERROR(VLOOKUP(D545,'Gestion Administrativa'!$E:$F,2,FALSE),IFERROR(VLOOKUP(D545,'Gestión Académica'!$E:$F,2,FALSE),IFERROR(VLOOKUP(D545,'Aseguramiento de la Calidad'!$E:$F,2,FALSE),IFERROR(VLOOKUP(D545,'Gestión del Conocimiento'!$E:$F,2,FALSE),IFERROR(VLOOKUP(D545,'Gobernabilidad y Procesos...'!$E:$F,2,FALSE),IFERROR(VLOOKUP(D545,'Gestión del Talento Humano'!$E:$F,2,FALSE),IFERROR(VLOOKUP(D545,'Internacionalización de la E.S.'!$E:$F,2,FALSE),IFERROR(VLOOKUP(D545,Posgrado!$E:$F,2,FALSE),IFERROR(VLOOKUP(D545,'Cultura de Innovación Insti...'!$E:$F,2,FALSE),VLOOKUP(D545,'Lo Esencial de la Reforma Univ.'!$E:$F,2,0)))))))))))))))</f>
        <v>3 Talleres de socialización y capacitación en Project Management y el SIVRA.</v>
      </c>
      <c r="D546" s="31"/>
      <c r="E546" s="92"/>
      <c r="F546" s="92"/>
      <c r="G546" s="92"/>
      <c r="H546" s="75"/>
      <c r="I546" s="75"/>
      <c r="J546" s="75"/>
    </row>
    <row r="547" spans="3:12" ht="30.75" thickBot="1" x14ac:dyDescent="0.3">
      <c r="C547" s="131" t="s">
        <v>1294</v>
      </c>
      <c r="D547" s="135" t="s">
        <v>90</v>
      </c>
      <c r="E547" s="168" t="s">
        <v>1386</v>
      </c>
      <c r="F547" s="135" t="s">
        <v>1296</v>
      </c>
      <c r="G547" s="132" t="s">
        <v>1297</v>
      </c>
      <c r="H547" s="130" t="s">
        <v>1298</v>
      </c>
      <c r="I547" s="133" t="s">
        <v>1299</v>
      </c>
      <c r="J547" s="133" t="s">
        <v>695</v>
      </c>
      <c r="K547" s="133" t="s">
        <v>1300</v>
      </c>
      <c r="L547" s="133" t="s">
        <v>1301</v>
      </c>
    </row>
    <row r="548" spans="3:12" ht="15.75" thickBot="1" x14ac:dyDescent="0.3">
      <c r="C548" s="134" t="s">
        <v>79</v>
      </c>
      <c r="D548" s="197">
        <v>1</v>
      </c>
      <c r="E548" s="149">
        <v>12</v>
      </c>
      <c r="F548" s="303">
        <f>HLOOKUP($C548,$BZ$2:$CM$3,2,0)</f>
        <v>28252.36</v>
      </c>
      <c r="G548" s="111">
        <f>D548*E548*F548</f>
        <v>339028.32</v>
      </c>
      <c r="H548" s="163" t="s">
        <v>696</v>
      </c>
      <c r="I548" s="112" t="s">
        <v>135</v>
      </c>
      <c r="J548" s="112" t="str">
        <f>VLOOKUP(I548,[1]Presupuesto!$B$11:$C$565,2,0)</f>
        <v>SUELDOS Y SALARIOS PERMANENTES</v>
      </c>
      <c r="K548" s="327" t="s">
        <v>70</v>
      </c>
      <c r="L548" s="96" t="s">
        <v>702</v>
      </c>
    </row>
    <row r="549" spans="3:12" ht="15.75" thickBot="1" x14ac:dyDescent="0.3">
      <c r="C549" s="169" t="s">
        <v>1387</v>
      </c>
      <c r="D549" s="160">
        <v>1</v>
      </c>
      <c r="E549" s="151">
        <v>12</v>
      </c>
      <c r="F549" s="98">
        <f>IF(E548=0,"",(G548/E548)/12*E548)</f>
        <v>28252.36</v>
      </c>
      <c r="G549" s="95">
        <f>F549</f>
        <v>28252.36</v>
      </c>
      <c r="H549" s="161" t="s">
        <v>696</v>
      </c>
      <c r="I549" s="114" t="s">
        <v>148</v>
      </c>
      <c r="J549" s="114" t="str">
        <f>VLOOKUP(I549,[1]Presupuesto!$B$11:$C$565,2,0)</f>
        <v>AGUINALDO Y DECIMO CUARTO MES</v>
      </c>
      <c r="K549" s="327" t="s">
        <v>70</v>
      </c>
      <c r="L549" s="96" t="s">
        <v>702</v>
      </c>
    </row>
    <row r="550" spans="3:12" x14ac:dyDescent="0.25">
      <c r="C550" s="97" t="s">
        <v>1388</v>
      </c>
      <c r="D550" s="160">
        <v>1</v>
      </c>
      <c r="E550" s="151">
        <v>6</v>
      </c>
      <c r="F550" s="115">
        <f>IF(E548&lt;6,"",((E548-6)/12)*(G548/E548))</f>
        <v>14126.18</v>
      </c>
      <c r="G550" s="95">
        <f>F550</f>
        <v>14126.18</v>
      </c>
      <c r="H550" s="161" t="s">
        <v>696</v>
      </c>
      <c r="I550" s="99" t="s">
        <v>149</v>
      </c>
      <c r="J550" s="99" t="str">
        <f>VLOOKUP(I550,[1]Presupuesto!$B$11:$C$565,2,0)</f>
        <v>DECIMOCUARTO MES</v>
      </c>
      <c r="K550" s="327" t="s">
        <v>70</v>
      </c>
      <c r="L550" s="96" t="s">
        <v>702</v>
      </c>
    </row>
    <row r="551" spans="3:12" ht="15.75" thickBot="1" x14ac:dyDescent="0.3">
      <c r="D551" s="85"/>
      <c r="H551" s="85"/>
    </row>
    <row r="552" spans="3:12" ht="15.75" thickBot="1" x14ac:dyDescent="0.3">
      <c r="C552" s="68" t="s">
        <v>1292</v>
      </c>
      <c r="D552" s="30">
        <f>SUM(G559:G561)</f>
        <v>189000</v>
      </c>
      <c r="E552" s="92"/>
      <c r="H552" s="85"/>
    </row>
    <row r="553" spans="3:12" x14ac:dyDescent="0.25">
      <c r="D553" s="31"/>
      <c r="E553" s="92"/>
      <c r="H553" s="85"/>
    </row>
    <row r="554" spans="3:12" x14ac:dyDescent="0.25">
      <c r="D554" s="31"/>
      <c r="E554" s="92"/>
    </row>
    <row r="555" spans="3:12" x14ac:dyDescent="0.25">
      <c r="C555" s="85" t="s">
        <v>2015</v>
      </c>
      <c r="D555" s="31"/>
      <c r="E555" s="92"/>
    </row>
    <row r="556" spans="3:12" ht="15.75" x14ac:dyDescent="0.25">
      <c r="C556" s="201" t="s">
        <v>1293</v>
      </c>
      <c r="D556" s="386">
        <v>4.0999999999999996</v>
      </c>
      <c r="E556" s="92"/>
    </row>
    <row r="557" spans="3:12" ht="19.5" thickBot="1" x14ac:dyDescent="0.3">
      <c r="C557" s="424" t="str">
        <f>IFERROR(VLOOKUP(D556,'Desarrollo e Innov. Curricular'!$E:$F,2,FALSE),IFERROR(VLOOKUP(D556,'Investigación Científica'!$E:$F,2,FALSE),IFERROR(VLOOKUP(D556,'Vinculación Univ. Sociedad'!$E:$F,2,FALSE),IFERROR(VLOOKUP(D556,'Docencia y Profesorado Universi'!$E:$F,2,FALSE),IFERROR(VLOOKUP(D556,'Estudiantes y Graduados'!$E:$F,2,FALSE),IFERROR(VLOOKUP(D556,'Gestion Administrativa'!$E:$F,2,FALSE),IFERROR(VLOOKUP(D556,'Gestión Académica'!$E:$F,2,FALSE),IFERROR(VLOOKUP(D556,'Aseguramiento de la Calidad'!$E:$F,2,FALSE),IFERROR(VLOOKUP(D556,'Gestión del Conocimiento'!$E:$F,2,FALSE),IFERROR(VLOOKUP(D556,'Gobernabilidad y Procesos...'!$E:$F,2,FALSE),IFERROR(VLOOKUP(D556,'Gestión del Talento Humano'!$E:$F,2,FALSE),IFERROR(VLOOKUP(D556,'Internacionalización de la E.S.'!$E:$F,2,FALSE),IFERROR(VLOOKUP(D556,Posgrado!$E:$F,2,FALSE),IFERROR(VLOOKUP(D556,'Cultura de Innovación Insti...'!$E:$F,2,FALSE),VLOOKUP(D556,'Lo Esencial de la Reforma Univ.'!$E:$F,2,0)))))))))))))))</f>
        <v>3 Talleres de socialización y capacitación en Project Management y el SIVRA.</v>
      </c>
      <c r="D557" s="31"/>
      <c r="E557" s="92"/>
    </row>
    <row r="558" spans="3:12" ht="30.75" thickBot="1" x14ac:dyDescent="0.3">
      <c r="C558" s="131" t="s">
        <v>1294</v>
      </c>
      <c r="D558" s="135" t="s">
        <v>90</v>
      </c>
      <c r="E558" s="168" t="s">
        <v>1386</v>
      </c>
      <c r="F558" s="135" t="s">
        <v>1296</v>
      </c>
      <c r="G558" s="132" t="s">
        <v>1297</v>
      </c>
      <c r="H558" s="130" t="s">
        <v>1298</v>
      </c>
      <c r="I558" s="133" t="s">
        <v>1299</v>
      </c>
      <c r="J558" s="133" t="s">
        <v>695</v>
      </c>
      <c r="K558" s="133" t="s">
        <v>1300</v>
      </c>
      <c r="L558" s="133" t="s">
        <v>1301</v>
      </c>
    </row>
    <row r="559" spans="3:12" ht="15.75" thickBot="1" x14ac:dyDescent="0.3">
      <c r="C559" s="137" t="s">
        <v>94</v>
      </c>
      <c r="D559" s="197">
        <v>1</v>
      </c>
      <c r="E559" s="149">
        <v>12</v>
      </c>
      <c r="F559" s="116">
        <v>14000</v>
      </c>
      <c r="G559" s="111">
        <f>D559*E559*F559</f>
        <v>168000</v>
      </c>
      <c r="H559" s="163" t="s">
        <v>696</v>
      </c>
      <c r="I559" s="112" t="s">
        <v>135</v>
      </c>
      <c r="J559" s="112" t="str">
        <f>VLOOKUP(I559,[1]Presupuesto!$B$11:$C$565,2,0)</f>
        <v>SUELDOS Y SALARIOS PERMANENTES</v>
      </c>
      <c r="K559" s="327" t="s">
        <v>70</v>
      </c>
      <c r="L559" s="96" t="s">
        <v>702</v>
      </c>
    </row>
    <row r="560" spans="3:12" ht="15.75" thickBot="1" x14ac:dyDescent="0.3">
      <c r="C560" s="169" t="s">
        <v>1387</v>
      </c>
      <c r="D560" s="167">
        <v>1</v>
      </c>
      <c r="E560" s="128">
        <v>12</v>
      </c>
      <c r="F560" s="117">
        <f>IF(E559=0,"",(G559/E559)/12*E559)</f>
        <v>14000</v>
      </c>
      <c r="G560" s="118">
        <f>F560</f>
        <v>14000</v>
      </c>
      <c r="H560" s="161" t="s">
        <v>696</v>
      </c>
      <c r="I560" s="99" t="s">
        <v>148</v>
      </c>
      <c r="J560" s="99" t="str">
        <f>VLOOKUP(I560,[1]Presupuesto!$B$11:$C$565,2,0)</f>
        <v>AGUINALDO Y DECIMO CUARTO MES</v>
      </c>
      <c r="K560" s="327" t="s">
        <v>70</v>
      </c>
      <c r="L560" s="96" t="s">
        <v>702</v>
      </c>
    </row>
    <row r="561" spans="3:12" ht="15.75" thickBot="1" x14ac:dyDescent="0.3">
      <c r="C561" s="171" t="s">
        <v>1388</v>
      </c>
      <c r="D561" s="159">
        <v>1</v>
      </c>
      <c r="E561" s="129">
        <v>6</v>
      </c>
      <c r="F561" s="103">
        <f>IF(E559&lt;6,"",((E559-6)/12)*(G559/E559))</f>
        <v>7000</v>
      </c>
      <c r="G561" s="103">
        <f>F561</f>
        <v>7000</v>
      </c>
      <c r="H561" s="159" t="s">
        <v>696</v>
      </c>
      <c r="I561" s="104" t="s">
        <v>149</v>
      </c>
      <c r="J561" s="121" t="str">
        <f>VLOOKUP(I561,[1]Presupuesto!$B$11:$C$565,2,0)</f>
        <v>DECIMOCUARTO MES</v>
      </c>
      <c r="K561" s="327" t="s">
        <v>70</v>
      </c>
      <c r="L561" s="121" t="s">
        <v>702</v>
      </c>
    </row>
  </sheetData>
  <conditionalFormatting sqref="E56">
    <cfRule type="cellIs" dxfId="10" priority="11" operator="greaterThan">
      <formula>12</formula>
    </cfRule>
  </conditionalFormatting>
  <conditionalFormatting sqref="E115">
    <cfRule type="cellIs" dxfId="9" priority="9" operator="greaterThan">
      <formula>12</formula>
    </cfRule>
  </conditionalFormatting>
  <conditionalFormatting sqref="E174">
    <cfRule type="cellIs" dxfId="8" priority="8" operator="greaterThan">
      <formula>12</formula>
    </cfRule>
  </conditionalFormatting>
  <conditionalFormatting sqref="E233">
    <cfRule type="cellIs" dxfId="7" priority="7" operator="greaterThan">
      <formula>12</formula>
    </cfRule>
  </conditionalFormatting>
  <conditionalFormatting sqref="E292">
    <cfRule type="cellIs" dxfId="6" priority="6" operator="greaterThan">
      <formula>12</formula>
    </cfRule>
  </conditionalFormatting>
  <conditionalFormatting sqref="E351">
    <cfRule type="cellIs" dxfId="5" priority="5" operator="greaterThan">
      <formula>12</formula>
    </cfRule>
  </conditionalFormatting>
  <conditionalFormatting sqref="E410">
    <cfRule type="cellIs" dxfId="4" priority="4" operator="greaterThan">
      <formula>12</formula>
    </cfRule>
  </conditionalFormatting>
  <conditionalFormatting sqref="E469">
    <cfRule type="cellIs" dxfId="3" priority="3" operator="greaterThan">
      <formula>12</formula>
    </cfRule>
  </conditionalFormatting>
  <conditionalFormatting sqref="E528">
    <cfRule type="cellIs" dxfId="2"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430:H480 H17:H67 H76:H126 H135:H185 H194:H244 H253:H303 H312:H362 H371:H421 H489:H539 H559:H561 H548:H550">
      <formula1>$R$2:$S$2</formula1>
    </dataValidation>
    <dataValidation type="list" allowBlank="1" showInputMessage="1" showErrorMessage="1" errorTitle="¡Ingreso Inválido!" error="Seleccione una opción de la lista." promptTitle="Dimensión Estratégica" prompt="Seleccione una opción de la lista." sqref="K194:K244 K253:K303 K312:K362 K371:K421 K430:K480 K489:K539 K17:K67 K76:K126 K135:K185 K559:K561 K548:K550">
      <formula1>$A$2:$O$2</formula1>
    </dataValidation>
    <dataValidation type="list" allowBlank="1" showInputMessage="1" showErrorMessage="1" errorTitle="¡Ingreso Inválido!" error="Seleccione una opción de la lista" promptTitle="Mes Requerido" prompt="Seleccione el mes en el que requiere el recurso." sqref="L17:L67 L76:L126 L135:L185 L194:L244 L253:L303 L312:L362 L371:L421 L430:L480 L489:L539 L559:L561 L548:L550">
      <formula1>$U$2:$AF$2</formula1>
    </dataValidation>
    <dataValidation type="list" allowBlank="1" showInputMessage="1" showErrorMessage="1" sqref="C17 C20 C23 C26 C29 C32 C35 C38 C41 C44 C47 C50 C53 C56 C76 C79 C82 C85 C88 C91 C94 C97 C100 C103 C106 C109 C112 C115 C135 C138 C141 C144 C147 C150 C153 C156 C159 C162 C165 C168 C171 C174 C194 C197 C200 C203 C206 C209 C212 C215 C218 C221 C224 C227 C230 C233 C253 C256 C259 C262 C265 C268 C271 C274 C277 C280 C283 C286 C289 C292 C312 C315 C318 C321 C324 C327 C330 C333 C336 C339 C342 C345 C348 C351 C371 C374 C377 C380 C383 C386 C389 C392 C395 C398 C401 C404 C407 C410 C430 C433 C436 C439 C442 C445 C448 C451 C454 C457 C460 C463 C466 C469 C489 C492 C495 C498 C501 C504 C507 C510 C513 C516 C519 C522 C525 C528 C548">
      <formula1>$BZ$2:$CM$2</formula1>
    </dataValidation>
    <dataValidation type="list" allowBlank="1" showInputMessage="1" showErrorMessage="1" errorTitle="¡Ingreso Inválido!" error="Verifique el valor ingresado." sqref="I17:I67 I76:I126 I135:I185 I194:I244 I253:I303 I312:I362 I371:I421 I430:I480 I489:I539 I559:I561 I548:I550">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19" t="s">
        <v>55</v>
      </c>
      <c r="E2" s="119" t="s">
        <v>57</v>
      </c>
      <c r="F2" s="119" t="s">
        <v>59</v>
      </c>
      <c r="G2" s="157" t="s">
        <v>62</v>
      </c>
      <c r="H2" s="119" t="s">
        <v>64</v>
      </c>
      <c r="I2" s="119" t="s">
        <v>65</v>
      </c>
      <c r="J2" s="119" t="s">
        <v>66</v>
      </c>
      <c r="K2" s="119" t="s">
        <v>69</v>
      </c>
      <c r="L2" s="119" t="s">
        <v>70</v>
      </c>
      <c r="M2" s="119" t="s">
        <v>71</v>
      </c>
      <c r="N2" s="119" t="s">
        <v>72</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1396</v>
      </c>
      <c r="D5" s="87">
        <f>SUMIF($C:$C,$C$10,D:D)</f>
        <v>0</v>
      </c>
    </row>
    <row r="8" spans="1:555" x14ac:dyDescent="0.25">
      <c r="C8" s="69" t="s">
        <v>1397</v>
      </c>
      <c r="D8" s="69"/>
      <c r="E8" s="69"/>
      <c r="F8" s="69"/>
      <c r="G8" s="78"/>
      <c r="H8" s="69"/>
      <c r="I8" s="69"/>
    </row>
    <row r="9" spans="1:555" ht="15.75" thickBot="1" x14ac:dyDescent="0.3">
      <c r="C9" s="69"/>
      <c r="D9" s="69"/>
      <c r="E9" s="69"/>
      <c r="F9" s="69"/>
      <c r="G9" s="78"/>
      <c r="H9" s="69"/>
      <c r="I9" s="69"/>
    </row>
    <row r="10" spans="1:555" ht="15.75" thickBot="1" x14ac:dyDescent="0.3">
      <c r="C10" s="29" t="s">
        <v>1292</v>
      </c>
      <c r="D10" s="30">
        <f>SUM(F17:F26)</f>
        <v>0</v>
      </c>
      <c r="E10" s="175"/>
      <c r="F10" s="175"/>
      <c r="G10" s="78"/>
      <c r="H10" s="175"/>
      <c r="I10" s="175"/>
    </row>
    <row r="11" spans="1:555" x14ac:dyDescent="0.25">
      <c r="B11" s="92"/>
      <c r="C11" s="69"/>
      <c r="D11" s="31"/>
      <c r="E11" s="92"/>
      <c r="F11" s="92"/>
      <c r="G11" s="92"/>
      <c r="H11" s="75"/>
      <c r="I11" s="75"/>
      <c r="J11" s="75"/>
      <c r="K11" s="110"/>
    </row>
    <row r="12" spans="1:555" x14ac:dyDescent="0.25">
      <c r="B12" s="92"/>
      <c r="C12" s="69"/>
      <c r="D12" s="31"/>
      <c r="E12" s="92"/>
      <c r="F12" s="92"/>
      <c r="G12" s="92"/>
      <c r="H12" s="75"/>
      <c r="I12" s="75"/>
      <c r="J12" s="75"/>
      <c r="K12" s="110"/>
    </row>
    <row r="13" spans="1:555" ht="15.75" x14ac:dyDescent="0.25">
      <c r="B13" s="92"/>
      <c r="C13" s="201" t="s">
        <v>1293</v>
      </c>
      <c r="D13" s="202"/>
      <c r="E13" s="92"/>
      <c r="F13" s="92"/>
      <c r="G13" s="92"/>
      <c r="H13" s="75"/>
      <c r="I13" s="75"/>
      <c r="J13" s="75"/>
      <c r="K13" s="110"/>
    </row>
    <row r="14" spans="1:555" ht="18.75" x14ac:dyDescent="0.25">
      <c r="B14" s="92"/>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2"/>
      <c r="F14" s="92"/>
      <c r="G14" s="92"/>
      <c r="H14" s="75"/>
      <c r="I14" s="75"/>
      <c r="J14" s="75"/>
      <c r="K14" s="110"/>
    </row>
    <row r="15" spans="1:555" ht="15.75" thickBot="1" x14ac:dyDescent="0.3">
      <c r="B15" s="92"/>
      <c r="C15" s="69"/>
      <c r="D15" s="31"/>
      <c r="E15" s="92"/>
      <c r="F15" s="92"/>
      <c r="G15" s="92"/>
      <c r="H15" s="75"/>
      <c r="I15" s="75"/>
      <c r="J15" s="75"/>
      <c r="K15" s="110"/>
    </row>
    <row r="16" spans="1:555" ht="30.75" thickBot="1" x14ac:dyDescent="0.3">
      <c r="B16" s="92"/>
      <c r="C16" s="123" t="s">
        <v>1294</v>
      </c>
      <c r="D16" s="125" t="s">
        <v>90</v>
      </c>
      <c r="E16" s="125" t="s">
        <v>1296</v>
      </c>
      <c r="F16" s="124" t="s">
        <v>1297</v>
      </c>
      <c r="G16" s="130" t="s">
        <v>1298</v>
      </c>
      <c r="H16" s="125" t="s">
        <v>1299</v>
      </c>
      <c r="I16" s="125" t="s">
        <v>695</v>
      </c>
      <c r="J16" s="125" t="s">
        <v>1300</v>
      </c>
      <c r="K16" s="125" t="s">
        <v>1301</v>
      </c>
    </row>
    <row r="17" spans="2:11" x14ac:dyDescent="0.25">
      <c r="B17" s="92"/>
      <c r="C17" s="93" t="s">
        <v>96</v>
      </c>
      <c r="D17" s="155"/>
      <c r="E17" s="94">
        <v>2800</v>
      </c>
      <c r="F17" s="95">
        <f>D17*E17</f>
        <v>0</v>
      </c>
      <c r="G17" s="158" t="s">
        <v>696</v>
      </c>
      <c r="H17" s="96" t="s">
        <v>454</v>
      </c>
      <c r="I17" s="96" t="str">
        <f>VLOOKUP(H17,Presupuesto!$B$11:$C$565,2,0)</f>
        <v>MUEBLES VARIOS DE OFICINA</v>
      </c>
      <c r="J17" s="219" t="s">
        <v>66</v>
      </c>
      <c r="K17" s="96" t="s">
        <v>716</v>
      </c>
    </row>
    <row r="18" spans="2:11" ht="32.25" customHeight="1" x14ac:dyDescent="0.25">
      <c r="B18" s="92"/>
      <c r="C18" s="97" t="s">
        <v>97</v>
      </c>
      <c r="D18" s="148"/>
      <c r="E18" s="98">
        <v>2400</v>
      </c>
      <c r="F18" s="95">
        <f>D18*E18</f>
        <v>0</v>
      </c>
      <c r="G18" s="158"/>
      <c r="H18" s="99" t="s">
        <v>454</v>
      </c>
      <c r="I18" s="96" t="str">
        <f>VLOOKUP(H18,Presupuesto!$B$11:$C$565,2,0)</f>
        <v>MUEBLES VARIOS DE OFICINA</v>
      </c>
      <c r="J18" s="96" t="str">
        <f t="shared" ref="J18:J26" si="0">$J$17</f>
        <v>Posgrado</v>
      </c>
      <c r="K18" s="96" t="s">
        <v>703</v>
      </c>
    </row>
    <row r="19" spans="2:11" x14ac:dyDescent="0.25">
      <c r="B19" s="92"/>
      <c r="C19" s="97" t="s">
        <v>98</v>
      </c>
      <c r="D19" s="148"/>
      <c r="E19" s="98">
        <v>1000</v>
      </c>
      <c r="F19" s="95">
        <f t="shared" ref="F19:F26" si="1">D19*E19</f>
        <v>0</v>
      </c>
      <c r="G19" s="158"/>
      <c r="H19" s="99" t="s">
        <v>454</v>
      </c>
      <c r="I19" s="96" t="str">
        <f>VLOOKUP(H19,Presupuesto!$B$11:$C$565,2,0)</f>
        <v>MUEBLES VARIOS DE OFICINA</v>
      </c>
      <c r="J19" s="96" t="str">
        <f t="shared" si="0"/>
        <v>Posgrado</v>
      </c>
      <c r="K19" s="96" t="s">
        <v>704</v>
      </c>
    </row>
    <row r="20" spans="2:11" x14ac:dyDescent="0.25">
      <c r="B20" s="92"/>
      <c r="C20" s="97" t="s">
        <v>99</v>
      </c>
      <c r="D20" s="148"/>
      <c r="E20" s="98">
        <v>6000</v>
      </c>
      <c r="F20" s="95">
        <f t="shared" si="1"/>
        <v>0</v>
      </c>
      <c r="G20" s="158"/>
      <c r="H20" s="99" t="s">
        <v>454</v>
      </c>
      <c r="I20" s="96" t="str">
        <f>VLOOKUP(H20,Presupuesto!$B$11:$C$565,2,0)</f>
        <v>MUEBLES VARIOS DE OFICINA</v>
      </c>
      <c r="J20" s="96" t="str">
        <f t="shared" si="0"/>
        <v>Posgrado</v>
      </c>
      <c r="K20" s="96" t="s">
        <v>704</v>
      </c>
    </row>
    <row r="21" spans="2:11" x14ac:dyDescent="0.25">
      <c r="B21" s="92"/>
      <c r="C21" s="97" t="s">
        <v>100</v>
      </c>
      <c r="D21" s="148"/>
      <c r="E21" s="98">
        <v>3000</v>
      </c>
      <c r="F21" s="95">
        <f t="shared" si="1"/>
        <v>0</v>
      </c>
      <c r="G21" s="158"/>
      <c r="H21" s="99" t="s">
        <v>454</v>
      </c>
      <c r="I21" s="96" t="str">
        <f>VLOOKUP(H21,Presupuesto!$B$11:$C$565,2,0)</f>
        <v>MUEBLES VARIOS DE OFICINA</v>
      </c>
      <c r="J21" s="96" t="str">
        <f t="shared" si="0"/>
        <v>Posgrado</v>
      </c>
      <c r="K21" s="96" t="s">
        <v>704</v>
      </c>
    </row>
    <row r="22" spans="2:11" x14ac:dyDescent="0.25">
      <c r="B22" s="92"/>
      <c r="C22" s="97" t="s">
        <v>101</v>
      </c>
      <c r="D22" s="148"/>
      <c r="E22" s="98">
        <v>10000</v>
      </c>
      <c r="F22" s="95">
        <f t="shared" si="1"/>
        <v>0</v>
      </c>
      <c r="G22" s="158"/>
      <c r="H22" s="99" t="s">
        <v>454</v>
      </c>
      <c r="I22" s="96" t="str">
        <f>VLOOKUP(H22,Presupuesto!$B$11:$C$565,2,0)</f>
        <v>MUEBLES VARIOS DE OFICINA</v>
      </c>
      <c r="J22" s="96" t="str">
        <f t="shared" si="0"/>
        <v>Posgrado</v>
      </c>
      <c r="K22" s="96" t="s">
        <v>704</v>
      </c>
    </row>
    <row r="23" spans="2:11" x14ac:dyDescent="0.25">
      <c r="B23" s="92"/>
      <c r="C23" s="97" t="s">
        <v>102</v>
      </c>
      <c r="D23" s="148"/>
      <c r="E23" s="98">
        <v>8000</v>
      </c>
      <c r="F23" s="95">
        <f t="shared" si="1"/>
        <v>0</v>
      </c>
      <c r="G23" s="158"/>
      <c r="H23" s="99" t="s">
        <v>456</v>
      </c>
      <c r="I23" s="96" t="str">
        <f>VLOOKUP(H23,Presupuesto!$B$11:$C$565,2,0)</f>
        <v>EQUIPOS VARIOS DE OFICINA</v>
      </c>
      <c r="J23" s="96" t="str">
        <f t="shared" si="0"/>
        <v>Posgrado</v>
      </c>
      <c r="K23" s="96" t="s">
        <v>704</v>
      </c>
    </row>
    <row r="24" spans="2:11" x14ac:dyDescent="0.25">
      <c r="B24" s="92"/>
      <c r="C24" s="97" t="s">
        <v>103</v>
      </c>
      <c r="D24" s="148"/>
      <c r="E24" s="98">
        <v>2000</v>
      </c>
      <c r="F24" s="95">
        <f t="shared" si="1"/>
        <v>0</v>
      </c>
      <c r="G24" s="158"/>
      <c r="H24" s="99" t="s">
        <v>456</v>
      </c>
      <c r="I24" s="96" t="str">
        <f>VLOOKUP(H24,Presupuesto!$B$11:$C$565,2,0)</f>
        <v>EQUIPOS VARIOS DE OFICINA</v>
      </c>
      <c r="J24" s="96" t="str">
        <f t="shared" si="0"/>
        <v>Posgrado</v>
      </c>
      <c r="K24" s="96" t="s">
        <v>715</v>
      </c>
    </row>
    <row r="25" spans="2:11" x14ac:dyDescent="0.25">
      <c r="B25" s="92"/>
      <c r="C25" s="97" t="s">
        <v>104</v>
      </c>
      <c r="D25" s="148"/>
      <c r="E25" s="98">
        <v>5000</v>
      </c>
      <c r="F25" s="95">
        <f t="shared" si="1"/>
        <v>0</v>
      </c>
      <c r="G25" s="158"/>
      <c r="H25" s="99" t="s">
        <v>456</v>
      </c>
      <c r="I25" s="96" t="str">
        <f>VLOOKUP(H25,Presupuesto!$B$11:$C$565,2,0)</f>
        <v>EQUIPOS VARIOS DE OFICINA</v>
      </c>
      <c r="J25" s="96" t="str">
        <f t="shared" si="0"/>
        <v>Posgrado</v>
      </c>
      <c r="K25" s="96" t="s">
        <v>710</v>
      </c>
    </row>
    <row r="26" spans="2:11" ht="15.75" thickBot="1" x14ac:dyDescent="0.3">
      <c r="B26" s="92"/>
      <c r="C26" s="100" t="s">
        <v>105</v>
      </c>
      <c r="D26" s="156"/>
      <c r="E26" s="102">
        <v>100000</v>
      </c>
      <c r="F26" s="103">
        <f t="shared" si="1"/>
        <v>0</v>
      </c>
      <c r="G26" s="159"/>
      <c r="H26" s="104" t="s">
        <v>456</v>
      </c>
      <c r="I26" s="104" t="str">
        <f>VLOOKUP(H26,Presupuesto!$B$11:$C$565,2,0)</f>
        <v>EQUIPOS VARIOS DE OFICINA</v>
      </c>
      <c r="J26" s="104" t="str">
        <f t="shared" si="0"/>
        <v>Posgrado</v>
      </c>
      <c r="K26" s="121" t="s">
        <v>702</v>
      </c>
    </row>
    <row r="27" spans="2:11" x14ac:dyDescent="0.25">
      <c r="B27" s="92"/>
    </row>
    <row r="28" spans="2:11" x14ac:dyDescent="0.25">
      <c r="B28" s="92"/>
      <c r="C28" s="346"/>
      <c r="D28" s="347"/>
      <c r="E28" s="348"/>
      <c r="F28" s="348"/>
      <c r="G28" s="349"/>
      <c r="H28" s="348"/>
      <c r="I28" s="348"/>
      <c r="J28" s="152"/>
      <c r="K28" s="152"/>
    </row>
    <row r="29" spans="2:11" x14ac:dyDescent="0.25">
      <c r="B29" s="92"/>
      <c r="C29" s="350"/>
      <c r="D29" s="351"/>
      <c r="E29" s="352"/>
      <c r="F29" s="352"/>
      <c r="G29" s="352"/>
      <c r="H29" s="353"/>
      <c r="I29" s="353"/>
      <c r="J29" s="353"/>
      <c r="K29" s="352"/>
    </row>
    <row r="30" spans="2:11" x14ac:dyDescent="0.25">
      <c r="C30" s="350"/>
      <c r="D30" s="351"/>
      <c r="E30" s="352"/>
      <c r="F30" s="352"/>
      <c r="G30" s="352"/>
      <c r="H30" s="353"/>
      <c r="I30" s="353"/>
      <c r="J30" s="353"/>
      <c r="K30" s="352"/>
    </row>
    <row r="31" spans="2:11" ht="15.75" x14ac:dyDescent="0.25">
      <c r="C31" s="354"/>
      <c r="D31" s="355"/>
      <c r="E31" s="352"/>
      <c r="F31" s="352"/>
      <c r="G31" s="352"/>
      <c r="H31" s="353"/>
      <c r="I31" s="353"/>
      <c r="J31" s="353"/>
      <c r="K31" s="352"/>
    </row>
    <row r="32" spans="2:11" ht="18.75" x14ac:dyDescent="0.25">
      <c r="C32" s="356"/>
      <c r="D32" s="351"/>
      <c r="E32" s="352"/>
      <c r="F32" s="352"/>
      <c r="G32" s="352"/>
      <c r="H32" s="353"/>
      <c r="I32" s="353"/>
      <c r="J32" s="353"/>
      <c r="K32" s="352"/>
    </row>
    <row r="33" spans="3:11" x14ac:dyDescent="0.25">
      <c r="C33" s="350"/>
      <c r="D33" s="351"/>
      <c r="E33" s="352"/>
      <c r="F33" s="352"/>
      <c r="G33" s="352"/>
      <c r="H33" s="353"/>
      <c r="I33" s="353"/>
      <c r="J33" s="353"/>
      <c r="K33" s="352"/>
    </row>
    <row r="34" spans="3:11" x14ac:dyDescent="0.25">
      <c r="C34" s="357"/>
      <c r="D34" s="357"/>
      <c r="E34" s="357"/>
      <c r="F34" s="358"/>
      <c r="G34" s="359"/>
      <c r="H34" s="357"/>
      <c r="I34" s="357"/>
      <c r="J34" s="357"/>
      <c r="K34" s="357"/>
    </row>
    <row r="35" spans="3:11" x14ac:dyDescent="0.25">
      <c r="C35" s="352"/>
      <c r="D35" s="360"/>
      <c r="E35" s="361"/>
      <c r="F35" s="361"/>
      <c r="G35" s="362"/>
      <c r="H35" s="353"/>
      <c r="I35" s="353"/>
      <c r="J35" s="363"/>
      <c r="K35" s="353"/>
    </row>
    <row r="36" spans="3:11" x14ac:dyDescent="0.25">
      <c r="C36" s="352"/>
      <c r="D36" s="360"/>
      <c r="E36" s="361"/>
      <c r="F36" s="361"/>
      <c r="G36" s="362"/>
      <c r="H36" s="353"/>
      <c r="I36" s="353"/>
      <c r="J36" s="353"/>
      <c r="K36" s="353"/>
    </row>
    <row r="37" spans="3:11" x14ac:dyDescent="0.25">
      <c r="C37" s="352"/>
      <c r="D37" s="360"/>
      <c r="E37" s="361"/>
      <c r="F37" s="361"/>
      <c r="G37" s="362"/>
      <c r="H37" s="353"/>
      <c r="I37" s="353"/>
      <c r="J37" s="353"/>
      <c r="K37" s="353"/>
    </row>
    <row r="38" spans="3:11" x14ac:dyDescent="0.25">
      <c r="C38" s="352"/>
      <c r="D38" s="360"/>
      <c r="E38" s="361"/>
      <c r="F38" s="361"/>
      <c r="G38" s="362"/>
      <c r="H38" s="353"/>
      <c r="I38" s="353"/>
      <c r="J38" s="353"/>
      <c r="K38" s="353"/>
    </row>
    <row r="39" spans="3:11" x14ac:dyDescent="0.25">
      <c r="C39" s="352"/>
      <c r="D39" s="360"/>
      <c r="E39" s="361"/>
      <c r="F39" s="361"/>
      <c r="G39" s="362"/>
      <c r="H39" s="353"/>
      <c r="I39" s="353"/>
      <c r="J39" s="353"/>
      <c r="K39" s="353"/>
    </row>
    <row r="40" spans="3:11" x14ac:dyDescent="0.25">
      <c r="C40" s="352"/>
      <c r="D40" s="360"/>
      <c r="E40" s="361"/>
      <c r="F40" s="361"/>
      <c r="G40" s="362"/>
      <c r="H40" s="353"/>
      <c r="I40" s="353"/>
      <c r="J40" s="353"/>
      <c r="K40" s="353"/>
    </row>
    <row r="41" spans="3:11" x14ac:dyDescent="0.25">
      <c r="C41" s="352"/>
      <c r="D41" s="360"/>
      <c r="E41" s="361"/>
      <c r="F41" s="361"/>
      <c r="G41" s="362"/>
      <c r="H41" s="353"/>
      <c r="I41" s="353"/>
      <c r="J41" s="353"/>
      <c r="K41" s="353"/>
    </row>
    <row r="42" spans="3:11" x14ac:dyDescent="0.25">
      <c r="C42" s="352"/>
      <c r="D42" s="360"/>
      <c r="E42" s="361"/>
      <c r="F42" s="361"/>
      <c r="G42" s="362"/>
      <c r="H42" s="353"/>
      <c r="I42" s="353"/>
      <c r="J42" s="353"/>
      <c r="K42" s="353"/>
    </row>
    <row r="43" spans="3:11" x14ac:dyDescent="0.25">
      <c r="C43" s="352"/>
      <c r="D43" s="360"/>
      <c r="E43" s="361"/>
      <c r="F43" s="361"/>
      <c r="G43" s="362"/>
      <c r="H43" s="353"/>
      <c r="I43" s="353"/>
      <c r="J43" s="353"/>
      <c r="K43" s="353"/>
    </row>
    <row r="44" spans="3:11" x14ac:dyDescent="0.25">
      <c r="C44" s="352"/>
      <c r="D44" s="360"/>
      <c r="E44" s="361"/>
      <c r="F44" s="361"/>
      <c r="G44" s="362"/>
      <c r="H44" s="353"/>
      <c r="I44" s="353"/>
      <c r="J44" s="353"/>
      <c r="K44" s="353"/>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C10" sqref="C10:L53"/>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19" t="s">
        <v>55</v>
      </c>
      <c r="E2" s="119" t="s">
        <v>57</v>
      </c>
      <c r="F2" s="119" t="s">
        <v>59</v>
      </c>
      <c r="G2" s="157" t="s">
        <v>62</v>
      </c>
      <c r="H2" s="119" t="s">
        <v>64</v>
      </c>
      <c r="I2" s="119" t="s">
        <v>65</v>
      </c>
      <c r="J2" s="119" t="s">
        <v>66</v>
      </c>
      <c r="K2" s="119" t="s">
        <v>69</v>
      </c>
      <c r="L2" s="119" t="s">
        <v>70</v>
      </c>
      <c r="M2" s="119" t="s">
        <v>71</v>
      </c>
      <c r="N2" s="119" t="s">
        <v>72</v>
      </c>
      <c r="O2" s="119" t="s">
        <v>73</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c r="CB2" s="119" t="s">
        <v>108</v>
      </c>
      <c r="CC2" s="119" t="s">
        <v>109</v>
      </c>
      <c r="CD2" s="119" t="s">
        <v>110</v>
      </c>
      <c r="CE2" s="119" t="s">
        <v>111</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1398</v>
      </c>
      <c r="D5" s="196">
        <f>SUMIF(C:C,$C$10,D:D)</f>
        <v>1545000</v>
      </c>
    </row>
    <row r="8" spans="1:555" x14ac:dyDescent="0.25">
      <c r="C8" s="105"/>
      <c r="D8" s="105"/>
      <c r="E8" s="105"/>
      <c r="F8" s="105"/>
      <c r="G8" s="77"/>
      <c r="H8" s="105"/>
      <c r="I8" s="105"/>
    </row>
    <row r="9" spans="1:555" ht="15.75" thickBot="1" x14ac:dyDescent="0.3">
      <c r="C9" s="105"/>
      <c r="D9" s="105"/>
      <c r="E9" s="105"/>
      <c r="F9" s="105"/>
      <c r="G9" s="77"/>
      <c r="H9" s="105"/>
      <c r="I9" s="105"/>
    </row>
    <row r="10" spans="1:555" ht="15.75" thickBot="1" x14ac:dyDescent="0.3">
      <c r="B10" s="92"/>
      <c r="C10" s="29" t="s">
        <v>1292</v>
      </c>
      <c r="D10" s="106">
        <f>SUM(F17:F30)</f>
        <v>1225000</v>
      </c>
      <c r="F10" s="69"/>
      <c r="G10" s="78"/>
      <c r="H10" s="69"/>
      <c r="I10" s="69"/>
    </row>
    <row r="11" spans="1:555" x14ac:dyDescent="0.25">
      <c r="B11" s="92"/>
      <c r="C11" s="69"/>
      <c r="D11" s="31"/>
      <c r="E11" s="92"/>
      <c r="F11" s="92"/>
      <c r="G11" s="92"/>
      <c r="H11" s="75"/>
      <c r="I11" s="75"/>
      <c r="J11" s="75"/>
      <c r="K11" s="110"/>
    </row>
    <row r="12" spans="1:555" x14ac:dyDescent="0.25">
      <c r="B12" s="92"/>
      <c r="C12" s="69" t="s">
        <v>1399</v>
      </c>
      <c r="D12" s="31"/>
      <c r="E12" s="92"/>
      <c r="F12" s="92"/>
      <c r="G12" s="92"/>
      <c r="H12" s="75"/>
      <c r="I12" s="75"/>
      <c r="J12" s="75"/>
      <c r="K12" s="110"/>
    </row>
    <row r="13" spans="1:555" ht="15.75" x14ac:dyDescent="0.25">
      <c r="B13" s="92"/>
      <c r="C13" s="201" t="s">
        <v>1293</v>
      </c>
      <c r="D13" s="386">
        <v>8.1999999999999993</v>
      </c>
      <c r="E13" s="92"/>
      <c r="F13" s="92"/>
      <c r="G13" s="92"/>
      <c r="H13" s="75"/>
      <c r="I13" s="75"/>
      <c r="J13" s="75"/>
      <c r="K13" s="110"/>
    </row>
    <row r="14" spans="1:555" ht="18.75" x14ac:dyDescent="0.25">
      <c r="B14" s="92"/>
      <c r="C14" s="42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1- 2 consultores contratados para diseño de sistema. 2- Dotación de equipo</v>
      </c>
      <c r="D14" s="31"/>
      <c r="E14" s="92"/>
      <c r="F14" s="92"/>
      <c r="G14" s="92"/>
      <c r="H14" s="75"/>
      <c r="I14" s="75"/>
      <c r="J14" s="75"/>
      <c r="K14" s="110"/>
    </row>
    <row r="15" spans="1:555" x14ac:dyDescent="0.25">
      <c r="B15" s="92"/>
      <c r="F15" s="92"/>
      <c r="G15" s="75"/>
      <c r="H15" s="75"/>
      <c r="I15" s="75"/>
    </row>
    <row r="16" spans="1:555" ht="32.25" customHeight="1" thickBot="1" x14ac:dyDescent="0.3">
      <c r="B16" s="92"/>
      <c r="C16" s="146" t="s">
        <v>1294</v>
      </c>
      <c r="D16" s="146" t="s">
        <v>90</v>
      </c>
      <c r="E16" s="146" t="s">
        <v>1296</v>
      </c>
      <c r="F16" s="147" t="s">
        <v>1297</v>
      </c>
      <c r="G16" s="147" t="s">
        <v>1298</v>
      </c>
      <c r="H16" s="146" t="s">
        <v>1299</v>
      </c>
      <c r="I16" s="146" t="s">
        <v>695</v>
      </c>
      <c r="J16" s="146" t="s">
        <v>1300</v>
      </c>
      <c r="K16" s="146" t="s">
        <v>1301</v>
      </c>
      <c r="L16" s="146" t="s">
        <v>1400</v>
      </c>
    </row>
    <row r="17" spans="2:12" ht="15.75" thickBot="1" x14ac:dyDescent="0.3">
      <c r="B17" s="92"/>
      <c r="C17" s="304" t="s">
        <v>111</v>
      </c>
      <c r="D17" s="155">
        <v>30</v>
      </c>
      <c r="E17" s="94">
        <f>HLOOKUP($C17,$CB$2:$CE$3,2,0)</f>
        <v>15000</v>
      </c>
      <c r="F17" s="95">
        <f>D17*E17</f>
        <v>450000</v>
      </c>
      <c r="G17" s="162" t="s">
        <v>696</v>
      </c>
      <c r="H17" s="96" t="s">
        <v>472</v>
      </c>
      <c r="I17" s="96" t="str">
        <f>VLOOKUP(H17,Presupuesto!$B$11:$C$565,2,0)</f>
        <v>EQUIPO DE COMPUTACION</v>
      </c>
      <c r="J17" s="219" t="s">
        <v>64</v>
      </c>
      <c r="K17" s="96" t="s">
        <v>702</v>
      </c>
      <c r="L17" s="96"/>
    </row>
    <row r="18" spans="2:12" x14ac:dyDescent="0.25">
      <c r="B18" s="92"/>
      <c r="C18" s="304" t="s">
        <v>108</v>
      </c>
      <c r="D18" s="148">
        <v>2</v>
      </c>
      <c r="E18" s="94">
        <f>HLOOKUP($C18,$CB$2:$CE$3,2,0)</f>
        <v>35000</v>
      </c>
      <c r="F18" s="95">
        <f>D18*E18</f>
        <v>70000</v>
      </c>
      <c r="G18" s="162" t="s">
        <v>696</v>
      </c>
      <c r="H18" s="99" t="s">
        <v>472</v>
      </c>
      <c r="I18" s="99" t="str">
        <f>VLOOKUP(H18,Presupuesto!$B$11:$C$565,2,0)</f>
        <v>EQUIPO DE COMPUTACION</v>
      </c>
      <c r="J18" s="219" t="s">
        <v>64</v>
      </c>
      <c r="K18" s="96" t="s">
        <v>703</v>
      </c>
      <c r="L18" s="96"/>
    </row>
    <row r="19" spans="2:12" x14ac:dyDescent="0.25">
      <c r="B19" s="92"/>
      <c r="C19" s="97" t="s">
        <v>113</v>
      </c>
      <c r="D19" s="148">
        <v>30</v>
      </c>
      <c r="E19" s="98">
        <v>4000</v>
      </c>
      <c r="F19" s="95">
        <f t="shared" ref="F19:F30" si="0">D19*E19</f>
        <v>120000</v>
      </c>
      <c r="G19" s="162" t="s">
        <v>696</v>
      </c>
      <c r="H19" s="99" t="s">
        <v>455</v>
      </c>
      <c r="I19" s="99" t="str">
        <f>VLOOKUP(H19,Presupuesto!$B$11:$C$565,2,0)</f>
        <v>EQUIPOS VARIOS DE OFICINA</v>
      </c>
      <c r="J19" s="219" t="s">
        <v>64</v>
      </c>
      <c r="K19" s="96" t="s">
        <v>704</v>
      </c>
      <c r="L19" s="96"/>
    </row>
    <row r="20" spans="2:12" x14ac:dyDescent="0.25">
      <c r="B20" s="92"/>
      <c r="C20" s="97" t="s">
        <v>114</v>
      </c>
      <c r="D20" s="148">
        <v>30</v>
      </c>
      <c r="E20" s="98">
        <v>8000</v>
      </c>
      <c r="F20" s="95">
        <f t="shared" si="0"/>
        <v>240000</v>
      </c>
      <c r="G20" s="162" t="s">
        <v>696</v>
      </c>
      <c r="H20" s="99" t="s">
        <v>472</v>
      </c>
      <c r="I20" s="99" t="str">
        <f>VLOOKUP(H20,Presupuesto!$B$11:$C$565,2,0)</f>
        <v>EQUIPO DE COMPUTACION</v>
      </c>
      <c r="J20" s="219" t="s">
        <v>64</v>
      </c>
      <c r="K20" s="96" t="s">
        <v>704</v>
      </c>
      <c r="L20" s="96"/>
    </row>
    <row r="21" spans="2:12" x14ac:dyDescent="0.25">
      <c r="B21" s="92"/>
      <c r="C21" s="97" t="s">
        <v>115</v>
      </c>
      <c r="D21" s="148"/>
      <c r="E21" s="98">
        <v>5000</v>
      </c>
      <c r="F21" s="95">
        <f t="shared" si="0"/>
        <v>0</v>
      </c>
      <c r="G21" s="162" t="s">
        <v>696</v>
      </c>
      <c r="H21" s="99" t="s">
        <v>472</v>
      </c>
      <c r="I21" s="99" t="str">
        <f>VLOOKUP(H21,Presupuesto!$B$11:$C$565,2,0)</f>
        <v>EQUIPO DE COMPUTACION</v>
      </c>
      <c r="J21" s="219" t="s">
        <v>64</v>
      </c>
      <c r="K21" s="96" t="s">
        <v>704</v>
      </c>
      <c r="L21" s="96"/>
    </row>
    <row r="22" spans="2:12" x14ac:dyDescent="0.25">
      <c r="B22" s="92"/>
      <c r="C22" s="97" t="s">
        <v>1401</v>
      </c>
      <c r="D22" s="148"/>
      <c r="E22" s="98">
        <v>13000</v>
      </c>
      <c r="F22" s="95">
        <f t="shared" si="0"/>
        <v>0</v>
      </c>
      <c r="G22" s="162" t="s">
        <v>696</v>
      </c>
      <c r="H22" s="99" t="s">
        <v>463</v>
      </c>
      <c r="I22" s="99" t="str">
        <f>VLOOKUP(H22,Presupuesto!$B$11:$C$565,2,0)</f>
        <v>EQUIPO DE TRANSPORTE TRACCION Y ELEVACION</v>
      </c>
      <c r="J22" s="219" t="s">
        <v>64</v>
      </c>
      <c r="K22" s="96" t="s">
        <v>704</v>
      </c>
      <c r="L22" s="96"/>
    </row>
    <row r="23" spans="2:12" x14ac:dyDescent="0.25">
      <c r="B23" s="92"/>
      <c r="C23" s="97" t="s">
        <v>117</v>
      </c>
      <c r="D23" s="148"/>
      <c r="E23" s="98">
        <v>15000</v>
      </c>
      <c r="F23" s="95">
        <f t="shared" si="0"/>
        <v>0</v>
      </c>
      <c r="G23" s="162" t="s">
        <v>696</v>
      </c>
      <c r="H23" s="99" t="s">
        <v>463</v>
      </c>
      <c r="I23" s="99" t="str">
        <f>VLOOKUP(H23,Presupuesto!$B$11:$C$565,2,0)</f>
        <v>EQUIPO DE TRANSPORTE TRACCION Y ELEVACION</v>
      </c>
      <c r="J23" s="219" t="s">
        <v>64</v>
      </c>
      <c r="K23" s="96" t="s">
        <v>704</v>
      </c>
      <c r="L23" s="96"/>
    </row>
    <row r="24" spans="2:12" x14ac:dyDescent="0.25">
      <c r="B24" s="92"/>
      <c r="C24" s="97" t="s">
        <v>118</v>
      </c>
      <c r="D24" s="148"/>
      <c r="E24" s="98">
        <v>10000</v>
      </c>
      <c r="F24" s="95">
        <f t="shared" si="0"/>
        <v>0</v>
      </c>
      <c r="G24" s="162" t="s">
        <v>696</v>
      </c>
      <c r="H24" s="99" t="s">
        <v>463</v>
      </c>
      <c r="I24" s="99" t="str">
        <f>VLOOKUP(H24,Presupuesto!$B$11:$C$565,2,0)</f>
        <v>EQUIPO DE TRANSPORTE TRACCION Y ELEVACION</v>
      </c>
      <c r="J24" s="219" t="s">
        <v>64</v>
      </c>
      <c r="K24" s="96" t="s">
        <v>715</v>
      </c>
      <c r="L24" s="96"/>
    </row>
    <row r="25" spans="2:12" x14ac:dyDescent="0.25">
      <c r="C25" s="97" t="s">
        <v>119</v>
      </c>
      <c r="D25" s="148">
        <v>30</v>
      </c>
      <c r="E25" s="98">
        <v>10000</v>
      </c>
      <c r="F25" s="95">
        <f t="shared" si="0"/>
        <v>300000</v>
      </c>
      <c r="G25" s="162" t="s">
        <v>696</v>
      </c>
      <c r="H25" s="99" t="s">
        <v>491</v>
      </c>
      <c r="I25" s="99" t="str">
        <f>VLOOKUP(H25,Presupuesto!$B$11:$C$565,2,0)</f>
        <v>APLICACIONES INFORMATICAS</v>
      </c>
      <c r="J25" s="219" t="s">
        <v>64</v>
      </c>
      <c r="K25" s="96" t="s">
        <v>710</v>
      </c>
      <c r="L25" s="96"/>
    </row>
    <row r="26" spans="2:12" x14ac:dyDescent="0.25">
      <c r="C26" s="107" t="s">
        <v>120</v>
      </c>
      <c r="D26" s="148"/>
      <c r="E26" s="98">
        <v>2000</v>
      </c>
      <c r="F26" s="95">
        <f t="shared" si="0"/>
        <v>0</v>
      </c>
      <c r="G26" s="162" t="s">
        <v>696</v>
      </c>
      <c r="H26" s="108" t="s">
        <v>472</v>
      </c>
      <c r="I26" s="108" t="str">
        <f>VLOOKUP(H26,Presupuesto!$B$11:$C$565,2,0)</f>
        <v>EQUIPO DE COMPUTACION</v>
      </c>
      <c r="J26" s="219" t="s">
        <v>64</v>
      </c>
      <c r="K26" s="96" t="s">
        <v>704</v>
      </c>
      <c r="L26" s="96"/>
    </row>
    <row r="27" spans="2:12" x14ac:dyDescent="0.25">
      <c r="C27" s="107" t="s">
        <v>1402</v>
      </c>
      <c r="D27" s="148">
        <v>30</v>
      </c>
      <c r="E27" s="98">
        <v>1500</v>
      </c>
      <c r="F27" s="95">
        <f t="shared" si="0"/>
        <v>45000</v>
      </c>
      <c r="G27" s="162" t="s">
        <v>696</v>
      </c>
      <c r="H27" s="108" t="s">
        <v>437</v>
      </c>
      <c r="I27" s="108" t="str">
        <f>VLOOKUP(H27,Presupuesto!$B$11:$C$565,2,0)</f>
        <v>UTILES Y MATERIALES ELECTRICOS</v>
      </c>
      <c r="J27" s="219" t="s">
        <v>64</v>
      </c>
      <c r="K27" s="96" t="s">
        <v>704</v>
      </c>
      <c r="L27" s="96"/>
    </row>
    <row r="28" spans="2:12" x14ac:dyDescent="0.25">
      <c r="C28" s="107" t="s">
        <v>122</v>
      </c>
      <c r="D28" s="148"/>
      <c r="E28" s="98">
        <v>1500</v>
      </c>
      <c r="F28" s="95">
        <f t="shared" si="0"/>
        <v>0</v>
      </c>
      <c r="G28" s="162" t="s">
        <v>696</v>
      </c>
      <c r="H28" s="108" t="s">
        <v>472</v>
      </c>
      <c r="I28" s="108" t="str">
        <f>VLOOKUP(H28,Presupuesto!$B$11:$C$565,2,0)</f>
        <v>EQUIPO DE COMPUTACION</v>
      </c>
      <c r="J28" s="219" t="s">
        <v>64</v>
      </c>
      <c r="K28" s="96" t="s">
        <v>704</v>
      </c>
      <c r="L28" s="96"/>
    </row>
    <row r="29" spans="2:12" x14ac:dyDescent="0.25">
      <c r="C29" s="107" t="s">
        <v>123</v>
      </c>
      <c r="D29" s="148"/>
      <c r="E29" s="98">
        <v>500</v>
      </c>
      <c r="F29" s="95">
        <f t="shared" si="0"/>
        <v>0</v>
      </c>
      <c r="G29" s="162" t="s">
        <v>696</v>
      </c>
      <c r="H29" s="108" t="s">
        <v>442</v>
      </c>
      <c r="I29" s="108" t="str">
        <f>VLOOKUP(H29,Presupuesto!$B$11:$C$565,2,0)</f>
        <v>OTROS RESPUESTOS Y ACCESORIOS MENORES</v>
      </c>
      <c r="J29" s="219" t="s">
        <v>64</v>
      </c>
      <c r="K29" s="96" t="s">
        <v>704</v>
      </c>
      <c r="L29" s="96"/>
    </row>
    <row r="30" spans="2:12" ht="15.75" thickBot="1" x14ac:dyDescent="0.3">
      <c r="B30" s="92"/>
      <c r="C30" s="100" t="s">
        <v>124</v>
      </c>
      <c r="D30" s="156"/>
      <c r="E30" s="102">
        <v>20</v>
      </c>
      <c r="F30" s="103">
        <f t="shared" si="0"/>
        <v>0</v>
      </c>
      <c r="G30" s="162" t="s">
        <v>696</v>
      </c>
      <c r="H30" s="104" t="s">
        <v>442</v>
      </c>
      <c r="I30" s="104" t="str">
        <f>VLOOKUP(H30,Presupuesto!$B$11:$C$565,2,0)</f>
        <v>OTROS RESPUESTOS Y ACCESORIOS MENORES</v>
      </c>
      <c r="J30" s="219" t="s">
        <v>64</v>
      </c>
      <c r="K30" s="121" t="s">
        <v>702</v>
      </c>
      <c r="L30" s="121"/>
    </row>
    <row r="31" spans="2:12" ht="15.75" thickBot="1" x14ac:dyDescent="0.3">
      <c r="B31" s="92"/>
      <c r="F31" s="92"/>
      <c r="G31" s="75"/>
      <c r="H31" s="75"/>
      <c r="I31" s="75"/>
    </row>
    <row r="32" spans="2:12" ht="15.75" thickBot="1" x14ac:dyDescent="0.3">
      <c r="C32" s="29" t="s">
        <v>1292</v>
      </c>
      <c r="D32" s="106">
        <f>SUM(F39:F52)</f>
        <v>320000</v>
      </c>
      <c r="F32" s="69"/>
      <c r="G32" s="78"/>
      <c r="H32" s="69"/>
      <c r="I32" s="69"/>
    </row>
    <row r="33" spans="3:12" x14ac:dyDescent="0.25">
      <c r="C33" s="69"/>
      <c r="D33" s="31"/>
      <c r="E33" s="92"/>
      <c r="F33" s="92"/>
      <c r="G33" s="92"/>
      <c r="H33" s="75"/>
      <c r="I33" s="75"/>
      <c r="J33" s="75"/>
      <c r="K33" s="110"/>
    </row>
    <row r="34" spans="3:12" x14ac:dyDescent="0.25">
      <c r="C34" s="69" t="s">
        <v>1403</v>
      </c>
      <c r="D34" s="31"/>
      <c r="E34" s="92"/>
      <c r="F34" s="92"/>
      <c r="G34" s="92"/>
      <c r="H34" s="75"/>
      <c r="I34" s="75"/>
      <c r="J34" s="75"/>
      <c r="K34" s="110"/>
    </row>
    <row r="35" spans="3:12" ht="15.75" x14ac:dyDescent="0.25">
      <c r="C35" s="201" t="s">
        <v>1293</v>
      </c>
      <c r="D35" s="386">
        <v>11.6</v>
      </c>
      <c r="E35" s="92"/>
      <c r="F35" s="92"/>
      <c r="G35" s="92"/>
      <c r="H35" s="75"/>
      <c r="I35" s="75"/>
      <c r="J35" s="75"/>
      <c r="K35" s="110"/>
    </row>
    <row r="36" spans="3:12" ht="18.75" x14ac:dyDescent="0.25">
      <c r="C36" s="424"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de la Calidad'!$E:$F,2,FALSE),IFERROR(VLOOKUP(D35,'Gestión del Conocimiento'!$E:$F,2,FALSE),IFERROR(VLOOKUP(D35,'Gobernabilidad y Procesos...'!$E:$F,2,FALSE),IFERROR(VLOOKUP(D35,'Gestión del Talento Humano'!$E:$F,2,FALSE),IFERROR(VLOOKUP(D35,'Internacionalización de la E.S.'!$E:$F,2,FALSE),IFERROR(VLOOKUP(D35,Posgrado!$E:$F,2,FALSE),IFERROR(VLOOKUP(D35,'Cultura de Innovación Insti...'!$E:$F,2,FALSE),VLOOKUP(D35,'Lo Esencial de la Reforma Univ.'!$E:$F,2,0)))))))))))))))</f>
        <v>1- Compra de equipo Mimio para 4 Proyectos piloto (incluye capacitación). 2- 4 Talleres de monitoría de Proyectos piloto</v>
      </c>
      <c r="D36" s="31"/>
      <c r="E36" s="92"/>
      <c r="F36" s="92"/>
      <c r="G36" s="92"/>
      <c r="H36" s="75"/>
      <c r="I36" s="75"/>
      <c r="J36" s="75"/>
      <c r="K36" s="110"/>
    </row>
    <row r="37" spans="3:12" x14ac:dyDescent="0.25">
      <c r="F37" s="92"/>
      <c r="G37" s="75"/>
      <c r="H37" s="75"/>
      <c r="I37" s="75"/>
    </row>
    <row r="38" spans="3:12" ht="30.75" thickBot="1" x14ac:dyDescent="0.3">
      <c r="C38" s="146" t="s">
        <v>1294</v>
      </c>
      <c r="D38" s="146" t="s">
        <v>90</v>
      </c>
      <c r="E38" s="146" t="s">
        <v>1296</v>
      </c>
      <c r="F38" s="147" t="s">
        <v>1297</v>
      </c>
      <c r="G38" s="147" t="s">
        <v>1298</v>
      </c>
      <c r="H38" s="146" t="s">
        <v>1299</v>
      </c>
      <c r="I38" s="146" t="s">
        <v>695</v>
      </c>
      <c r="J38" s="146" t="s">
        <v>1300</v>
      </c>
      <c r="K38" s="146" t="s">
        <v>1301</v>
      </c>
      <c r="L38" s="146" t="s">
        <v>1400</v>
      </c>
    </row>
    <row r="39" spans="3:12" ht="15.75" thickBot="1" x14ac:dyDescent="0.3">
      <c r="C39" s="304" t="s">
        <v>111</v>
      </c>
      <c r="D39" s="155"/>
      <c r="E39" s="94">
        <f>HLOOKUP($C39,$CB$2:$CE$3,2,0)</f>
        <v>15000</v>
      </c>
      <c r="F39" s="95">
        <f>D39*E39</f>
        <v>0</v>
      </c>
      <c r="G39" s="162" t="s">
        <v>696</v>
      </c>
      <c r="H39" s="96" t="s">
        <v>472</v>
      </c>
      <c r="I39" s="96" t="str">
        <f>VLOOKUP(H39,Presupuesto!$B$11:$C$565,2,0)</f>
        <v>EQUIPO DE COMPUTACION</v>
      </c>
      <c r="J39" s="219" t="s">
        <v>69</v>
      </c>
      <c r="K39" s="96" t="s">
        <v>702</v>
      </c>
      <c r="L39" s="96"/>
    </row>
    <row r="40" spans="3:12" x14ac:dyDescent="0.25">
      <c r="C40" s="304" t="s">
        <v>108</v>
      </c>
      <c r="D40" s="148"/>
      <c r="E40" s="94">
        <f>HLOOKUP($C40,$CB$2:$CE$3,2,0)</f>
        <v>35000</v>
      </c>
      <c r="F40" s="95">
        <f>D40*E40</f>
        <v>0</v>
      </c>
      <c r="G40" s="162" t="s">
        <v>696</v>
      </c>
      <c r="H40" s="99" t="s">
        <v>472</v>
      </c>
      <c r="I40" s="99" t="str">
        <f>VLOOKUP(H40,Presupuesto!$B$11:$C$565,2,0)</f>
        <v>EQUIPO DE COMPUTACION</v>
      </c>
      <c r="J40" s="219" t="s">
        <v>69</v>
      </c>
      <c r="K40" s="96" t="s">
        <v>703</v>
      </c>
      <c r="L40" s="96"/>
    </row>
    <row r="41" spans="3:12" x14ac:dyDescent="0.25">
      <c r="C41" s="97" t="s">
        <v>1404</v>
      </c>
      <c r="D41" s="148">
        <v>4</v>
      </c>
      <c r="E41" s="98">
        <v>80000</v>
      </c>
      <c r="F41" s="95">
        <f t="shared" ref="F41:F52" si="1">D41*E41</f>
        <v>320000</v>
      </c>
      <c r="G41" s="162" t="s">
        <v>696</v>
      </c>
      <c r="H41" s="99" t="s">
        <v>455</v>
      </c>
      <c r="I41" s="99" t="str">
        <f>VLOOKUP(H41,Presupuesto!$B$11:$C$565,2,0)</f>
        <v>EQUIPOS VARIOS DE OFICINA</v>
      </c>
      <c r="J41" s="219" t="s">
        <v>69</v>
      </c>
      <c r="K41" s="96" t="s">
        <v>704</v>
      </c>
      <c r="L41" s="96"/>
    </row>
    <row r="42" spans="3:12" x14ac:dyDescent="0.25">
      <c r="C42" s="97" t="s">
        <v>114</v>
      </c>
      <c r="D42" s="148"/>
      <c r="E42" s="98">
        <v>8000</v>
      </c>
      <c r="F42" s="95">
        <f t="shared" si="1"/>
        <v>0</v>
      </c>
      <c r="G42" s="162" t="s">
        <v>696</v>
      </c>
      <c r="H42" s="99" t="s">
        <v>472</v>
      </c>
      <c r="I42" s="99" t="str">
        <f>VLOOKUP(H42,Presupuesto!$B$11:$C$565,2,0)</f>
        <v>EQUIPO DE COMPUTACION</v>
      </c>
      <c r="J42" s="219" t="s">
        <v>69</v>
      </c>
      <c r="K42" s="96" t="s">
        <v>704</v>
      </c>
      <c r="L42" s="96"/>
    </row>
    <row r="43" spans="3:12" x14ac:dyDescent="0.25">
      <c r="C43" s="97" t="s">
        <v>115</v>
      </c>
      <c r="D43" s="148"/>
      <c r="E43" s="98">
        <v>5000</v>
      </c>
      <c r="F43" s="95">
        <f t="shared" si="1"/>
        <v>0</v>
      </c>
      <c r="G43" s="162" t="s">
        <v>696</v>
      </c>
      <c r="H43" s="99" t="s">
        <v>472</v>
      </c>
      <c r="I43" s="99" t="str">
        <f>VLOOKUP(H43,Presupuesto!$B$11:$C$565,2,0)</f>
        <v>EQUIPO DE COMPUTACION</v>
      </c>
      <c r="J43" s="219" t="s">
        <v>69</v>
      </c>
      <c r="K43" s="96" t="s">
        <v>704</v>
      </c>
      <c r="L43" s="96"/>
    </row>
    <row r="44" spans="3:12" x14ac:dyDescent="0.25">
      <c r="C44" s="97" t="s">
        <v>1401</v>
      </c>
      <c r="D44" s="148"/>
      <c r="E44" s="98">
        <v>13000</v>
      </c>
      <c r="F44" s="95">
        <f t="shared" si="1"/>
        <v>0</v>
      </c>
      <c r="G44" s="162" t="s">
        <v>696</v>
      </c>
      <c r="H44" s="99" t="s">
        <v>463</v>
      </c>
      <c r="I44" s="99" t="str">
        <f>VLOOKUP(H44,Presupuesto!$B$11:$C$565,2,0)</f>
        <v>EQUIPO DE TRANSPORTE TRACCION Y ELEVACION</v>
      </c>
      <c r="J44" s="219" t="s">
        <v>69</v>
      </c>
      <c r="K44" s="96" t="s">
        <v>704</v>
      </c>
      <c r="L44" s="96"/>
    </row>
    <row r="45" spans="3:12" x14ac:dyDescent="0.25">
      <c r="C45" s="97" t="s">
        <v>117</v>
      </c>
      <c r="D45" s="148"/>
      <c r="E45" s="98">
        <v>15000</v>
      </c>
      <c r="F45" s="95">
        <f t="shared" si="1"/>
        <v>0</v>
      </c>
      <c r="G45" s="162" t="s">
        <v>696</v>
      </c>
      <c r="H45" s="99" t="s">
        <v>463</v>
      </c>
      <c r="I45" s="99" t="str">
        <f>VLOOKUP(H45,Presupuesto!$B$11:$C$565,2,0)</f>
        <v>EQUIPO DE TRANSPORTE TRACCION Y ELEVACION</v>
      </c>
      <c r="J45" s="219" t="s">
        <v>69</v>
      </c>
      <c r="K45" s="96" t="s">
        <v>704</v>
      </c>
      <c r="L45" s="96"/>
    </row>
    <row r="46" spans="3:12" x14ac:dyDescent="0.25">
      <c r="C46" s="97" t="s">
        <v>118</v>
      </c>
      <c r="D46" s="148"/>
      <c r="E46" s="98">
        <v>10000</v>
      </c>
      <c r="F46" s="95">
        <f t="shared" si="1"/>
        <v>0</v>
      </c>
      <c r="G46" s="162" t="s">
        <v>696</v>
      </c>
      <c r="H46" s="99" t="s">
        <v>463</v>
      </c>
      <c r="I46" s="99" t="str">
        <f>VLOOKUP(H46,Presupuesto!$B$11:$C$565,2,0)</f>
        <v>EQUIPO DE TRANSPORTE TRACCION Y ELEVACION</v>
      </c>
      <c r="J46" s="219" t="s">
        <v>69</v>
      </c>
      <c r="K46" s="96" t="s">
        <v>715</v>
      </c>
      <c r="L46" s="96"/>
    </row>
    <row r="47" spans="3:12" x14ac:dyDescent="0.25">
      <c r="C47" s="97" t="s">
        <v>119</v>
      </c>
      <c r="D47" s="148"/>
      <c r="E47" s="98">
        <v>10000</v>
      </c>
      <c r="F47" s="95">
        <f t="shared" si="1"/>
        <v>0</v>
      </c>
      <c r="G47" s="162" t="s">
        <v>696</v>
      </c>
      <c r="H47" s="99" t="s">
        <v>491</v>
      </c>
      <c r="I47" s="99" t="str">
        <f>VLOOKUP(H47,Presupuesto!$B$11:$C$565,2,0)</f>
        <v>APLICACIONES INFORMATICAS</v>
      </c>
      <c r="J47" s="219" t="s">
        <v>69</v>
      </c>
      <c r="K47" s="96" t="s">
        <v>710</v>
      </c>
      <c r="L47" s="96"/>
    </row>
    <row r="48" spans="3:12" x14ac:dyDescent="0.25">
      <c r="C48" s="107" t="s">
        <v>120</v>
      </c>
      <c r="D48" s="148"/>
      <c r="E48" s="98">
        <v>2000</v>
      </c>
      <c r="F48" s="95">
        <f t="shared" si="1"/>
        <v>0</v>
      </c>
      <c r="G48" s="162" t="s">
        <v>696</v>
      </c>
      <c r="H48" s="108" t="s">
        <v>472</v>
      </c>
      <c r="I48" s="108" t="str">
        <f>VLOOKUP(H48,Presupuesto!$B$11:$C$565,2,0)</f>
        <v>EQUIPO DE COMPUTACION</v>
      </c>
      <c r="J48" s="219" t="s">
        <v>69</v>
      </c>
      <c r="K48" s="96" t="s">
        <v>704</v>
      </c>
      <c r="L48" s="96"/>
    </row>
    <row r="49" spans="3:12" x14ac:dyDescent="0.25">
      <c r="C49" s="107" t="s">
        <v>1402</v>
      </c>
      <c r="D49" s="148"/>
      <c r="E49" s="98">
        <v>1500</v>
      </c>
      <c r="F49" s="95">
        <f t="shared" si="1"/>
        <v>0</v>
      </c>
      <c r="G49" s="162" t="s">
        <v>696</v>
      </c>
      <c r="H49" s="108" t="s">
        <v>437</v>
      </c>
      <c r="I49" s="108" t="str">
        <f>VLOOKUP(H49,Presupuesto!$B$11:$C$565,2,0)</f>
        <v>UTILES Y MATERIALES ELECTRICOS</v>
      </c>
      <c r="J49" s="219" t="s">
        <v>69</v>
      </c>
      <c r="K49" s="96" t="s">
        <v>704</v>
      </c>
      <c r="L49" s="96"/>
    </row>
    <row r="50" spans="3:12" x14ac:dyDescent="0.25">
      <c r="C50" s="107" t="s">
        <v>122</v>
      </c>
      <c r="D50" s="148"/>
      <c r="E50" s="98">
        <v>1500</v>
      </c>
      <c r="F50" s="95">
        <f t="shared" si="1"/>
        <v>0</v>
      </c>
      <c r="G50" s="162" t="s">
        <v>696</v>
      </c>
      <c r="H50" s="108" t="s">
        <v>472</v>
      </c>
      <c r="I50" s="108" t="str">
        <f>VLOOKUP(H50,Presupuesto!$B$11:$C$565,2,0)</f>
        <v>EQUIPO DE COMPUTACION</v>
      </c>
      <c r="J50" s="219" t="s">
        <v>69</v>
      </c>
      <c r="K50" s="96" t="s">
        <v>704</v>
      </c>
      <c r="L50" s="96"/>
    </row>
    <row r="51" spans="3:12" x14ac:dyDescent="0.25">
      <c r="C51" s="107" t="s">
        <v>123</v>
      </c>
      <c r="D51" s="148"/>
      <c r="E51" s="98">
        <v>500</v>
      </c>
      <c r="F51" s="95">
        <f t="shared" si="1"/>
        <v>0</v>
      </c>
      <c r="G51" s="162" t="s">
        <v>696</v>
      </c>
      <c r="H51" s="108" t="s">
        <v>442</v>
      </c>
      <c r="I51" s="108" t="str">
        <f>VLOOKUP(H51,Presupuesto!$B$11:$C$565,2,0)</f>
        <v>OTROS RESPUESTOS Y ACCESORIOS MENORES</v>
      </c>
      <c r="J51" s="219" t="s">
        <v>69</v>
      </c>
      <c r="K51" s="96" t="s">
        <v>704</v>
      </c>
      <c r="L51" s="96"/>
    </row>
    <row r="52" spans="3:12" ht="15.75" thickBot="1" x14ac:dyDescent="0.3">
      <c r="C52" s="100" t="s">
        <v>124</v>
      </c>
      <c r="D52" s="156"/>
      <c r="E52" s="102">
        <v>20</v>
      </c>
      <c r="F52" s="103">
        <f t="shared" si="1"/>
        <v>0</v>
      </c>
      <c r="G52" s="162" t="s">
        <v>696</v>
      </c>
      <c r="H52" s="104" t="s">
        <v>442</v>
      </c>
      <c r="I52" s="104" t="str">
        <f>VLOOKUP(H52,Presupuesto!$B$11:$C$565,2,0)</f>
        <v>OTROS RESPUESTOS Y ACCESORIOS MENORES</v>
      </c>
      <c r="J52" s="219" t="s">
        <v>69</v>
      </c>
      <c r="K52" s="121" t="s">
        <v>702</v>
      </c>
      <c r="L52" s="121"/>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39:G52">
      <formula1>$R$2:$S$2</formula1>
    </dataValidation>
    <dataValidation type="list" allowBlank="1" showInputMessage="1" showErrorMessage="1" errorTitle="¡Ingreso Inválido!" error="Seleccione una opción de la lista." promptTitle="Dimensión Estratégica" prompt="Seleccione una opción de la lista." sqref="J17:J30 J39:J52">
      <formula1>$A$2:$O$2</formula1>
    </dataValidation>
    <dataValidation type="list" allowBlank="1" showInputMessage="1" showErrorMessage="1" errorTitle="¡Ingreso Inválido!" error="Seleccione una opción de la lista" promptTitle="Mes Requerido" prompt="Seleccione el mes en el que requiere el recurso." sqref="K17:K30 K39:K52">
      <formula1>$U$2:$AF$2</formula1>
    </dataValidation>
    <dataValidation type="list" allowBlank="1" showInputMessage="1" showErrorMessage="1" sqref="C17:C18 C39:C40">
      <formula1>$CB$2:$CE$2</formula1>
    </dataValidation>
    <dataValidation type="list" allowBlank="1" showInputMessage="1" showErrorMessage="1" errorTitle="¡Ingreso Inválido!" error="Verifique el valor ingresado" promptTitle="Objeto de Gasto" prompt="Ingrese el Objeto de Gasto" sqref="H17:H30 H39:H52">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10"/>
  <sheetViews>
    <sheetView showGridLines="0" topLeftCell="A4" zoomScale="86" zoomScaleNormal="86" workbookViewId="0">
      <selection activeCell="C10" sqref="C10:K577"/>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19" t="s">
        <v>55</v>
      </c>
      <c r="E2" s="119" t="s">
        <v>57</v>
      </c>
      <c r="F2" s="119" t="s">
        <v>59</v>
      </c>
      <c r="G2" s="157" t="s">
        <v>62</v>
      </c>
      <c r="H2" s="119" t="s">
        <v>64</v>
      </c>
      <c r="I2" s="119" t="s">
        <v>65</v>
      </c>
      <c r="J2" s="119" t="s">
        <v>66</v>
      </c>
      <c r="K2" s="119" t="s">
        <v>69</v>
      </c>
      <c r="L2" s="119" t="s">
        <v>70</v>
      </c>
      <c r="M2" s="119" t="s">
        <v>71</v>
      </c>
      <c r="N2" s="119" t="s">
        <v>72</v>
      </c>
      <c r="O2" s="119" t="s">
        <v>73</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1405</v>
      </c>
      <c r="D5" s="196">
        <f>SUMIF(C:C,$C$10,D:D)</f>
        <v>2691000</v>
      </c>
    </row>
    <row r="6" spans="1:555" x14ac:dyDescent="0.25">
      <c r="C6" s="105"/>
      <c r="D6" s="105"/>
      <c r="E6" s="105"/>
      <c r="F6" s="105"/>
      <c r="G6" s="77"/>
      <c r="H6" s="105"/>
      <c r="I6" s="105"/>
    </row>
    <row r="7" spans="1:555" x14ac:dyDescent="0.25">
      <c r="C7" s="105"/>
      <c r="D7" s="105"/>
      <c r="E7" s="105"/>
      <c r="F7" s="105"/>
      <c r="G7" s="77"/>
      <c r="H7" s="105"/>
      <c r="I7" s="105"/>
    </row>
    <row r="8" spans="1:555" x14ac:dyDescent="0.25">
      <c r="C8" s="105"/>
      <c r="D8" s="105"/>
      <c r="E8" s="105"/>
      <c r="F8" s="105"/>
      <c r="G8" s="77"/>
      <c r="H8" s="105"/>
      <c r="I8" s="105"/>
    </row>
    <row r="9" spans="1:555" ht="15.75" thickBot="1" x14ac:dyDescent="0.3">
      <c r="C9" s="105"/>
      <c r="D9" s="105"/>
      <c r="E9" s="105"/>
      <c r="F9" s="105"/>
      <c r="G9" s="77"/>
      <c r="H9" s="105"/>
      <c r="I9" s="105"/>
      <c r="K9" s="174"/>
    </row>
    <row r="10" spans="1:555" ht="15.75" thickBot="1" x14ac:dyDescent="0.3">
      <c r="C10" s="154" t="s">
        <v>1406</v>
      </c>
      <c r="D10" s="106">
        <f>SUM(F17:F51)</f>
        <v>120000</v>
      </c>
      <c r="F10" s="69"/>
      <c r="G10" s="78"/>
      <c r="H10" s="69"/>
      <c r="I10" s="69"/>
    </row>
    <row r="11" spans="1:555" x14ac:dyDescent="0.25">
      <c r="B11" s="92"/>
      <c r="C11" s="69"/>
      <c r="D11" s="31"/>
      <c r="E11" s="92"/>
      <c r="F11" s="92"/>
      <c r="G11" s="92"/>
      <c r="H11" s="75"/>
      <c r="I11" s="75"/>
      <c r="J11" s="75"/>
      <c r="K11" s="110"/>
    </row>
    <row r="12" spans="1:555" x14ac:dyDescent="0.25">
      <c r="B12" s="92"/>
      <c r="C12" s="69" t="s">
        <v>1407</v>
      </c>
      <c r="D12" s="31"/>
      <c r="E12" s="92"/>
      <c r="F12" s="92"/>
      <c r="G12" s="92"/>
      <c r="H12" s="75"/>
      <c r="I12" s="75"/>
      <c r="J12" s="75"/>
      <c r="K12" s="110"/>
    </row>
    <row r="13" spans="1:555" ht="15.75" x14ac:dyDescent="0.25">
      <c r="B13" s="92"/>
      <c r="C13" s="201" t="s">
        <v>1293</v>
      </c>
      <c r="D13" s="386">
        <v>2.7</v>
      </c>
      <c r="E13" s="92"/>
      <c r="F13" s="92"/>
      <c r="G13" s="92"/>
      <c r="H13" s="75"/>
      <c r="I13" s="75"/>
      <c r="J13" s="75"/>
      <c r="K13" s="110"/>
    </row>
    <row r="14" spans="1:555" ht="18.75" x14ac:dyDescent="0.25">
      <c r="B14" s="92"/>
      <c r="C14" s="42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Identificación y desarrollo de curso con certificación internacional para 10 personas</v>
      </c>
      <c r="D14" s="31"/>
      <c r="E14" s="92"/>
      <c r="F14" s="92"/>
      <c r="G14" s="92"/>
      <c r="H14" s="75"/>
      <c r="I14" s="75"/>
      <c r="J14" s="75"/>
      <c r="K14" s="110"/>
    </row>
    <row r="15" spans="1:555" ht="15.75" thickBot="1" x14ac:dyDescent="0.3">
      <c r="F15" s="92"/>
      <c r="G15" s="75"/>
      <c r="H15" s="75"/>
      <c r="I15" s="75"/>
    </row>
    <row r="16" spans="1:555" ht="30.75" thickBot="1" x14ac:dyDescent="0.3">
      <c r="C16" s="126" t="s">
        <v>1294</v>
      </c>
      <c r="D16" s="126" t="s">
        <v>90</v>
      </c>
      <c r="E16" s="133" t="s">
        <v>1296</v>
      </c>
      <c r="F16" s="132" t="s">
        <v>1297</v>
      </c>
      <c r="G16" s="130" t="s">
        <v>1298</v>
      </c>
      <c r="H16" s="133" t="s">
        <v>1299</v>
      </c>
      <c r="I16" s="130" t="s">
        <v>695</v>
      </c>
      <c r="J16" s="130" t="s">
        <v>1300</v>
      </c>
      <c r="K16" s="130" t="s">
        <v>1301</v>
      </c>
    </row>
    <row r="17" spans="3:11" x14ac:dyDescent="0.25">
      <c r="C17" s="221"/>
      <c r="D17" s="222"/>
      <c r="E17" s="220">
        <v>0</v>
      </c>
      <c r="F17" s="95">
        <f t="shared" ref="F17:F51" si="0">D17*E17</f>
        <v>0</v>
      </c>
      <c r="G17" s="158" t="s">
        <v>687</v>
      </c>
      <c r="H17" s="139"/>
      <c r="I17" s="127" t="e">
        <f>VLOOKUP(H17,Presupuesto!$B$11:$C$565,2,0)</f>
        <v>#N/A</v>
      </c>
      <c r="J17" s="219" t="s">
        <v>51</v>
      </c>
      <c r="K17" s="96" t="s">
        <v>702</v>
      </c>
    </row>
    <row r="18" spans="3:11" x14ac:dyDescent="0.25">
      <c r="C18" s="138" t="s">
        <v>1408</v>
      </c>
      <c r="D18" s="155">
        <v>10</v>
      </c>
      <c r="E18" s="120">
        <v>12000</v>
      </c>
      <c r="F18" s="95">
        <f t="shared" ref="F18:F24" si="1">D18*E18</f>
        <v>120000</v>
      </c>
      <c r="G18" s="158" t="s">
        <v>696</v>
      </c>
      <c r="H18" s="139" t="s">
        <v>278</v>
      </c>
      <c r="I18" s="127" t="str">
        <f>VLOOKUP(H18,Presupuesto!$B$11:$C$565,2,0)</f>
        <v>SERVICIOS DE CAPACITACION.</v>
      </c>
      <c r="J18" s="96" t="str">
        <f t="shared" ref="J18:J51" si="2">$J$17</f>
        <v>Investigación Científica</v>
      </c>
      <c r="K18" s="96" t="s">
        <v>703</v>
      </c>
    </row>
    <row r="19" spans="3:11" hidden="1" x14ac:dyDescent="0.25">
      <c r="C19" s="138"/>
      <c r="D19" s="155"/>
      <c r="E19" s="120"/>
      <c r="F19" s="95">
        <f t="shared" si="1"/>
        <v>0</v>
      </c>
      <c r="G19" s="158"/>
      <c r="H19" s="139"/>
      <c r="I19" s="127" t="e">
        <f>VLOOKUP(H19,Presupuesto!$B$11:$C$565,2,0)</f>
        <v>#N/A</v>
      </c>
      <c r="J19" s="96" t="str">
        <f t="shared" si="2"/>
        <v>Investigación Científica</v>
      </c>
      <c r="K19" s="96" t="s">
        <v>703</v>
      </c>
    </row>
    <row r="20" spans="3:11" hidden="1" x14ac:dyDescent="0.25">
      <c r="C20" s="138"/>
      <c r="D20" s="155"/>
      <c r="E20" s="120"/>
      <c r="F20" s="95">
        <f t="shared" si="1"/>
        <v>0</v>
      </c>
      <c r="G20" s="158"/>
      <c r="H20" s="139"/>
      <c r="I20" s="127" t="e">
        <f>VLOOKUP(H20,Presupuesto!$B$11:$C$565,2,0)</f>
        <v>#N/A</v>
      </c>
      <c r="J20" s="96" t="str">
        <f t="shared" si="2"/>
        <v>Investigación Científica</v>
      </c>
      <c r="K20" s="96" t="s">
        <v>703</v>
      </c>
    </row>
    <row r="21" spans="3:11" hidden="1" x14ac:dyDescent="0.25">
      <c r="C21" s="138"/>
      <c r="D21" s="155"/>
      <c r="E21" s="120"/>
      <c r="F21" s="95">
        <f t="shared" si="1"/>
        <v>0</v>
      </c>
      <c r="G21" s="158"/>
      <c r="H21" s="139"/>
      <c r="I21" s="127" t="e">
        <f>VLOOKUP(H21,Presupuesto!$B$11:$C$565,2,0)</f>
        <v>#N/A</v>
      </c>
      <c r="J21" s="96" t="str">
        <f t="shared" si="2"/>
        <v>Investigación Científica</v>
      </c>
      <c r="K21" s="96" t="s">
        <v>703</v>
      </c>
    </row>
    <row r="22" spans="3:11" hidden="1" x14ac:dyDescent="0.25">
      <c r="C22" s="138"/>
      <c r="D22" s="155"/>
      <c r="E22" s="120"/>
      <c r="F22" s="95">
        <f t="shared" si="1"/>
        <v>0</v>
      </c>
      <c r="G22" s="158"/>
      <c r="H22" s="139"/>
      <c r="I22" s="127" t="e">
        <f>VLOOKUP(H22,Presupuesto!$B$11:$C$565,2,0)</f>
        <v>#N/A</v>
      </c>
      <c r="J22" s="96" t="str">
        <f t="shared" si="2"/>
        <v>Investigación Científica</v>
      </c>
      <c r="K22" s="96" t="s">
        <v>712</v>
      </c>
    </row>
    <row r="23" spans="3:11" hidden="1" x14ac:dyDescent="0.25">
      <c r="C23" s="138"/>
      <c r="D23" s="155"/>
      <c r="E23" s="120"/>
      <c r="F23" s="95">
        <f t="shared" si="1"/>
        <v>0</v>
      </c>
      <c r="G23" s="158"/>
      <c r="H23" s="139"/>
      <c r="I23" s="127" t="e">
        <f>VLOOKUP(H23,Presupuesto!$B$11:$C$565,2,0)</f>
        <v>#N/A</v>
      </c>
      <c r="J23" s="96" t="str">
        <f t="shared" si="2"/>
        <v>Investigación Científica</v>
      </c>
      <c r="K23" s="96" t="s">
        <v>703</v>
      </c>
    </row>
    <row r="24" spans="3:11" hidden="1" x14ac:dyDescent="0.25">
      <c r="C24" s="138"/>
      <c r="D24" s="155"/>
      <c r="E24" s="120"/>
      <c r="F24" s="95">
        <f t="shared" si="1"/>
        <v>0</v>
      </c>
      <c r="G24" s="158"/>
      <c r="H24" s="139"/>
      <c r="I24" s="127" t="e">
        <f>VLOOKUP(H24,Presupuesto!$B$11:$C$565,2,0)</f>
        <v>#N/A</v>
      </c>
      <c r="J24" s="96" t="str">
        <f t="shared" si="2"/>
        <v>Investigación Científica</v>
      </c>
      <c r="K24" s="96" t="s">
        <v>703</v>
      </c>
    </row>
    <row r="25" spans="3:11" hidden="1" x14ac:dyDescent="0.25">
      <c r="C25" s="138"/>
      <c r="D25" s="155"/>
      <c r="E25" s="120"/>
      <c r="F25" s="95">
        <f t="shared" si="0"/>
        <v>0</v>
      </c>
      <c r="G25" s="158"/>
      <c r="H25" s="139"/>
      <c r="I25" s="127" t="e">
        <f>VLOOKUP(H25,Presupuesto!$B$11:$C$565,2,0)</f>
        <v>#N/A</v>
      </c>
      <c r="J25" s="96" t="str">
        <f t="shared" si="2"/>
        <v>Investigación Científica</v>
      </c>
      <c r="K25" s="96" t="s">
        <v>703</v>
      </c>
    </row>
    <row r="26" spans="3:11" hidden="1" x14ac:dyDescent="0.25">
      <c r="C26" s="138"/>
      <c r="D26" s="155"/>
      <c r="E26" s="120"/>
      <c r="F26" s="95">
        <f t="shared" si="0"/>
        <v>0</v>
      </c>
      <c r="G26" s="158"/>
      <c r="H26" s="139"/>
      <c r="I26" s="127" t="e">
        <f>VLOOKUP(H26,Presupuesto!$B$11:$C$565,2,0)</f>
        <v>#N/A</v>
      </c>
      <c r="J26" s="96" t="str">
        <f t="shared" si="2"/>
        <v>Investigación Científica</v>
      </c>
      <c r="K26" s="96" t="s">
        <v>703</v>
      </c>
    </row>
    <row r="27" spans="3:11" hidden="1" x14ac:dyDescent="0.25">
      <c r="C27" s="138"/>
      <c r="D27" s="155"/>
      <c r="E27" s="120"/>
      <c r="F27" s="95">
        <f t="shared" si="0"/>
        <v>0</v>
      </c>
      <c r="G27" s="158"/>
      <c r="H27" s="139"/>
      <c r="I27" s="127" t="e">
        <f>VLOOKUP(H27,Presupuesto!$B$11:$C$565,2,0)</f>
        <v>#N/A</v>
      </c>
      <c r="J27" s="96" t="str">
        <f t="shared" si="2"/>
        <v>Investigación Científica</v>
      </c>
      <c r="K27" s="96" t="s">
        <v>703</v>
      </c>
    </row>
    <row r="28" spans="3:11" hidden="1" x14ac:dyDescent="0.25">
      <c r="C28" s="138"/>
      <c r="D28" s="155"/>
      <c r="E28" s="120"/>
      <c r="F28" s="95">
        <f t="shared" si="0"/>
        <v>0</v>
      </c>
      <c r="G28" s="158"/>
      <c r="H28" s="139"/>
      <c r="I28" s="127" t="e">
        <f>VLOOKUP(H28,Presupuesto!$B$11:$C$565,2,0)</f>
        <v>#N/A</v>
      </c>
      <c r="J28" s="96" t="str">
        <f t="shared" si="2"/>
        <v>Investigación Científica</v>
      </c>
      <c r="K28" s="96" t="s">
        <v>703</v>
      </c>
    </row>
    <row r="29" spans="3:11" hidden="1" x14ac:dyDescent="0.25">
      <c r="C29" s="138"/>
      <c r="D29" s="155"/>
      <c r="E29" s="120"/>
      <c r="F29" s="95">
        <f t="shared" si="0"/>
        <v>0</v>
      </c>
      <c r="G29" s="158"/>
      <c r="H29" s="139"/>
      <c r="I29" s="127" t="e">
        <f>VLOOKUP(H29,Presupuesto!$B$11:$C$565,2,0)</f>
        <v>#N/A</v>
      </c>
      <c r="J29" s="96" t="str">
        <f t="shared" si="2"/>
        <v>Investigación Científica</v>
      </c>
      <c r="K29" s="96" t="s">
        <v>703</v>
      </c>
    </row>
    <row r="30" spans="3:11" hidden="1" x14ac:dyDescent="0.25">
      <c r="C30" s="138"/>
      <c r="D30" s="155"/>
      <c r="E30" s="120"/>
      <c r="F30" s="95">
        <f t="shared" si="0"/>
        <v>0</v>
      </c>
      <c r="G30" s="158"/>
      <c r="H30" s="139"/>
      <c r="I30" s="127" t="e">
        <f>VLOOKUP(H30,Presupuesto!$B$11:$C$565,2,0)</f>
        <v>#N/A</v>
      </c>
      <c r="J30" s="96" t="str">
        <f t="shared" si="2"/>
        <v>Investigación Científica</v>
      </c>
      <c r="K30" s="96" t="s">
        <v>703</v>
      </c>
    </row>
    <row r="31" spans="3:11" hidden="1" x14ac:dyDescent="0.25">
      <c r="C31" s="138"/>
      <c r="D31" s="155"/>
      <c r="E31" s="120"/>
      <c r="F31" s="95">
        <f t="shared" si="0"/>
        <v>0</v>
      </c>
      <c r="G31" s="158"/>
      <c r="H31" s="139"/>
      <c r="I31" s="127" t="e">
        <f>VLOOKUP(H31,Presupuesto!$B$11:$C$565,2,0)</f>
        <v>#N/A</v>
      </c>
      <c r="J31" s="96" t="str">
        <f t="shared" si="2"/>
        <v>Investigación Científica</v>
      </c>
      <c r="K31" s="96" t="s">
        <v>703</v>
      </c>
    </row>
    <row r="32" spans="3:11" hidden="1" x14ac:dyDescent="0.25">
      <c r="C32" s="138"/>
      <c r="D32" s="155"/>
      <c r="E32" s="120"/>
      <c r="F32" s="95">
        <f t="shared" si="0"/>
        <v>0</v>
      </c>
      <c r="G32" s="158"/>
      <c r="H32" s="139"/>
      <c r="I32" s="127" t="e">
        <f>VLOOKUP(H32,Presupuesto!$B$11:$C$565,2,0)</f>
        <v>#N/A</v>
      </c>
      <c r="J32" s="96" t="str">
        <f t="shared" si="2"/>
        <v>Investigación Científica</v>
      </c>
      <c r="K32" s="96" t="s">
        <v>703</v>
      </c>
    </row>
    <row r="33" spans="3:11" hidden="1" x14ac:dyDescent="0.25">
      <c r="C33" s="138"/>
      <c r="D33" s="155"/>
      <c r="E33" s="120"/>
      <c r="F33" s="95">
        <f t="shared" si="0"/>
        <v>0</v>
      </c>
      <c r="G33" s="158"/>
      <c r="H33" s="139"/>
      <c r="I33" s="127" t="e">
        <f>VLOOKUP(H33,Presupuesto!$B$11:$C$565,2,0)</f>
        <v>#N/A</v>
      </c>
      <c r="J33" s="96" t="str">
        <f t="shared" si="2"/>
        <v>Investigación Científica</v>
      </c>
      <c r="K33" s="96" t="s">
        <v>703</v>
      </c>
    </row>
    <row r="34" spans="3:11" hidden="1" x14ac:dyDescent="0.25">
      <c r="C34" s="138"/>
      <c r="D34" s="155"/>
      <c r="E34" s="120"/>
      <c r="F34" s="95">
        <f t="shared" si="0"/>
        <v>0</v>
      </c>
      <c r="G34" s="158"/>
      <c r="H34" s="139"/>
      <c r="I34" s="127" t="e">
        <f>VLOOKUP(H34,Presupuesto!$B$11:$C$565,2,0)</f>
        <v>#N/A</v>
      </c>
      <c r="J34" s="96" t="str">
        <f t="shared" si="2"/>
        <v>Investigación Científica</v>
      </c>
      <c r="K34" s="96" t="s">
        <v>703</v>
      </c>
    </row>
    <row r="35" spans="3:11" hidden="1" x14ac:dyDescent="0.25">
      <c r="C35" s="138"/>
      <c r="D35" s="155"/>
      <c r="E35" s="120"/>
      <c r="F35" s="95">
        <f t="shared" si="0"/>
        <v>0</v>
      </c>
      <c r="G35" s="158"/>
      <c r="H35" s="139"/>
      <c r="I35" s="127" t="e">
        <f>VLOOKUP(H35,Presupuesto!$B$11:$C$565,2,0)</f>
        <v>#N/A</v>
      </c>
      <c r="J35" s="96" t="str">
        <f t="shared" si="2"/>
        <v>Investigación Científica</v>
      </c>
      <c r="K35" s="96" t="s">
        <v>703</v>
      </c>
    </row>
    <row r="36" spans="3:11" hidden="1" x14ac:dyDescent="0.25">
      <c r="C36" s="138"/>
      <c r="D36" s="155"/>
      <c r="E36" s="120"/>
      <c r="F36" s="95">
        <f t="shared" si="0"/>
        <v>0</v>
      </c>
      <c r="G36" s="158"/>
      <c r="H36" s="139"/>
      <c r="I36" s="127" t="e">
        <f>VLOOKUP(H36,Presupuesto!$B$11:$C$565,2,0)</f>
        <v>#N/A</v>
      </c>
      <c r="J36" s="96" t="str">
        <f t="shared" si="2"/>
        <v>Investigación Científica</v>
      </c>
      <c r="K36" s="96" t="s">
        <v>703</v>
      </c>
    </row>
    <row r="37" spans="3:11" hidden="1" x14ac:dyDescent="0.25">
      <c r="C37" s="138"/>
      <c r="D37" s="155"/>
      <c r="E37" s="120"/>
      <c r="F37" s="95">
        <f t="shared" si="0"/>
        <v>0</v>
      </c>
      <c r="G37" s="158"/>
      <c r="H37" s="139"/>
      <c r="I37" s="127" t="e">
        <f>VLOOKUP(H37,Presupuesto!$B$11:$C$565,2,0)</f>
        <v>#N/A</v>
      </c>
      <c r="J37" s="96" t="str">
        <f t="shared" si="2"/>
        <v>Investigación Científica</v>
      </c>
      <c r="K37" s="96" t="s">
        <v>703</v>
      </c>
    </row>
    <row r="38" spans="3:11" hidden="1" x14ac:dyDescent="0.25">
      <c r="C38" s="138"/>
      <c r="D38" s="155"/>
      <c r="E38" s="120"/>
      <c r="F38" s="95">
        <f t="shared" si="0"/>
        <v>0</v>
      </c>
      <c r="G38" s="158"/>
      <c r="H38" s="139"/>
      <c r="I38" s="127" t="e">
        <f>VLOOKUP(H38,Presupuesto!$B$11:$C$565,2,0)</f>
        <v>#N/A</v>
      </c>
      <c r="J38" s="96" t="str">
        <f t="shared" si="2"/>
        <v>Investigación Científica</v>
      </c>
      <c r="K38" s="96" t="s">
        <v>703</v>
      </c>
    </row>
    <row r="39" spans="3:11" hidden="1" x14ac:dyDescent="0.25">
      <c r="C39" s="140"/>
      <c r="D39" s="148"/>
      <c r="E39" s="116"/>
      <c r="F39" s="95">
        <f t="shared" ref="F39:F45" si="3">D39*E39</f>
        <v>0</v>
      </c>
      <c r="G39" s="158"/>
      <c r="H39" s="141"/>
      <c r="I39" s="127" t="e">
        <f>VLOOKUP(H39,Presupuesto!$B$11:$C$565,2,0)</f>
        <v>#N/A</v>
      </c>
      <c r="J39" s="96" t="str">
        <f t="shared" si="2"/>
        <v>Investigación Científica</v>
      </c>
      <c r="K39" s="96" t="s">
        <v>703</v>
      </c>
    </row>
    <row r="40" spans="3:11" hidden="1" x14ac:dyDescent="0.25">
      <c r="C40" s="140"/>
      <c r="D40" s="148"/>
      <c r="E40" s="116"/>
      <c r="F40" s="95">
        <f t="shared" si="3"/>
        <v>0</v>
      </c>
      <c r="G40" s="158"/>
      <c r="H40" s="141"/>
      <c r="I40" s="127" t="e">
        <f>VLOOKUP(H40,Presupuesto!$B$11:$C$565,2,0)</f>
        <v>#N/A</v>
      </c>
      <c r="J40" s="96" t="str">
        <f t="shared" si="2"/>
        <v>Investigación Científica</v>
      </c>
      <c r="K40" s="96" t="s">
        <v>703</v>
      </c>
    </row>
    <row r="41" spans="3:11" hidden="1" x14ac:dyDescent="0.25">
      <c r="C41" s="140"/>
      <c r="D41" s="148"/>
      <c r="E41" s="116"/>
      <c r="F41" s="95">
        <f t="shared" si="3"/>
        <v>0</v>
      </c>
      <c r="G41" s="158"/>
      <c r="H41" s="141"/>
      <c r="I41" s="127" t="e">
        <f>VLOOKUP(H41,Presupuesto!$B$11:$C$565,2,0)</f>
        <v>#N/A</v>
      </c>
      <c r="J41" s="96" t="str">
        <f t="shared" si="2"/>
        <v>Investigación Científica</v>
      </c>
      <c r="K41" s="96" t="s">
        <v>703</v>
      </c>
    </row>
    <row r="42" spans="3:11" hidden="1" x14ac:dyDescent="0.25">
      <c r="C42" s="140"/>
      <c r="D42" s="148"/>
      <c r="E42" s="116"/>
      <c r="F42" s="95">
        <f t="shared" si="3"/>
        <v>0</v>
      </c>
      <c r="G42" s="158"/>
      <c r="H42" s="141"/>
      <c r="I42" s="127" t="e">
        <f>VLOOKUP(H42,Presupuesto!$B$11:$C$565,2,0)</f>
        <v>#N/A</v>
      </c>
      <c r="J42" s="96" t="str">
        <f t="shared" si="2"/>
        <v>Investigación Científica</v>
      </c>
      <c r="K42" s="96" t="s">
        <v>703</v>
      </c>
    </row>
    <row r="43" spans="3:11" hidden="1" x14ac:dyDescent="0.25">
      <c r="C43" s="140"/>
      <c r="D43" s="148"/>
      <c r="E43" s="116"/>
      <c r="F43" s="95">
        <f t="shared" si="3"/>
        <v>0</v>
      </c>
      <c r="G43" s="158"/>
      <c r="H43" s="141"/>
      <c r="I43" s="127" t="e">
        <f>VLOOKUP(H43,Presupuesto!$B$11:$C$565,2,0)</f>
        <v>#N/A</v>
      </c>
      <c r="J43" s="96" t="str">
        <f t="shared" si="2"/>
        <v>Investigación Científica</v>
      </c>
      <c r="K43" s="96" t="s">
        <v>703</v>
      </c>
    </row>
    <row r="44" spans="3:11" hidden="1" x14ac:dyDescent="0.25">
      <c r="C44" s="140"/>
      <c r="D44" s="148"/>
      <c r="E44" s="116"/>
      <c r="F44" s="95">
        <f t="shared" si="3"/>
        <v>0</v>
      </c>
      <c r="G44" s="158"/>
      <c r="H44" s="141"/>
      <c r="I44" s="127" t="e">
        <f>VLOOKUP(H44,Presupuesto!$B$11:$C$565,2,0)</f>
        <v>#N/A</v>
      </c>
      <c r="J44" s="96" t="str">
        <f t="shared" si="2"/>
        <v>Investigación Científica</v>
      </c>
      <c r="K44" s="96" t="s">
        <v>703</v>
      </c>
    </row>
    <row r="45" spans="3:11" hidden="1" x14ac:dyDescent="0.25">
      <c r="C45" s="140"/>
      <c r="D45" s="148"/>
      <c r="E45" s="116"/>
      <c r="F45" s="95">
        <f t="shared" si="3"/>
        <v>0</v>
      </c>
      <c r="G45" s="158"/>
      <c r="H45" s="141"/>
      <c r="I45" s="127" t="e">
        <f>VLOOKUP(H45,Presupuesto!$B$11:$C$565,2,0)</f>
        <v>#N/A</v>
      </c>
      <c r="J45" s="96" t="str">
        <f t="shared" si="2"/>
        <v>Investigación Científica</v>
      </c>
      <c r="K45" s="96" t="s">
        <v>703</v>
      </c>
    </row>
    <row r="46" spans="3:11" hidden="1" x14ac:dyDescent="0.25">
      <c r="C46" s="140"/>
      <c r="D46" s="148"/>
      <c r="E46" s="116"/>
      <c r="F46" s="95">
        <f t="shared" si="0"/>
        <v>0</v>
      </c>
      <c r="G46" s="158"/>
      <c r="H46" s="141"/>
      <c r="I46" s="127" t="e">
        <f>VLOOKUP(H46,Presupuesto!$B$11:$C$565,2,0)</f>
        <v>#N/A</v>
      </c>
      <c r="J46" s="96" t="str">
        <f t="shared" si="2"/>
        <v>Investigación Científica</v>
      </c>
      <c r="K46" s="96" t="s">
        <v>703</v>
      </c>
    </row>
    <row r="47" spans="3:11" hidden="1" x14ac:dyDescent="0.25">
      <c r="C47" s="142"/>
      <c r="D47" s="148"/>
      <c r="E47" s="116"/>
      <c r="F47" s="95">
        <f t="shared" si="0"/>
        <v>0</v>
      </c>
      <c r="G47" s="158"/>
      <c r="H47" s="143"/>
      <c r="I47" s="127" t="e">
        <f>VLOOKUP(H47,Presupuesto!$B$11:$C$565,2,0)</f>
        <v>#N/A</v>
      </c>
      <c r="J47" s="96" t="str">
        <f t="shared" si="2"/>
        <v>Investigación Científica</v>
      </c>
      <c r="K47" s="96" t="s">
        <v>715</v>
      </c>
    </row>
    <row r="48" spans="3:11" hidden="1" x14ac:dyDescent="0.25">
      <c r="C48" s="142"/>
      <c r="D48" s="148"/>
      <c r="E48" s="116"/>
      <c r="F48" s="95">
        <f t="shared" si="0"/>
        <v>0</v>
      </c>
      <c r="G48" s="158"/>
      <c r="H48" s="143"/>
      <c r="I48" s="127" t="e">
        <f>VLOOKUP(H48,Presupuesto!$B$11:$C$565,2,0)</f>
        <v>#N/A</v>
      </c>
      <c r="J48" s="96" t="str">
        <f t="shared" si="2"/>
        <v>Investigación Científica</v>
      </c>
      <c r="K48" s="96" t="s">
        <v>703</v>
      </c>
    </row>
    <row r="49" spans="3:11" hidden="1" x14ac:dyDescent="0.25">
      <c r="C49" s="142"/>
      <c r="D49" s="148"/>
      <c r="E49" s="116"/>
      <c r="F49" s="95">
        <f t="shared" si="0"/>
        <v>0</v>
      </c>
      <c r="G49" s="158"/>
      <c r="H49" s="143"/>
      <c r="I49" s="127" t="e">
        <f>VLOOKUP(H49,Presupuesto!$B$11:$C$565,2,0)</f>
        <v>#N/A</v>
      </c>
      <c r="J49" s="96" t="str">
        <f t="shared" si="2"/>
        <v>Investigación Científica</v>
      </c>
      <c r="K49" s="96" t="s">
        <v>703</v>
      </c>
    </row>
    <row r="50" spans="3:11" hidden="1" x14ac:dyDescent="0.25">
      <c r="C50" s="142"/>
      <c r="D50" s="148"/>
      <c r="E50" s="116"/>
      <c r="F50" s="95">
        <f t="shared" si="0"/>
        <v>0</v>
      </c>
      <c r="G50" s="158"/>
      <c r="H50" s="143"/>
      <c r="I50" s="127" t="e">
        <f>VLOOKUP(H50,Presupuesto!$B$11:$C$565,2,0)</f>
        <v>#N/A</v>
      </c>
      <c r="J50" s="96" t="str">
        <f t="shared" si="2"/>
        <v>Investigación Científica</v>
      </c>
      <c r="K50" s="96" t="s">
        <v>703</v>
      </c>
    </row>
    <row r="51" spans="3:11" ht="15.75" hidden="1" thickBot="1" x14ac:dyDescent="0.3">
      <c r="C51" s="144"/>
      <c r="D51" s="156"/>
      <c r="E51" s="101"/>
      <c r="F51" s="103">
        <f t="shared" si="0"/>
        <v>0</v>
      </c>
      <c r="G51" s="159"/>
      <c r="H51" s="145"/>
      <c r="I51" s="129" t="e">
        <f>VLOOKUP(H51,Presupuesto!$B$11:$C$565,2,0)</f>
        <v>#N/A</v>
      </c>
      <c r="J51" s="104" t="str">
        <f t="shared" si="2"/>
        <v>Investigación Científica</v>
      </c>
      <c r="K51" s="121" t="s">
        <v>702</v>
      </c>
    </row>
    <row r="52" spans="3:11" ht="15.75" thickBot="1" x14ac:dyDescent="0.3"/>
    <row r="53" spans="3:11" ht="15.75" thickBot="1" x14ac:dyDescent="0.3">
      <c r="C53" s="154" t="s">
        <v>1406</v>
      </c>
      <c r="D53" s="106">
        <f>SUM(F60:F94)</f>
        <v>20000</v>
      </c>
      <c r="F53" s="69"/>
      <c r="G53" s="78"/>
      <c r="H53" s="69"/>
      <c r="I53" s="69"/>
    </row>
    <row r="54" spans="3:11" x14ac:dyDescent="0.25">
      <c r="C54" s="69"/>
      <c r="D54" s="31"/>
      <c r="E54" s="92"/>
      <c r="F54" s="92"/>
      <c r="G54" s="92"/>
      <c r="H54" s="75"/>
      <c r="I54" s="75"/>
      <c r="J54" s="75"/>
      <c r="K54" s="110"/>
    </row>
    <row r="55" spans="3:11" x14ac:dyDescent="0.25">
      <c r="C55" s="69" t="s">
        <v>1409</v>
      </c>
      <c r="D55" s="31"/>
      <c r="E55" s="92"/>
      <c r="F55" s="92"/>
      <c r="G55" s="92"/>
      <c r="H55" s="75"/>
      <c r="I55" s="75"/>
      <c r="J55" s="75"/>
      <c r="K55" s="110"/>
    </row>
    <row r="56" spans="3:11" ht="15.75" x14ac:dyDescent="0.25">
      <c r="C56" s="201" t="s">
        <v>1293</v>
      </c>
      <c r="D56" s="386" t="s">
        <v>1409</v>
      </c>
      <c r="E56" s="92"/>
      <c r="F56" s="92"/>
      <c r="G56" s="92"/>
      <c r="H56" s="75"/>
      <c r="I56" s="75"/>
      <c r="J56" s="75"/>
      <c r="K56" s="110"/>
    </row>
    <row r="57" spans="3:11" ht="18.75" x14ac:dyDescent="0.25">
      <c r="C57" s="209" t="str">
        <f>IFERROR(VLOOKUP(D56,'Desarrollo e Innov. Curricular'!$E:$F,2,FALSE),IFERROR(VLOOKUP(D56,'Investigación Científica'!$E:$F,2,FALSE),IFERROR(VLOOKUP(D56,'Vinculación Univ. Sociedad'!$E:$F,2,FALSE),IFERROR(VLOOKUP(D56,'Docencia y Profesorado Universi'!$E:$F,2,FALSE),IFERROR(VLOOKUP(D56,'Estudiantes y Graduados'!$E:$F,2,FALSE),IFERROR(VLOOKUP(D56,'Gestion Administrativa'!$E:$F,2,FALSE),IFERROR(VLOOKUP(D56,'Gestión Académica'!$E:$F,2,FALSE),IFERROR(VLOOKUP(D56,'Aseguramiento de la Calidad'!$E:$F,2,FALSE),IFERROR(VLOOKUP(D56,'Gestión del Conocimiento'!$E:$F,2,FALSE),IFERROR(VLOOKUP(D56,'Gobernabilidad y Procesos...'!$E:$F,2,FALSE),IFERROR(VLOOKUP(D56,'Gestión del Talento Humano'!$E:$F,2,FALSE),IFERROR(VLOOKUP(D56,'Internacionalización de la E.S.'!$E:$F,2,FALSE),IFERROR(VLOOKUP(D56,Posgrado!$E:$F,2,FALSE),IFERROR(VLOOKUP(D56,'Cultura de Innovación Insti...'!$E:$F,2,FALSE),VLOOKUP(D56,'Lo Esencial de la Reforma Univ.'!$E:$F,2,0)))))))))))))))</f>
        <v>1- Acompañamiento a la identificación de líneas de investigación por red regional. 2- Seguimiento a la formulación, diseño y realización de estudios de investigación. 3- Presentación y socialización de resultados. 4- Publicación anual de resultados en el marco del Consejo Interregional de las Redes Educativas.</v>
      </c>
      <c r="D57" s="31"/>
      <c r="E57" s="92"/>
      <c r="F57" s="92"/>
      <c r="G57" s="92"/>
      <c r="H57" s="75"/>
      <c r="I57" s="75"/>
      <c r="J57" s="75"/>
      <c r="K57" s="110"/>
    </row>
    <row r="58" spans="3:11" ht="15.75" thickBot="1" x14ac:dyDescent="0.3">
      <c r="F58" s="92"/>
      <c r="G58" s="75"/>
      <c r="H58" s="75"/>
      <c r="I58" s="75"/>
    </row>
    <row r="59" spans="3:11" ht="30.75" thickBot="1" x14ac:dyDescent="0.3">
      <c r="C59" s="126" t="s">
        <v>1294</v>
      </c>
      <c r="D59" s="126" t="s">
        <v>90</v>
      </c>
      <c r="E59" s="133" t="s">
        <v>1296</v>
      </c>
      <c r="F59" s="132" t="s">
        <v>1297</v>
      </c>
      <c r="G59" s="130" t="s">
        <v>1298</v>
      </c>
      <c r="H59" s="133" t="s">
        <v>1299</v>
      </c>
      <c r="I59" s="130" t="s">
        <v>695</v>
      </c>
      <c r="J59" s="130" t="s">
        <v>1300</v>
      </c>
      <c r="K59" s="130" t="s">
        <v>1301</v>
      </c>
    </row>
    <row r="60" spans="3:11" x14ac:dyDescent="0.25">
      <c r="C60" s="221"/>
      <c r="D60" s="222"/>
      <c r="E60" s="220">
        <v>0</v>
      </c>
      <c r="F60" s="95">
        <f t="shared" ref="F60:F94" si="4">D60*E60</f>
        <v>0</v>
      </c>
      <c r="G60" s="158" t="s">
        <v>687</v>
      </c>
      <c r="H60" s="139"/>
      <c r="I60" s="127" t="e">
        <f>VLOOKUP(H60,Presupuesto!$B$11:$C$565,2,0)</f>
        <v>#N/A</v>
      </c>
      <c r="J60" s="219" t="s">
        <v>51</v>
      </c>
      <c r="K60" s="96" t="s">
        <v>702</v>
      </c>
    </row>
    <row r="61" spans="3:11" x14ac:dyDescent="0.25">
      <c r="C61" s="138" t="s">
        <v>1410</v>
      </c>
      <c r="D61" s="155">
        <v>200</v>
      </c>
      <c r="E61" s="120">
        <v>100</v>
      </c>
      <c r="F61" s="95">
        <f t="shared" si="4"/>
        <v>20000</v>
      </c>
      <c r="G61" s="158" t="s">
        <v>696</v>
      </c>
      <c r="H61" s="139" t="s">
        <v>291</v>
      </c>
      <c r="I61" s="127" t="str">
        <f>VLOOKUP(H61,Presupuesto!$B$11:$C$565,2,0)</f>
        <v>SERVICIOS DE IMPRENTA PUBLIC.Y REPRODUCCION</v>
      </c>
      <c r="J61" s="96" t="str">
        <f t="shared" ref="J61:J94" si="5">$J$17</f>
        <v>Investigación Científica</v>
      </c>
      <c r="K61" s="96" t="s">
        <v>703</v>
      </c>
    </row>
    <row r="62" spans="3:11" hidden="1" x14ac:dyDescent="0.25">
      <c r="C62" s="138"/>
      <c r="D62" s="155"/>
      <c r="E62" s="120"/>
      <c r="F62" s="95">
        <f t="shared" si="4"/>
        <v>0</v>
      </c>
      <c r="G62" s="158"/>
      <c r="H62" s="139"/>
      <c r="I62" s="127" t="e">
        <f>VLOOKUP(H62,Presupuesto!$B$11:$C$565,2,0)</f>
        <v>#N/A</v>
      </c>
      <c r="J62" s="96" t="str">
        <f t="shared" si="5"/>
        <v>Investigación Científica</v>
      </c>
      <c r="K62" s="96" t="s">
        <v>703</v>
      </c>
    </row>
    <row r="63" spans="3:11" hidden="1" x14ac:dyDescent="0.25">
      <c r="C63" s="138"/>
      <c r="D63" s="155"/>
      <c r="E63" s="120"/>
      <c r="F63" s="95">
        <f t="shared" si="4"/>
        <v>0</v>
      </c>
      <c r="G63" s="158"/>
      <c r="H63" s="139"/>
      <c r="I63" s="127" t="e">
        <f>VLOOKUP(H63,Presupuesto!$B$11:$C$565,2,0)</f>
        <v>#N/A</v>
      </c>
      <c r="J63" s="96" t="str">
        <f t="shared" si="5"/>
        <v>Investigación Científica</v>
      </c>
      <c r="K63" s="96" t="s">
        <v>703</v>
      </c>
    </row>
    <row r="64" spans="3:11" hidden="1" x14ac:dyDescent="0.25">
      <c r="C64" s="138"/>
      <c r="D64" s="155"/>
      <c r="E64" s="120"/>
      <c r="F64" s="95">
        <f t="shared" si="4"/>
        <v>0</v>
      </c>
      <c r="G64" s="158"/>
      <c r="H64" s="139"/>
      <c r="I64" s="127" t="e">
        <f>VLOOKUP(H64,Presupuesto!$B$11:$C$565,2,0)</f>
        <v>#N/A</v>
      </c>
      <c r="J64" s="96" t="str">
        <f t="shared" si="5"/>
        <v>Investigación Científica</v>
      </c>
      <c r="K64" s="96" t="s">
        <v>703</v>
      </c>
    </row>
    <row r="65" spans="3:11" hidden="1" x14ac:dyDescent="0.25">
      <c r="C65" s="138"/>
      <c r="D65" s="155"/>
      <c r="E65" s="120"/>
      <c r="F65" s="95">
        <f t="shared" si="4"/>
        <v>0</v>
      </c>
      <c r="G65" s="158"/>
      <c r="H65" s="139"/>
      <c r="I65" s="127" t="e">
        <f>VLOOKUP(H65,Presupuesto!$B$11:$C$565,2,0)</f>
        <v>#N/A</v>
      </c>
      <c r="J65" s="96" t="str">
        <f t="shared" si="5"/>
        <v>Investigación Científica</v>
      </c>
      <c r="K65" s="96" t="s">
        <v>712</v>
      </c>
    </row>
    <row r="66" spans="3:11" hidden="1" x14ac:dyDescent="0.25">
      <c r="C66" s="138"/>
      <c r="D66" s="155"/>
      <c r="E66" s="120"/>
      <c r="F66" s="95">
        <f t="shared" si="4"/>
        <v>0</v>
      </c>
      <c r="G66" s="158"/>
      <c r="H66" s="139"/>
      <c r="I66" s="127" t="e">
        <f>VLOOKUP(H66,Presupuesto!$B$11:$C$565,2,0)</f>
        <v>#N/A</v>
      </c>
      <c r="J66" s="96" t="str">
        <f t="shared" si="5"/>
        <v>Investigación Científica</v>
      </c>
      <c r="K66" s="96" t="s">
        <v>703</v>
      </c>
    </row>
    <row r="67" spans="3:11" hidden="1" x14ac:dyDescent="0.25">
      <c r="C67" s="138"/>
      <c r="D67" s="155"/>
      <c r="E67" s="120"/>
      <c r="F67" s="95">
        <f t="shared" si="4"/>
        <v>0</v>
      </c>
      <c r="G67" s="158"/>
      <c r="H67" s="139"/>
      <c r="I67" s="127" t="e">
        <f>VLOOKUP(H67,Presupuesto!$B$11:$C$565,2,0)</f>
        <v>#N/A</v>
      </c>
      <c r="J67" s="96" t="str">
        <f t="shared" si="5"/>
        <v>Investigación Científica</v>
      </c>
      <c r="K67" s="96" t="s">
        <v>703</v>
      </c>
    </row>
    <row r="68" spans="3:11" hidden="1" x14ac:dyDescent="0.25">
      <c r="C68" s="138"/>
      <c r="D68" s="155"/>
      <c r="E68" s="120"/>
      <c r="F68" s="95">
        <f t="shared" si="4"/>
        <v>0</v>
      </c>
      <c r="G68" s="158"/>
      <c r="H68" s="139"/>
      <c r="I68" s="127" t="e">
        <f>VLOOKUP(H68,Presupuesto!$B$11:$C$565,2,0)</f>
        <v>#N/A</v>
      </c>
      <c r="J68" s="96" t="str">
        <f t="shared" si="5"/>
        <v>Investigación Científica</v>
      </c>
      <c r="K68" s="96" t="s">
        <v>703</v>
      </c>
    </row>
    <row r="69" spans="3:11" hidden="1" x14ac:dyDescent="0.25">
      <c r="C69" s="138"/>
      <c r="D69" s="155"/>
      <c r="E69" s="120"/>
      <c r="F69" s="95">
        <f t="shared" si="4"/>
        <v>0</v>
      </c>
      <c r="G69" s="158"/>
      <c r="H69" s="139"/>
      <c r="I69" s="127" t="e">
        <f>VLOOKUP(H69,Presupuesto!$B$11:$C$565,2,0)</f>
        <v>#N/A</v>
      </c>
      <c r="J69" s="96" t="str">
        <f t="shared" si="5"/>
        <v>Investigación Científica</v>
      </c>
      <c r="K69" s="96" t="s">
        <v>703</v>
      </c>
    </row>
    <row r="70" spans="3:11" hidden="1" x14ac:dyDescent="0.25">
      <c r="C70" s="138"/>
      <c r="D70" s="155"/>
      <c r="E70" s="120"/>
      <c r="F70" s="95">
        <f t="shared" si="4"/>
        <v>0</v>
      </c>
      <c r="G70" s="158"/>
      <c r="H70" s="139"/>
      <c r="I70" s="127" t="e">
        <f>VLOOKUP(H70,Presupuesto!$B$11:$C$565,2,0)</f>
        <v>#N/A</v>
      </c>
      <c r="J70" s="96" t="str">
        <f t="shared" si="5"/>
        <v>Investigación Científica</v>
      </c>
      <c r="K70" s="96" t="s">
        <v>703</v>
      </c>
    </row>
    <row r="71" spans="3:11" hidden="1" x14ac:dyDescent="0.25">
      <c r="C71" s="138"/>
      <c r="D71" s="155"/>
      <c r="E71" s="120"/>
      <c r="F71" s="95">
        <f t="shared" si="4"/>
        <v>0</v>
      </c>
      <c r="G71" s="158"/>
      <c r="H71" s="139"/>
      <c r="I71" s="127" t="e">
        <f>VLOOKUP(H71,Presupuesto!$B$11:$C$565,2,0)</f>
        <v>#N/A</v>
      </c>
      <c r="J71" s="96" t="str">
        <f t="shared" si="5"/>
        <v>Investigación Científica</v>
      </c>
      <c r="K71" s="96" t="s">
        <v>703</v>
      </c>
    </row>
    <row r="72" spans="3:11" hidden="1" x14ac:dyDescent="0.25">
      <c r="C72" s="138"/>
      <c r="D72" s="155"/>
      <c r="E72" s="120"/>
      <c r="F72" s="95">
        <f t="shared" si="4"/>
        <v>0</v>
      </c>
      <c r="G72" s="158"/>
      <c r="H72" s="139"/>
      <c r="I72" s="127" t="e">
        <f>VLOOKUP(H72,Presupuesto!$B$11:$C$565,2,0)</f>
        <v>#N/A</v>
      </c>
      <c r="J72" s="96" t="str">
        <f t="shared" si="5"/>
        <v>Investigación Científica</v>
      </c>
      <c r="K72" s="96" t="s">
        <v>703</v>
      </c>
    </row>
    <row r="73" spans="3:11" hidden="1" x14ac:dyDescent="0.25">
      <c r="C73" s="138"/>
      <c r="D73" s="155"/>
      <c r="E73" s="120"/>
      <c r="F73" s="95">
        <f t="shared" si="4"/>
        <v>0</v>
      </c>
      <c r="G73" s="158"/>
      <c r="H73" s="139"/>
      <c r="I73" s="127" t="e">
        <f>VLOOKUP(H73,Presupuesto!$B$11:$C$565,2,0)</f>
        <v>#N/A</v>
      </c>
      <c r="J73" s="96" t="str">
        <f t="shared" si="5"/>
        <v>Investigación Científica</v>
      </c>
      <c r="K73" s="96" t="s">
        <v>703</v>
      </c>
    </row>
    <row r="74" spans="3:11" hidden="1" x14ac:dyDescent="0.25">
      <c r="C74" s="138"/>
      <c r="D74" s="155"/>
      <c r="E74" s="120"/>
      <c r="F74" s="95">
        <f t="shared" si="4"/>
        <v>0</v>
      </c>
      <c r="G74" s="158"/>
      <c r="H74" s="139"/>
      <c r="I74" s="127" t="e">
        <f>VLOOKUP(H74,Presupuesto!$B$11:$C$565,2,0)</f>
        <v>#N/A</v>
      </c>
      <c r="J74" s="96" t="str">
        <f t="shared" si="5"/>
        <v>Investigación Científica</v>
      </c>
      <c r="K74" s="96" t="s">
        <v>703</v>
      </c>
    </row>
    <row r="75" spans="3:11" hidden="1" x14ac:dyDescent="0.25">
      <c r="C75" s="138"/>
      <c r="D75" s="155"/>
      <c r="E75" s="120"/>
      <c r="F75" s="95">
        <f t="shared" si="4"/>
        <v>0</v>
      </c>
      <c r="G75" s="158"/>
      <c r="H75" s="139"/>
      <c r="I75" s="127" t="e">
        <f>VLOOKUP(H75,Presupuesto!$B$11:$C$565,2,0)</f>
        <v>#N/A</v>
      </c>
      <c r="J75" s="96" t="str">
        <f t="shared" si="5"/>
        <v>Investigación Científica</v>
      </c>
      <c r="K75" s="96" t="s">
        <v>703</v>
      </c>
    </row>
    <row r="76" spans="3:11" hidden="1" x14ac:dyDescent="0.25">
      <c r="C76" s="138"/>
      <c r="D76" s="155"/>
      <c r="E76" s="120"/>
      <c r="F76" s="95">
        <f t="shared" si="4"/>
        <v>0</v>
      </c>
      <c r="G76" s="158"/>
      <c r="H76" s="139"/>
      <c r="I76" s="127" t="e">
        <f>VLOOKUP(H76,Presupuesto!$B$11:$C$565,2,0)</f>
        <v>#N/A</v>
      </c>
      <c r="J76" s="96" t="str">
        <f t="shared" si="5"/>
        <v>Investigación Científica</v>
      </c>
      <c r="K76" s="96" t="s">
        <v>703</v>
      </c>
    </row>
    <row r="77" spans="3:11" hidden="1" x14ac:dyDescent="0.25">
      <c r="C77" s="138"/>
      <c r="D77" s="155"/>
      <c r="E77" s="120"/>
      <c r="F77" s="95">
        <f t="shared" si="4"/>
        <v>0</v>
      </c>
      <c r="G77" s="158"/>
      <c r="H77" s="139"/>
      <c r="I77" s="127" t="e">
        <f>VLOOKUP(H77,Presupuesto!$B$11:$C$565,2,0)</f>
        <v>#N/A</v>
      </c>
      <c r="J77" s="96" t="str">
        <f t="shared" si="5"/>
        <v>Investigación Científica</v>
      </c>
      <c r="K77" s="96" t="s">
        <v>703</v>
      </c>
    </row>
    <row r="78" spans="3:11" hidden="1" x14ac:dyDescent="0.25">
      <c r="C78" s="138"/>
      <c r="D78" s="155"/>
      <c r="E78" s="120"/>
      <c r="F78" s="95">
        <f t="shared" si="4"/>
        <v>0</v>
      </c>
      <c r="G78" s="158"/>
      <c r="H78" s="139"/>
      <c r="I78" s="127" t="e">
        <f>VLOOKUP(H78,Presupuesto!$B$11:$C$565,2,0)</f>
        <v>#N/A</v>
      </c>
      <c r="J78" s="96" t="str">
        <f t="shared" si="5"/>
        <v>Investigación Científica</v>
      </c>
      <c r="K78" s="96" t="s">
        <v>703</v>
      </c>
    </row>
    <row r="79" spans="3:11" hidden="1" x14ac:dyDescent="0.25">
      <c r="C79" s="138"/>
      <c r="D79" s="155"/>
      <c r="E79" s="120"/>
      <c r="F79" s="95">
        <f t="shared" si="4"/>
        <v>0</v>
      </c>
      <c r="G79" s="158"/>
      <c r="H79" s="139"/>
      <c r="I79" s="127" t="e">
        <f>VLOOKUP(H79,Presupuesto!$B$11:$C$565,2,0)</f>
        <v>#N/A</v>
      </c>
      <c r="J79" s="96" t="str">
        <f t="shared" si="5"/>
        <v>Investigación Científica</v>
      </c>
      <c r="K79" s="96" t="s">
        <v>703</v>
      </c>
    </row>
    <row r="80" spans="3:11" hidden="1" x14ac:dyDescent="0.25">
      <c r="C80" s="138"/>
      <c r="D80" s="155"/>
      <c r="E80" s="120"/>
      <c r="F80" s="95">
        <f t="shared" si="4"/>
        <v>0</v>
      </c>
      <c r="G80" s="158"/>
      <c r="H80" s="139"/>
      <c r="I80" s="127" t="e">
        <f>VLOOKUP(H80,Presupuesto!$B$11:$C$565,2,0)</f>
        <v>#N/A</v>
      </c>
      <c r="J80" s="96" t="str">
        <f t="shared" si="5"/>
        <v>Investigación Científica</v>
      </c>
      <c r="K80" s="96" t="s">
        <v>703</v>
      </c>
    </row>
    <row r="81" spans="3:11" hidden="1" x14ac:dyDescent="0.25">
      <c r="C81" s="138"/>
      <c r="D81" s="155"/>
      <c r="E81" s="120"/>
      <c r="F81" s="95">
        <f t="shared" si="4"/>
        <v>0</v>
      </c>
      <c r="G81" s="158"/>
      <c r="H81" s="139"/>
      <c r="I81" s="127" t="e">
        <f>VLOOKUP(H81,Presupuesto!$B$11:$C$565,2,0)</f>
        <v>#N/A</v>
      </c>
      <c r="J81" s="96" t="str">
        <f t="shared" si="5"/>
        <v>Investigación Científica</v>
      </c>
      <c r="K81" s="96" t="s">
        <v>703</v>
      </c>
    </row>
    <row r="82" spans="3:11" hidden="1" x14ac:dyDescent="0.25">
      <c r="C82" s="140"/>
      <c r="D82" s="148"/>
      <c r="E82" s="116"/>
      <c r="F82" s="95">
        <f t="shared" si="4"/>
        <v>0</v>
      </c>
      <c r="G82" s="158"/>
      <c r="H82" s="141"/>
      <c r="I82" s="127" t="e">
        <f>VLOOKUP(H82,Presupuesto!$B$11:$C$565,2,0)</f>
        <v>#N/A</v>
      </c>
      <c r="J82" s="96" t="str">
        <f t="shared" si="5"/>
        <v>Investigación Científica</v>
      </c>
      <c r="K82" s="96" t="s">
        <v>703</v>
      </c>
    </row>
    <row r="83" spans="3:11" hidden="1" x14ac:dyDescent="0.25">
      <c r="C83" s="140"/>
      <c r="D83" s="148"/>
      <c r="E83" s="116"/>
      <c r="F83" s="95">
        <f t="shared" si="4"/>
        <v>0</v>
      </c>
      <c r="G83" s="158"/>
      <c r="H83" s="141"/>
      <c r="I83" s="127" t="e">
        <f>VLOOKUP(H83,Presupuesto!$B$11:$C$565,2,0)</f>
        <v>#N/A</v>
      </c>
      <c r="J83" s="96" t="str">
        <f t="shared" si="5"/>
        <v>Investigación Científica</v>
      </c>
      <c r="K83" s="96" t="s">
        <v>703</v>
      </c>
    </row>
    <row r="84" spans="3:11" hidden="1" x14ac:dyDescent="0.25">
      <c r="C84" s="140"/>
      <c r="D84" s="148"/>
      <c r="E84" s="116"/>
      <c r="F84" s="95">
        <f t="shared" si="4"/>
        <v>0</v>
      </c>
      <c r="G84" s="158"/>
      <c r="H84" s="141"/>
      <c r="I84" s="127" t="e">
        <f>VLOOKUP(H84,Presupuesto!$B$11:$C$565,2,0)</f>
        <v>#N/A</v>
      </c>
      <c r="J84" s="96" t="str">
        <f t="shared" si="5"/>
        <v>Investigación Científica</v>
      </c>
      <c r="K84" s="96" t="s">
        <v>703</v>
      </c>
    </row>
    <row r="85" spans="3:11" hidden="1" x14ac:dyDescent="0.25">
      <c r="C85" s="140"/>
      <c r="D85" s="148"/>
      <c r="E85" s="116"/>
      <c r="F85" s="95">
        <f t="shared" si="4"/>
        <v>0</v>
      </c>
      <c r="G85" s="158"/>
      <c r="H85" s="141"/>
      <c r="I85" s="127" t="e">
        <f>VLOOKUP(H85,Presupuesto!$B$11:$C$565,2,0)</f>
        <v>#N/A</v>
      </c>
      <c r="J85" s="96" t="str">
        <f t="shared" si="5"/>
        <v>Investigación Científica</v>
      </c>
      <c r="K85" s="96" t="s">
        <v>703</v>
      </c>
    </row>
    <row r="86" spans="3:11" hidden="1" x14ac:dyDescent="0.25">
      <c r="C86" s="140"/>
      <c r="D86" s="148"/>
      <c r="E86" s="116"/>
      <c r="F86" s="95">
        <f t="shared" si="4"/>
        <v>0</v>
      </c>
      <c r="G86" s="158"/>
      <c r="H86" s="141"/>
      <c r="I86" s="127" t="e">
        <f>VLOOKUP(H86,Presupuesto!$B$11:$C$565,2,0)</f>
        <v>#N/A</v>
      </c>
      <c r="J86" s="96" t="str">
        <f t="shared" si="5"/>
        <v>Investigación Científica</v>
      </c>
      <c r="K86" s="96" t="s">
        <v>703</v>
      </c>
    </row>
    <row r="87" spans="3:11" hidden="1" x14ac:dyDescent="0.25">
      <c r="C87" s="140"/>
      <c r="D87" s="148"/>
      <c r="E87" s="116"/>
      <c r="F87" s="95">
        <f t="shared" si="4"/>
        <v>0</v>
      </c>
      <c r="G87" s="158"/>
      <c r="H87" s="141"/>
      <c r="I87" s="127" t="e">
        <f>VLOOKUP(H87,Presupuesto!$B$11:$C$565,2,0)</f>
        <v>#N/A</v>
      </c>
      <c r="J87" s="96" t="str">
        <f t="shared" si="5"/>
        <v>Investigación Científica</v>
      </c>
      <c r="K87" s="96" t="s">
        <v>703</v>
      </c>
    </row>
    <row r="88" spans="3:11" hidden="1" x14ac:dyDescent="0.25">
      <c r="C88" s="140"/>
      <c r="D88" s="148"/>
      <c r="E88" s="116"/>
      <c r="F88" s="95">
        <f t="shared" si="4"/>
        <v>0</v>
      </c>
      <c r="G88" s="158"/>
      <c r="H88" s="141"/>
      <c r="I88" s="127" t="e">
        <f>VLOOKUP(H88,Presupuesto!$B$11:$C$565,2,0)</f>
        <v>#N/A</v>
      </c>
      <c r="J88" s="96" t="str">
        <f t="shared" si="5"/>
        <v>Investigación Científica</v>
      </c>
      <c r="K88" s="96" t="s">
        <v>703</v>
      </c>
    </row>
    <row r="89" spans="3:11" hidden="1" x14ac:dyDescent="0.25">
      <c r="C89" s="140"/>
      <c r="D89" s="148"/>
      <c r="E89" s="116"/>
      <c r="F89" s="95">
        <f t="shared" si="4"/>
        <v>0</v>
      </c>
      <c r="G89" s="158"/>
      <c r="H89" s="141"/>
      <c r="I89" s="127" t="e">
        <f>VLOOKUP(H89,Presupuesto!$B$11:$C$565,2,0)</f>
        <v>#N/A</v>
      </c>
      <c r="J89" s="96" t="str">
        <f t="shared" si="5"/>
        <v>Investigación Científica</v>
      </c>
      <c r="K89" s="96" t="s">
        <v>703</v>
      </c>
    </row>
    <row r="90" spans="3:11" hidden="1" x14ac:dyDescent="0.25">
      <c r="C90" s="142"/>
      <c r="D90" s="148"/>
      <c r="E90" s="116"/>
      <c r="F90" s="95">
        <f t="shared" si="4"/>
        <v>0</v>
      </c>
      <c r="G90" s="158"/>
      <c r="H90" s="143"/>
      <c r="I90" s="127" t="e">
        <f>VLOOKUP(H90,Presupuesto!$B$11:$C$565,2,0)</f>
        <v>#N/A</v>
      </c>
      <c r="J90" s="96" t="str">
        <f t="shared" si="5"/>
        <v>Investigación Científica</v>
      </c>
      <c r="K90" s="96" t="s">
        <v>715</v>
      </c>
    </row>
    <row r="91" spans="3:11" hidden="1" x14ac:dyDescent="0.25">
      <c r="C91" s="142"/>
      <c r="D91" s="148"/>
      <c r="E91" s="116"/>
      <c r="F91" s="95">
        <f t="shared" si="4"/>
        <v>0</v>
      </c>
      <c r="G91" s="158"/>
      <c r="H91" s="143"/>
      <c r="I91" s="127" t="e">
        <f>VLOOKUP(H91,Presupuesto!$B$11:$C$565,2,0)</f>
        <v>#N/A</v>
      </c>
      <c r="J91" s="96" t="str">
        <f t="shared" si="5"/>
        <v>Investigación Científica</v>
      </c>
      <c r="K91" s="96" t="s">
        <v>703</v>
      </c>
    </row>
    <row r="92" spans="3:11" hidden="1" x14ac:dyDescent="0.25">
      <c r="C92" s="142"/>
      <c r="D92" s="148"/>
      <c r="E92" s="116"/>
      <c r="F92" s="95">
        <f t="shared" si="4"/>
        <v>0</v>
      </c>
      <c r="G92" s="158"/>
      <c r="H92" s="143"/>
      <c r="I92" s="127" t="e">
        <f>VLOOKUP(H92,Presupuesto!$B$11:$C$565,2,0)</f>
        <v>#N/A</v>
      </c>
      <c r="J92" s="96" t="str">
        <f t="shared" si="5"/>
        <v>Investigación Científica</v>
      </c>
      <c r="K92" s="96" t="s">
        <v>703</v>
      </c>
    </row>
    <row r="93" spans="3:11" hidden="1" x14ac:dyDescent="0.25">
      <c r="C93" s="142"/>
      <c r="D93" s="148"/>
      <c r="E93" s="116"/>
      <c r="F93" s="95">
        <f t="shared" si="4"/>
        <v>0</v>
      </c>
      <c r="G93" s="158"/>
      <c r="H93" s="143"/>
      <c r="I93" s="127" t="e">
        <f>VLOOKUP(H93,Presupuesto!$B$11:$C$565,2,0)</f>
        <v>#N/A</v>
      </c>
      <c r="J93" s="96" t="str">
        <f t="shared" si="5"/>
        <v>Investigación Científica</v>
      </c>
      <c r="K93" s="96" t="s">
        <v>703</v>
      </c>
    </row>
    <row r="94" spans="3:11" ht="15.75" hidden="1" thickBot="1" x14ac:dyDescent="0.3">
      <c r="C94" s="144"/>
      <c r="D94" s="156"/>
      <c r="E94" s="101"/>
      <c r="F94" s="103">
        <f t="shared" si="4"/>
        <v>0</v>
      </c>
      <c r="G94" s="159"/>
      <c r="H94" s="145"/>
      <c r="I94" s="129" t="e">
        <f>VLOOKUP(H94,Presupuesto!$B$11:$C$565,2,0)</f>
        <v>#N/A</v>
      </c>
      <c r="J94" s="104" t="str">
        <f t="shared" si="5"/>
        <v>Investigación Científica</v>
      </c>
      <c r="K94" s="121" t="s">
        <v>702</v>
      </c>
    </row>
    <row r="95" spans="3:11" ht="15.75" thickBot="1" x14ac:dyDescent="0.3"/>
    <row r="96" spans="3:11" ht="15.75" thickBot="1" x14ac:dyDescent="0.3">
      <c r="C96" s="154" t="s">
        <v>1406</v>
      </c>
      <c r="D96" s="106">
        <f>SUM(F103:F137)</f>
        <v>60000</v>
      </c>
      <c r="F96" s="69"/>
      <c r="G96" s="78"/>
      <c r="H96" s="69"/>
      <c r="I96" s="69"/>
    </row>
    <row r="97" spans="3:11" x14ac:dyDescent="0.25">
      <c r="C97" s="69"/>
      <c r="D97" s="31"/>
      <c r="E97" s="92"/>
      <c r="F97" s="92"/>
      <c r="G97" s="92"/>
      <c r="H97" s="75"/>
      <c r="I97" s="75"/>
      <c r="J97" s="75"/>
      <c r="K97" s="110"/>
    </row>
    <row r="98" spans="3:11" x14ac:dyDescent="0.25">
      <c r="C98" s="69" t="s">
        <v>1411</v>
      </c>
      <c r="D98" s="31"/>
      <c r="E98" s="92"/>
      <c r="F98" s="92"/>
      <c r="G98" s="92"/>
      <c r="H98" s="75"/>
      <c r="I98" s="75"/>
      <c r="J98" s="75"/>
      <c r="K98" s="110"/>
    </row>
    <row r="99" spans="3:11" ht="15.75" x14ac:dyDescent="0.25">
      <c r="C99" s="201" t="s">
        <v>1293</v>
      </c>
      <c r="D99" s="386">
        <v>6.5</v>
      </c>
      <c r="E99" s="92"/>
      <c r="F99" s="92"/>
      <c r="G99" s="92"/>
      <c r="H99" s="75"/>
      <c r="I99" s="75"/>
      <c r="J99" s="75"/>
      <c r="K99" s="110"/>
    </row>
    <row r="100" spans="3:11" ht="18.75" x14ac:dyDescent="0.25">
      <c r="C100" s="424" t="str">
        <f>IFERROR(VLOOKUP(D99,'Desarrollo e Innov. Curricular'!$E:$F,2,FALSE),IFERROR(VLOOKUP(D99,'Investigación Científica'!$E:$F,2,FALSE),IFERROR(VLOOKUP(D99,'Vinculación Univ. Sociedad'!$E:$F,2,FALSE),IFERROR(VLOOKUP(D99,'Docencia y Profesorado Universi'!$E:$F,2,FALSE),IFERROR(VLOOKUP(D99,'Estudiantes y Graduados'!$E:$F,2,FALSE),IFERROR(VLOOKUP(D99,'Gestion Administrativa'!$E:$F,2,FALSE),IFERROR(VLOOKUP(D99,'Gestión Académica'!$E:$F,2,FALSE),IFERROR(VLOOKUP(D99,'Aseguramiento de la Calidad'!$E:$F,2,FALSE),IFERROR(VLOOKUP(D99,'Gestión del Conocimiento'!$E:$F,2,FALSE),IFERROR(VLOOKUP(D99,'Gobernabilidad y Procesos...'!$E:$F,2,FALSE),IFERROR(VLOOKUP(D99,'Gestión del Talento Humano'!$E:$F,2,FALSE),IFERROR(VLOOKUP(D99,'Internacionalización de la E.S.'!$E:$F,2,FALSE),IFERROR(VLOOKUP(D99,Posgrado!$E:$F,2,FALSE),IFERROR(VLOOKUP(D99,'Cultura de Innovación Insti...'!$E:$F,2,FALSE),VLOOKUP(D99,'Lo Esencial de la Reforma Univ.'!$E:$F,2,0)))))))))))))))</f>
        <v>1-Diseño y elaboración del Curso Virtual de Sistematización de Experiencias, por consultores internacionales externos. 2- Seguimiento al proceso de implementación del Curso de Sistematización de Experiencias. 3- Realización de 3 publicaciones de experiencias sistematizadas, buenas prácticas e historias de éxito de las redes educativas regionales. 4- Operación continuada de la Página Web de Gestión del Conocimiento. 5- Realización de la Feria Anual de Gestión del Conocimiento. 6- Publicación de Memoria de Feria de Gestión del Conocimiento.</v>
      </c>
      <c r="D100" s="31"/>
      <c r="E100" s="92"/>
      <c r="F100" s="92"/>
      <c r="G100" s="92"/>
      <c r="H100" s="75"/>
      <c r="I100" s="75"/>
      <c r="J100" s="75"/>
      <c r="K100" s="110"/>
    </row>
    <row r="101" spans="3:11" ht="15.75" thickBot="1" x14ac:dyDescent="0.3">
      <c r="F101" s="92"/>
      <c r="G101" s="75"/>
      <c r="H101" s="75"/>
      <c r="I101" s="75"/>
    </row>
    <row r="102" spans="3:11" ht="30.75" thickBot="1" x14ac:dyDescent="0.3">
      <c r="C102" s="126" t="s">
        <v>1294</v>
      </c>
      <c r="D102" s="126" t="s">
        <v>90</v>
      </c>
      <c r="E102" s="133" t="s">
        <v>1296</v>
      </c>
      <c r="F102" s="132" t="s">
        <v>1297</v>
      </c>
      <c r="G102" s="130" t="s">
        <v>1298</v>
      </c>
      <c r="H102" s="133" t="s">
        <v>1299</v>
      </c>
      <c r="I102" s="130" t="s">
        <v>695</v>
      </c>
      <c r="J102" s="130" t="s">
        <v>1300</v>
      </c>
      <c r="K102" s="130" t="s">
        <v>1301</v>
      </c>
    </row>
    <row r="103" spans="3:11" x14ac:dyDescent="0.25">
      <c r="C103" s="221"/>
      <c r="D103" s="222"/>
      <c r="E103" s="220">
        <v>0</v>
      </c>
      <c r="F103" s="95">
        <f t="shared" ref="F103:F137" si="6">D103*E103</f>
        <v>0</v>
      </c>
      <c r="G103" s="158" t="s">
        <v>687</v>
      </c>
      <c r="H103" s="139"/>
      <c r="I103" s="127" t="e">
        <f>VLOOKUP(H103,Presupuesto!$B$11:$C$565,2,0)</f>
        <v>#N/A</v>
      </c>
      <c r="J103" s="219" t="s">
        <v>59</v>
      </c>
      <c r="K103" s="96" t="s">
        <v>702</v>
      </c>
    </row>
    <row r="104" spans="3:11" x14ac:dyDescent="0.25">
      <c r="C104" s="138" t="s">
        <v>1412</v>
      </c>
      <c r="D104" s="155">
        <v>1200</v>
      </c>
      <c r="E104" s="120">
        <v>50</v>
      </c>
      <c r="F104" s="95">
        <f t="shared" si="6"/>
        <v>60000</v>
      </c>
      <c r="G104" s="158" t="s">
        <v>696</v>
      </c>
      <c r="H104" s="139" t="s">
        <v>291</v>
      </c>
      <c r="I104" s="127" t="str">
        <f>VLOOKUP(H104,Presupuesto!$B$11:$C$565,2,0)</f>
        <v>SERVICIOS DE IMPRENTA PUBLIC.Y REPRODUCCION</v>
      </c>
      <c r="J104" s="219" t="s">
        <v>59</v>
      </c>
      <c r="K104" s="96" t="s">
        <v>703</v>
      </c>
    </row>
    <row r="105" spans="3:11" hidden="1" x14ac:dyDescent="0.25">
      <c r="C105" s="138"/>
      <c r="D105" s="155"/>
      <c r="E105" s="120"/>
      <c r="F105" s="95">
        <f t="shared" si="6"/>
        <v>0</v>
      </c>
      <c r="G105" s="158"/>
      <c r="H105" s="139"/>
      <c r="I105" s="127" t="e">
        <f>VLOOKUP(H105,Presupuesto!$B$11:$C$565,2,0)</f>
        <v>#N/A</v>
      </c>
      <c r="J105" s="219" t="s">
        <v>59</v>
      </c>
      <c r="K105" s="96" t="s">
        <v>703</v>
      </c>
    </row>
    <row r="106" spans="3:11" hidden="1" x14ac:dyDescent="0.25">
      <c r="C106" s="138"/>
      <c r="D106" s="155"/>
      <c r="E106" s="120"/>
      <c r="F106" s="95">
        <f t="shared" si="6"/>
        <v>0</v>
      </c>
      <c r="G106" s="158"/>
      <c r="H106" s="139"/>
      <c r="I106" s="127" t="e">
        <f>VLOOKUP(H106,Presupuesto!$B$11:$C$565,2,0)</f>
        <v>#N/A</v>
      </c>
      <c r="J106" s="219" t="s">
        <v>59</v>
      </c>
      <c r="K106" s="96" t="s">
        <v>703</v>
      </c>
    </row>
    <row r="107" spans="3:11" hidden="1" x14ac:dyDescent="0.25">
      <c r="C107" s="138"/>
      <c r="D107" s="155"/>
      <c r="E107" s="120"/>
      <c r="F107" s="95">
        <f t="shared" si="6"/>
        <v>0</v>
      </c>
      <c r="G107" s="158"/>
      <c r="H107" s="139"/>
      <c r="I107" s="127" t="e">
        <f>VLOOKUP(H107,Presupuesto!$B$11:$C$565,2,0)</f>
        <v>#N/A</v>
      </c>
      <c r="J107" s="219" t="s">
        <v>59</v>
      </c>
      <c r="K107" s="96" t="s">
        <v>703</v>
      </c>
    </row>
    <row r="108" spans="3:11" hidden="1" x14ac:dyDescent="0.25">
      <c r="C108" s="138"/>
      <c r="D108" s="155"/>
      <c r="E108" s="120"/>
      <c r="F108" s="95">
        <f t="shared" si="6"/>
        <v>0</v>
      </c>
      <c r="G108" s="158"/>
      <c r="H108" s="139"/>
      <c r="I108" s="127" t="e">
        <f>VLOOKUP(H108,Presupuesto!$B$11:$C$565,2,0)</f>
        <v>#N/A</v>
      </c>
      <c r="J108" s="219" t="s">
        <v>59</v>
      </c>
      <c r="K108" s="96" t="s">
        <v>712</v>
      </c>
    </row>
    <row r="109" spans="3:11" hidden="1" x14ac:dyDescent="0.25">
      <c r="C109" s="138"/>
      <c r="D109" s="155"/>
      <c r="E109" s="120"/>
      <c r="F109" s="95">
        <f t="shared" si="6"/>
        <v>0</v>
      </c>
      <c r="G109" s="158"/>
      <c r="H109" s="139"/>
      <c r="I109" s="127" t="e">
        <f>VLOOKUP(H109,Presupuesto!$B$11:$C$565,2,0)</f>
        <v>#N/A</v>
      </c>
      <c r="J109" s="219" t="s">
        <v>59</v>
      </c>
      <c r="K109" s="96" t="s">
        <v>703</v>
      </c>
    </row>
    <row r="110" spans="3:11" hidden="1" x14ac:dyDescent="0.25">
      <c r="C110" s="138"/>
      <c r="D110" s="155"/>
      <c r="E110" s="120"/>
      <c r="F110" s="95">
        <f t="shared" si="6"/>
        <v>0</v>
      </c>
      <c r="G110" s="158"/>
      <c r="H110" s="139"/>
      <c r="I110" s="127" t="e">
        <f>VLOOKUP(H110,Presupuesto!$B$11:$C$565,2,0)</f>
        <v>#N/A</v>
      </c>
      <c r="J110" s="219" t="s">
        <v>59</v>
      </c>
      <c r="K110" s="96" t="s">
        <v>703</v>
      </c>
    </row>
    <row r="111" spans="3:11" hidden="1" x14ac:dyDescent="0.25">
      <c r="C111" s="138"/>
      <c r="D111" s="155"/>
      <c r="E111" s="120"/>
      <c r="F111" s="95">
        <f t="shared" si="6"/>
        <v>0</v>
      </c>
      <c r="G111" s="158"/>
      <c r="H111" s="139"/>
      <c r="I111" s="127" t="e">
        <f>VLOOKUP(H111,Presupuesto!$B$11:$C$565,2,0)</f>
        <v>#N/A</v>
      </c>
      <c r="J111" s="219" t="s">
        <v>59</v>
      </c>
      <c r="K111" s="96" t="s">
        <v>703</v>
      </c>
    </row>
    <row r="112" spans="3:11" hidden="1" x14ac:dyDescent="0.25">
      <c r="C112" s="138"/>
      <c r="D112" s="155"/>
      <c r="E112" s="120"/>
      <c r="F112" s="95">
        <f t="shared" si="6"/>
        <v>0</v>
      </c>
      <c r="G112" s="158"/>
      <c r="H112" s="139"/>
      <c r="I112" s="127" t="e">
        <f>VLOOKUP(H112,Presupuesto!$B$11:$C$565,2,0)</f>
        <v>#N/A</v>
      </c>
      <c r="J112" s="219" t="s">
        <v>59</v>
      </c>
      <c r="K112" s="96" t="s">
        <v>703</v>
      </c>
    </row>
    <row r="113" spans="3:11" hidden="1" x14ac:dyDescent="0.25">
      <c r="C113" s="138"/>
      <c r="D113" s="155"/>
      <c r="E113" s="120"/>
      <c r="F113" s="95">
        <f t="shared" si="6"/>
        <v>0</v>
      </c>
      <c r="G113" s="158"/>
      <c r="H113" s="139"/>
      <c r="I113" s="127" t="e">
        <f>VLOOKUP(H113,Presupuesto!$B$11:$C$565,2,0)</f>
        <v>#N/A</v>
      </c>
      <c r="J113" s="219" t="s">
        <v>59</v>
      </c>
      <c r="K113" s="96" t="s">
        <v>703</v>
      </c>
    </row>
    <row r="114" spans="3:11" hidden="1" x14ac:dyDescent="0.25">
      <c r="C114" s="138"/>
      <c r="D114" s="155"/>
      <c r="E114" s="120"/>
      <c r="F114" s="95">
        <f t="shared" si="6"/>
        <v>0</v>
      </c>
      <c r="G114" s="158"/>
      <c r="H114" s="139"/>
      <c r="I114" s="127" t="e">
        <f>VLOOKUP(H114,Presupuesto!$B$11:$C$565,2,0)</f>
        <v>#N/A</v>
      </c>
      <c r="J114" s="219" t="s">
        <v>59</v>
      </c>
      <c r="K114" s="96" t="s">
        <v>703</v>
      </c>
    </row>
    <row r="115" spans="3:11" hidden="1" x14ac:dyDescent="0.25">
      <c r="C115" s="138"/>
      <c r="D115" s="155"/>
      <c r="E115" s="120"/>
      <c r="F115" s="95">
        <f t="shared" si="6"/>
        <v>0</v>
      </c>
      <c r="G115" s="158"/>
      <c r="H115" s="139"/>
      <c r="I115" s="127" t="e">
        <f>VLOOKUP(H115,Presupuesto!$B$11:$C$565,2,0)</f>
        <v>#N/A</v>
      </c>
      <c r="J115" s="219" t="s">
        <v>59</v>
      </c>
      <c r="K115" s="96" t="s">
        <v>703</v>
      </c>
    </row>
    <row r="116" spans="3:11" hidden="1" x14ac:dyDescent="0.25">
      <c r="C116" s="138"/>
      <c r="D116" s="155"/>
      <c r="E116" s="120"/>
      <c r="F116" s="95">
        <f t="shared" si="6"/>
        <v>0</v>
      </c>
      <c r="G116" s="158"/>
      <c r="H116" s="139"/>
      <c r="I116" s="127" t="e">
        <f>VLOOKUP(H116,Presupuesto!$B$11:$C$565,2,0)</f>
        <v>#N/A</v>
      </c>
      <c r="J116" s="219" t="s">
        <v>59</v>
      </c>
      <c r="K116" s="96" t="s">
        <v>703</v>
      </c>
    </row>
    <row r="117" spans="3:11" hidden="1" x14ac:dyDescent="0.25">
      <c r="C117" s="138"/>
      <c r="D117" s="155"/>
      <c r="E117" s="120"/>
      <c r="F117" s="95">
        <f t="shared" si="6"/>
        <v>0</v>
      </c>
      <c r="G117" s="158"/>
      <c r="H117" s="139"/>
      <c r="I117" s="127" t="e">
        <f>VLOOKUP(H117,Presupuesto!$B$11:$C$565,2,0)</f>
        <v>#N/A</v>
      </c>
      <c r="J117" s="219" t="s">
        <v>59</v>
      </c>
      <c r="K117" s="96" t="s">
        <v>703</v>
      </c>
    </row>
    <row r="118" spans="3:11" hidden="1" x14ac:dyDescent="0.25">
      <c r="C118" s="138"/>
      <c r="D118" s="155"/>
      <c r="E118" s="120"/>
      <c r="F118" s="95">
        <f t="shared" si="6"/>
        <v>0</v>
      </c>
      <c r="G118" s="158"/>
      <c r="H118" s="139"/>
      <c r="I118" s="127" t="e">
        <f>VLOOKUP(H118,Presupuesto!$B$11:$C$565,2,0)</f>
        <v>#N/A</v>
      </c>
      <c r="J118" s="219" t="s">
        <v>59</v>
      </c>
      <c r="K118" s="96" t="s">
        <v>703</v>
      </c>
    </row>
    <row r="119" spans="3:11" hidden="1" x14ac:dyDescent="0.25">
      <c r="C119" s="138"/>
      <c r="D119" s="155"/>
      <c r="E119" s="120"/>
      <c r="F119" s="95">
        <f t="shared" si="6"/>
        <v>0</v>
      </c>
      <c r="G119" s="158"/>
      <c r="H119" s="139"/>
      <c r="I119" s="127" t="e">
        <f>VLOOKUP(H119,Presupuesto!$B$11:$C$565,2,0)</f>
        <v>#N/A</v>
      </c>
      <c r="J119" s="219" t="s">
        <v>59</v>
      </c>
      <c r="K119" s="96" t="s">
        <v>703</v>
      </c>
    </row>
    <row r="120" spans="3:11" hidden="1" x14ac:dyDescent="0.25">
      <c r="C120" s="138"/>
      <c r="D120" s="155"/>
      <c r="E120" s="120"/>
      <c r="F120" s="95">
        <f t="shared" si="6"/>
        <v>0</v>
      </c>
      <c r="G120" s="158"/>
      <c r="H120" s="139"/>
      <c r="I120" s="127" t="e">
        <f>VLOOKUP(H120,Presupuesto!$B$11:$C$565,2,0)</f>
        <v>#N/A</v>
      </c>
      <c r="J120" s="219" t="s">
        <v>59</v>
      </c>
      <c r="K120" s="96" t="s">
        <v>703</v>
      </c>
    </row>
    <row r="121" spans="3:11" hidden="1" x14ac:dyDescent="0.25">
      <c r="C121" s="138"/>
      <c r="D121" s="155"/>
      <c r="E121" s="120"/>
      <c r="F121" s="95">
        <f t="shared" si="6"/>
        <v>0</v>
      </c>
      <c r="G121" s="158"/>
      <c r="H121" s="139"/>
      <c r="I121" s="127" t="e">
        <f>VLOOKUP(H121,Presupuesto!$B$11:$C$565,2,0)</f>
        <v>#N/A</v>
      </c>
      <c r="J121" s="219" t="s">
        <v>59</v>
      </c>
      <c r="K121" s="96" t="s">
        <v>703</v>
      </c>
    </row>
    <row r="122" spans="3:11" hidden="1" x14ac:dyDescent="0.25">
      <c r="C122" s="138"/>
      <c r="D122" s="155"/>
      <c r="E122" s="120"/>
      <c r="F122" s="95">
        <f t="shared" si="6"/>
        <v>0</v>
      </c>
      <c r="G122" s="158"/>
      <c r="H122" s="139"/>
      <c r="I122" s="127" t="e">
        <f>VLOOKUP(H122,Presupuesto!$B$11:$C$565,2,0)</f>
        <v>#N/A</v>
      </c>
      <c r="J122" s="219" t="s">
        <v>59</v>
      </c>
      <c r="K122" s="96" t="s">
        <v>703</v>
      </c>
    </row>
    <row r="123" spans="3:11" hidden="1" x14ac:dyDescent="0.25">
      <c r="C123" s="138"/>
      <c r="D123" s="155"/>
      <c r="E123" s="120"/>
      <c r="F123" s="95">
        <f t="shared" si="6"/>
        <v>0</v>
      </c>
      <c r="G123" s="158"/>
      <c r="H123" s="139"/>
      <c r="I123" s="127" t="e">
        <f>VLOOKUP(H123,Presupuesto!$B$11:$C$565,2,0)</f>
        <v>#N/A</v>
      </c>
      <c r="J123" s="219" t="s">
        <v>59</v>
      </c>
      <c r="K123" s="96" t="s">
        <v>703</v>
      </c>
    </row>
    <row r="124" spans="3:11" hidden="1" x14ac:dyDescent="0.25">
      <c r="C124" s="138"/>
      <c r="D124" s="155"/>
      <c r="E124" s="120"/>
      <c r="F124" s="95">
        <f t="shared" si="6"/>
        <v>0</v>
      </c>
      <c r="G124" s="158"/>
      <c r="H124" s="139"/>
      <c r="I124" s="127" t="e">
        <f>VLOOKUP(H124,Presupuesto!$B$11:$C$565,2,0)</f>
        <v>#N/A</v>
      </c>
      <c r="J124" s="219" t="s">
        <v>59</v>
      </c>
      <c r="K124" s="96" t="s">
        <v>703</v>
      </c>
    </row>
    <row r="125" spans="3:11" hidden="1" x14ac:dyDescent="0.25">
      <c r="C125" s="140"/>
      <c r="D125" s="148"/>
      <c r="E125" s="116"/>
      <c r="F125" s="95">
        <f t="shared" si="6"/>
        <v>0</v>
      </c>
      <c r="G125" s="158"/>
      <c r="H125" s="141"/>
      <c r="I125" s="127" t="e">
        <f>VLOOKUP(H125,Presupuesto!$B$11:$C$565,2,0)</f>
        <v>#N/A</v>
      </c>
      <c r="J125" s="219" t="s">
        <v>59</v>
      </c>
      <c r="K125" s="96" t="s">
        <v>703</v>
      </c>
    </row>
    <row r="126" spans="3:11" hidden="1" x14ac:dyDescent="0.25">
      <c r="C126" s="140"/>
      <c r="D126" s="148"/>
      <c r="E126" s="116"/>
      <c r="F126" s="95">
        <f t="shared" si="6"/>
        <v>0</v>
      </c>
      <c r="G126" s="158"/>
      <c r="H126" s="141"/>
      <c r="I126" s="127" t="e">
        <f>VLOOKUP(H126,Presupuesto!$B$11:$C$565,2,0)</f>
        <v>#N/A</v>
      </c>
      <c r="J126" s="219" t="s">
        <v>59</v>
      </c>
      <c r="K126" s="96" t="s">
        <v>703</v>
      </c>
    </row>
    <row r="127" spans="3:11" hidden="1" x14ac:dyDescent="0.25">
      <c r="C127" s="140"/>
      <c r="D127" s="148"/>
      <c r="E127" s="116"/>
      <c r="F127" s="95">
        <f t="shared" si="6"/>
        <v>0</v>
      </c>
      <c r="G127" s="158"/>
      <c r="H127" s="141"/>
      <c r="I127" s="127" t="e">
        <f>VLOOKUP(H127,Presupuesto!$B$11:$C$565,2,0)</f>
        <v>#N/A</v>
      </c>
      <c r="J127" s="219" t="s">
        <v>59</v>
      </c>
      <c r="K127" s="96" t="s">
        <v>703</v>
      </c>
    </row>
    <row r="128" spans="3:11" hidden="1" x14ac:dyDescent="0.25">
      <c r="C128" s="140"/>
      <c r="D128" s="148"/>
      <c r="E128" s="116"/>
      <c r="F128" s="95">
        <f t="shared" si="6"/>
        <v>0</v>
      </c>
      <c r="G128" s="158"/>
      <c r="H128" s="141"/>
      <c r="I128" s="127" t="e">
        <f>VLOOKUP(H128,Presupuesto!$B$11:$C$565,2,0)</f>
        <v>#N/A</v>
      </c>
      <c r="J128" s="219" t="s">
        <v>59</v>
      </c>
      <c r="K128" s="96" t="s">
        <v>703</v>
      </c>
    </row>
    <row r="129" spans="3:11" hidden="1" x14ac:dyDescent="0.25">
      <c r="C129" s="140"/>
      <c r="D129" s="148"/>
      <c r="E129" s="116"/>
      <c r="F129" s="95">
        <f t="shared" si="6"/>
        <v>0</v>
      </c>
      <c r="G129" s="158"/>
      <c r="H129" s="141"/>
      <c r="I129" s="127" t="e">
        <f>VLOOKUP(H129,Presupuesto!$B$11:$C$565,2,0)</f>
        <v>#N/A</v>
      </c>
      <c r="J129" s="219" t="s">
        <v>59</v>
      </c>
      <c r="K129" s="96" t="s">
        <v>703</v>
      </c>
    </row>
    <row r="130" spans="3:11" hidden="1" x14ac:dyDescent="0.25">
      <c r="C130" s="140"/>
      <c r="D130" s="148"/>
      <c r="E130" s="116"/>
      <c r="F130" s="95">
        <f t="shared" si="6"/>
        <v>0</v>
      </c>
      <c r="G130" s="158"/>
      <c r="H130" s="141"/>
      <c r="I130" s="127" t="e">
        <f>VLOOKUP(H130,Presupuesto!$B$11:$C$565,2,0)</f>
        <v>#N/A</v>
      </c>
      <c r="J130" s="219" t="s">
        <v>59</v>
      </c>
      <c r="K130" s="96" t="s">
        <v>703</v>
      </c>
    </row>
    <row r="131" spans="3:11" hidden="1" x14ac:dyDescent="0.25">
      <c r="C131" s="140"/>
      <c r="D131" s="148"/>
      <c r="E131" s="116"/>
      <c r="F131" s="95">
        <f t="shared" si="6"/>
        <v>0</v>
      </c>
      <c r="G131" s="158"/>
      <c r="H131" s="141"/>
      <c r="I131" s="127" t="e">
        <f>VLOOKUP(H131,Presupuesto!$B$11:$C$565,2,0)</f>
        <v>#N/A</v>
      </c>
      <c r="J131" s="219" t="s">
        <v>59</v>
      </c>
      <c r="K131" s="96" t="s">
        <v>703</v>
      </c>
    </row>
    <row r="132" spans="3:11" hidden="1" x14ac:dyDescent="0.25">
      <c r="C132" s="140"/>
      <c r="D132" s="148"/>
      <c r="E132" s="116"/>
      <c r="F132" s="95">
        <f t="shared" si="6"/>
        <v>0</v>
      </c>
      <c r="G132" s="158"/>
      <c r="H132" s="141"/>
      <c r="I132" s="127" t="e">
        <f>VLOOKUP(H132,Presupuesto!$B$11:$C$565,2,0)</f>
        <v>#N/A</v>
      </c>
      <c r="J132" s="219" t="s">
        <v>59</v>
      </c>
      <c r="K132" s="96" t="s">
        <v>703</v>
      </c>
    </row>
    <row r="133" spans="3:11" hidden="1" x14ac:dyDescent="0.25">
      <c r="C133" s="142"/>
      <c r="D133" s="148"/>
      <c r="E133" s="116"/>
      <c r="F133" s="95">
        <f t="shared" si="6"/>
        <v>0</v>
      </c>
      <c r="G133" s="158"/>
      <c r="H133" s="143"/>
      <c r="I133" s="127" t="e">
        <f>VLOOKUP(H133,Presupuesto!$B$11:$C$565,2,0)</f>
        <v>#N/A</v>
      </c>
      <c r="J133" s="219" t="s">
        <v>59</v>
      </c>
      <c r="K133" s="96" t="s">
        <v>715</v>
      </c>
    </row>
    <row r="134" spans="3:11" hidden="1" x14ac:dyDescent="0.25">
      <c r="C134" s="142"/>
      <c r="D134" s="148"/>
      <c r="E134" s="116"/>
      <c r="F134" s="95">
        <f t="shared" si="6"/>
        <v>0</v>
      </c>
      <c r="G134" s="158"/>
      <c r="H134" s="143"/>
      <c r="I134" s="127" t="e">
        <f>VLOOKUP(H134,Presupuesto!$B$11:$C$565,2,0)</f>
        <v>#N/A</v>
      </c>
      <c r="J134" s="219" t="s">
        <v>59</v>
      </c>
      <c r="K134" s="96" t="s">
        <v>703</v>
      </c>
    </row>
    <row r="135" spans="3:11" hidden="1" x14ac:dyDescent="0.25">
      <c r="C135" s="142"/>
      <c r="D135" s="148"/>
      <c r="E135" s="116"/>
      <c r="F135" s="95">
        <f t="shared" si="6"/>
        <v>0</v>
      </c>
      <c r="G135" s="158"/>
      <c r="H135" s="143"/>
      <c r="I135" s="127" t="e">
        <f>VLOOKUP(H135,Presupuesto!$B$11:$C$565,2,0)</f>
        <v>#N/A</v>
      </c>
      <c r="J135" s="219" t="s">
        <v>59</v>
      </c>
      <c r="K135" s="96" t="s">
        <v>703</v>
      </c>
    </row>
    <row r="136" spans="3:11" hidden="1" x14ac:dyDescent="0.25">
      <c r="C136" s="142"/>
      <c r="D136" s="148"/>
      <c r="E136" s="116"/>
      <c r="F136" s="95">
        <f t="shared" si="6"/>
        <v>0</v>
      </c>
      <c r="G136" s="158"/>
      <c r="H136" s="143"/>
      <c r="I136" s="127" t="e">
        <f>VLOOKUP(H136,Presupuesto!$B$11:$C$565,2,0)</f>
        <v>#N/A</v>
      </c>
      <c r="J136" s="219" t="s">
        <v>59</v>
      </c>
      <c r="K136" s="96" t="s">
        <v>703</v>
      </c>
    </row>
    <row r="137" spans="3:11" ht="15.75" hidden="1" thickBot="1" x14ac:dyDescent="0.3">
      <c r="C137" s="144"/>
      <c r="D137" s="156"/>
      <c r="E137" s="101"/>
      <c r="F137" s="103">
        <f t="shared" si="6"/>
        <v>0</v>
      </c>
      <c r="G137" s="159"/>
      <c r="H137" s="145"/>
      <c r="I137" s="129" t="e">
        <f>VLOOKUP(H137,Presupuesto!$B$11:$C$565,2,0)</f>
        <v>#N/A</v>
      </c>
      <c r="J137" s="219" t="s">
        <v>59</v>
      </c>
      <c r="K137" s="121" t="s">
        <v>702</v>
      </c>
    </row>
    <row r="138" spans="3:11" ht="15.75" thickBot="1" x14ac:dyDescent="0.3"/>
    <row r="139" spans="3:11" ht="15.75" thickBot="1" x14ac:dyDescent="0.3">
      <c r="C139" s="154" t="s">
        <v>1406</v>
      </c>
      <c r="D139" s="106">
        <f>SUM(F146:F180)</f>
        <v>48000</v>
      </c>
      <c r="F139" s="69"/>
      <c r="G139" s="78"/>
      <c r="H139" s="69"/>
      <c r="I139" s="69"/>
    </row>
    <row r="140" spans="3:11" x14ac:dyDescent="0.25">
      <c r="C140" s="69"/>
      <c r="D140" s="31"/>
      <c r="E140" s="92"/>
      <c r="F140" s="92"/>
      <c r="G140" s="92"/>
      <c r="H140" s="75"/>
      <c r="I140" s="75"/>
      <c r="J140" s="75"/>
      <c r="K140" s="110"/>
    </row>
    <row r="141" spans="3:11" x14ac:dyDescent="0.25">
      <c r="C141" s="69" t="s">
        <v>1413</v>
      </c>
      <c r="D141" s="31"/>
      <c r="E141" s="92"/>
      <c r="F141" s="92"/>
      <c r="G141" s="92"/>
      <c r="H141" s="75"/>
      <c r="I141" s="75"/>
      <c r="J141" s="75"/>
      <c r="K141" s="110"/>
    </row>
    <row r="142" spans="3:11" ht="15.75" x14ac:dyDescent="0.25">
      <c r="C142" s="201" t="s">
        <v>1293</v>
      </c>
      <c r="D142" s="386">
        <v>6.5</v>
      </c>
      <c r="E142" s="92"/>
      <c r="F142" s="92"/>
      <c r="G142" s="92"/>
      <c r="H142" s="75"/>
      <c r="I142" s="75"/>
      <c r="J142" s="75"/>
      <c r="K142" s="110"/>
    </row>
    <row r="143" spans="3:11" ht="18.75" x14ac:dyDescent="0.25">
      <c r="C143" s="424" t="str">
        <f>IFERROR(VLOOKUP(D142,'Desarrollo e Innov. Curricular'!$E:$F,2,FALSE),IFERROR(VLOOKUP(D142,'Investigación Científica'!$E:$F,2,FALSE),IFERROR(VLOOKUP(D142,'Vinculación Univ. Sociedad'!$E:$F,2,FALSE),IFERROR(VLOOKUP(D142,'Docencia y Profesorado Universi'!$E:$F,2,FALSE),IFERROR(VLOOKUP(D142,'Estudiantes y Graduados'!$E:$F,2,FALSE),IFERROR(VLOOKUP(D142,'Gestion Administrativa'!$E:$F,2,FALSE),IFERROR(VLOOKUP(D142,'Gestión Académica'!$E:$F,2,FALSE),IFERROR(VLOOKUP(D142,'Aseguramiento de la Calidad'!$E:$F,2,FALSE),IFERROR(VLOOKUP(D142,'Gestión del Conocimiento'!$E:$F,2,FALSE),IFERROR(VLOOKUP(D142,'Gobernabilidad y Procesos...'!$E:$F,2,FALSE),IFERROR(VLOOKUP(D142,'Gestión del Talento Humano'!$E:$F,2,FALSE),IFERROR(VLOOKUP(D142,'Internacionalización de la E.S.'!$E:$F,2,FALSE),IFERROR(VLOOKUP(D142,Posgrado!$E:$F,2,FALSE),IFERROR(VLOOKUP(D142,'Cultura de Innovación Insti...'!$E:$F,2,FALSE),VLOOKUP(D142,'Lo Esencial de la Reforma Univ.'!$E:$F,2,0)))))))))))))))</f>
        <v>1-Diseño y elaboración del Curso Virtual de Sistematización de Experiencias, por consultores internacionales externos. 2- Seguimiento al proceso de implementación del Curso de Sistematización de Experiencias. 3- Realización de 3 publicaciones de experiencias sistematizadas, buenas prácticas e historias de éxito de las redes educativas regionales. 4- Operación continuada de la Página Web de Gestión del Conocimiento. 5- Realización de la Feria Anual de Gestión del Conocimiento. 6- Publicación de Memoria de Feria de Gestión del Conocimiento.</v>
      </c>
      <c r="D143" s="31"/>
      <c r="E143" s="92"/>
      <c r="F143" s="92"/>
      <c r="G143" s="92"/>
      <c r="H143" s="75"/>
      <c r="I143" s="75"/>
      <c r="J143" s="75"/>
      <c r="K143" s="110"/>
    </row>
    <row r="144" spans="3:11" ht="15.75" thickBot="1" x14ac:dyDescent="0.3">
      <c r="F144" s="92"/>
      <c r="G144" s="75"/>
      <c r="H144" s="75"/>
      <c r="I144" s="75"/>
    </row>
    <row r="145" spans="3:11" ht="30.75" thickBot="1" x14ac:dyDescent="0.3">
      <c r="C145" s="126" t="s">
        <v>1294</v>
      </c>
      <c r="D145" s="126" t="s">
        <v>90</v>
      </c>
      <c r="E145" s="133" t="s">
        <v>1296</v>
      </c>
      <c r="F145" s="132" t="s">
        <v>1297</v>
      </c>
      <c r="G145" s="130" t="s">
        <v>1298</v>
      </c>
      <c r="H145" s="133" t="s">
        <v>1299</v>
      </c>
      <c r="I145" s="130" t="s">
        <v>695</v>
      </c>
      <c r="J145" s="130" t="s">
        <v>1300</v>
      </c>
      <c r="K145" s="130" t="s">
        <v>1301</v>
      </c>
    </row>
    <row r="146" spans="3:11" x14ac:dyDescent="0.25">
      <c r="C146" s="221"/>
      <c r="D146" s="222"/>
      <c r="E146" s="220">
        <v>0</v>
      </c>
      <c r="F146" s="95">
        <f t="shared" ref="F146:F180" si="7">D146*E146</f>
        <v>0</v>
      </c>
      <c r="G146" s="158" t="s">
        <v>687</v>
      </c>
      <c r="H146" s="139"/>
      <c r="I146" s="127" t="e">
        <f>VLOOKUP(H146,Presupuesto!$B$11:$C$565,2,0)</f>
        <v>#N/A</v>
      </c>
      <c r="J146" s="219" t="s">
        <v>59</v>
      </c>
      <c r="K146" s="96" t="s">
        <v>702</v>
      </c>
    </row>
    <row r="147" spans="3:11" x14ac:dyDescent="0.25">
      <c r="C147" s="138" t="s">
        <v>1412</v>
      </c>
      <c r="D147" s="155">
        <v>1200</v>
      </c>
      <c r="E147" s="120">
        <v>40</v>
      </c>
      <c r="F147" s="95">
        <f t="shared" si="7"/>
        <v>48000</v>
      </c>
      <c r="G147" s="158" t="s">
        <v>696</v>
      </c>
      <c r="H147" s="139" t="s">
        <v>291</v>
      </c>
      <c r="I147" s="127" t="str">
        <f>VLOOKUP(H147,Presupuesto!$B$11:$C$565,2,0)</f>
        <v>SERVICIOS DE IMPRENTA PUBLIC.Y REPRODUCCION</v>
      </c>
      <c r="J147" s="219" t="s">
        <v>59</v>
      </c>
      <c r="K147" s="96" t="s">
        <v>703</v>
      </c>
    </row>
    <row r="148" spans="3:11" hidden="1" x14ac:dyDescent="0.25">
      <c r="C148" s="138"/>
      <c r="D148" s="155"/>
      <c r="E148" s="120"/>
      <c r="F148" s="95">
        <f t="shared" si="7"/>
        <v>0</v>
      </c>
      <c r="G148" s="158"/>
      <c r="H148" s="139"/>
      <c r="I148" s="127" t="e">
        <f>VLOOKUP(H148,Presupuesto!$B$11:$C$565,2,0)</f>
        <v>#N/A</v>
      </c>
      <c r="J148" s="219" t="s">
        <v>59</v>
      </c>
      <c r="K148" s="96" t="s">
        <v>703</v>
      </c>
    </row>
    <row r="149" spans="3:11" hidden="1" x14ac:dyDescent="0.25">
      <c r="C149" s="138"/>
      <c r="D149" s="155"/>
      <c r="E149" s="120"/>
      <c r="F149" s="95">
        <f t="shared" si="7"/>
        <v>0</v>
      </c>
      <c r="G149" s="158"/>
      <c r="H149" s="139"/>
      <c r="I149" s="127" t="e">
        <f>VLOOKUP(H149,Presupuesto!$B$11:$C$565,2,0)</f>
        <v>#N/A</v>
      </c>
      <c r="J149" s="219" t="s">
        <v>59</v>
      </c>
      <c r="K149" s="96" t="s">
        <v>703</v>
      </c>
    </row>
    <row r="150" spans="3:11" hidden="1" x14ac:dyDescent="0.25">
      <c r="C150" s="138"/>
      <c r="D150" s="155"/>
      <c r="E150" s="120"/>
      <c r="F150" s="95">
        <f t="shared" si="7"/>
        <v>0</v>
      </c>
      <c r="G150" s="158"/>
      <c r="H150" s="139"/>
      <c r="I150" s="127" t="e">
        <f>VLOOKUP(H150,Presupuesto!$B$11:$C$565,2,0)</f>
        <v>#N/A</v>
      </c>
      <c r="J150" s="219" t="s">
        <v>59</v>
      </c>
      <c r="K150" s="96" t="s">
        <v>703</v>
      </c>
    </row>
    <row r="151" spans="3:11" hidden="1" x14ac:dyDescent="0.25">
      <c r="C151" s="138"/>
      <c r="D151" s="155"/>
      <c r="E151" s="120"/>
      <c r="F151" s="95">
        <f t="shared" si="7"/>
        <v>0</v>
      </c>
      <c r="G151" s="158"/>
      <c r="H151" s="139"/>
      <c r="I151" s="127" t="e">
        <f>VLOOKUP(H151,Presupuesto!$B$11:$C$565,2,0)</f>
        <v>#N/A</v>
      </c>
      <c r="J151" s="219" t="s">
        <v>59</v>
      </c>
      <c r="K151" s="96" t="s">
        <v>712</v>
      </c>
    </row>
    <row r="152" spans="3:11" hidden="1" x14ac:dyDescent="0.25">
      <c r="C152" s="138"/>
      <c r="D152" s="155"/>
      <c r="E152" s="120"/>
      <c r="F152" s="95">
        <f t="shared" si="7"/>
        <v>0</v>
      </c>
      <c r="G152" s="158"/>
      <c r="H152" s="139"/>
      <c r="I152" s="127" t="e">
        <f>VLOOKUP(H152,Presupuesto!$B$11:$C$565,2,0)</f>
        <v>#N/A</v>
      </c>
      <c r="J152" s="219" t="s">
        <v>59</v>
      </c>
      <c r="K152" s="96" t="s">
        <v>703</v>
      </c>
    </row>
    <row r="153" spans="3:11" hidden="1" x14ac:dyDescent="0.25">
      <c r="C153" s="138"/>
      <c r="D153" s="155"/>
      <c r="E153" s="120"/>
      <c r="F153" s="95">
        <f t="shared" si="7"/>
        <v>0</v>
      </c>
      <c r="G153" s="158"/>
      <c r="H153" s="139"/>
      <c r="I153" s="127" t="e">
        <f>VLOOKUP(H153,Presupuesto!$B$11:$C$565,2,0)</f>
        <v>#N/A</v>
      </c>
      <c r="J153" s="219" t="s">
        <v>59</v>
      </c>
      <c r="K153" s="96" t="s">
        <v>703</v>
      </c>
    </row>
    <row r="154" spans="3:11" hidden="1" x14ac:dyDescent="0.25">
      <c r="C154" s="138"/>
      <c r="D154" s="155"/>
      <c r="E154" s="120"/>
      <c r="F154" s="95">
        <f t="shared" si="7"/>
        <v>0</v>
      </c>
      <c r="G154" s="158"/>
      <c r="H154" s="139"/>
      <c r="I154" s="127" t="e">
        <f>VLOOKUP(H154,Presupuesto!$B$11:$C$565,2,0)</f>
        <v>#N/A</v>
      </c>
      <c r="J154" s="219" t="s">
        <v>59</v>
      </c>
      <c r="K154" s="96" t="s">
        <v>703</v>
      </c>
    </row>
    <row r="155" spans="3:11" hidden="1" x14ac:dyDescent="0.25">
      <c r="C155" s="138"/>
      <c r="D155" s="155"/>
      <c r="E155" s="120"/>
      <c r="F155" s="95">
        <f t="shared" si="7"/>
        <v>0</v>
      </c>
      <c r="G155" s="158"/>
      <c r="H155" s="139"/>
      <c r="I155" s="127" t="e">
        <f>VLOOKUP(H155,Presupuesto!$B$11:$C$565,2,0)</f>
        <v>#N/A</v>
      </c>
      <c r="J155" s="219" t="s">
        <v>59</v>
      </c>
      <c r="K155" s="96" t="s">
        <v>703</v>
      </c>
    </row>
    <row r="156" spans="3:11" hidden="1" x14ac:dyDescent="0.25">
      <c r="C156" s="138"/>
      <c r="D156" s="155"/>
      <c r="E156" s="120"/>
      <c r="F156" s="95">
        <f t="shared" si="7"/>
        <v>0</v>
      </c>
      <c r="G156" s="158"/>
      <c r="H156" s="139"/>
      <c r="I156" s="127" t="e">
        <f>VLOOKUP(H156,Presupuesto!$B$11:$C$565,2,0)</f>
        <v>#N/A</v>
      </c>
      <c r="J156" s="219" t="s">
        <v>59</v>
      </c>
      <c r="K156" s="96" t="s">
        <v>703</v>
      </c>
    </row>
    <row r="157" spans="3:11" hidden="1" x14ac:dyDescent="0.25">
      <c r="C157" s="138"/>
      <c r="D157" s="155"/>
      <c r="E157" s="120"/>
      <c r="F157" s="95">
        <f t="shared" si="7"/>
        <v>0</v>
      </c>
      <c r="G157" s="158"/>
      <c r="H157" s="139"/>
      <c r="I157" s="127" t="e">
        <f>VLOOKUP(H157,Presupuesto!$B$11:$C$565,2,0)</f>
        <v>#N/A</v>
      </c>
      <c r="J157" s="219" t="s">
        <v>59</v>
      </c>
      <c r="K157" s="96" t="s">
        <v>703</v>
      </c>
    </row>
    <row r="158" spans="3:11" hidden="1" x14ac:dyDescent="0.25">
      <c r="C158" s="138"/>
      <c r="D158" s="155"/>
      <c r="E158" s="120"/>
      <c r="F158" s="95">
        <f t="shared" si="7"/>
        <v>0</v>
      </c>
      <c r="G158" s="158"/>
      <c r="H158" s="139"/>
      <c r="I158" s="127" t="e">
        <f>VLOOKUP(H158,Presupuesto!$B$11:$C$565,2,0)</f>
        <v>#N/A</v>
      </c>
      <c r="J158" s="219" t="s">
        <v>59</v>
      </c>
      <c r="K158" s="96" t="s">
        <v>703</v>
      </c>
    </row>
    <row r="159" spans="3:11" hidden="1" x14ac:dyDescent="0.25">
      <c r="C159" s="138"/>
      <c r="D159" s="155"/>
      <c r="E159" s="120"/>
      <c r="F159" s="95">
        <f t="shared" si="7"/>
        <v>0</v>
      </c>
      <c r="G159" s="158"/>
      <c r="H159" s="139"/>
      <c r="I159" s="127" t="e">
        <f>VLOOKUP(H159,Presupuesto!$B$11:$C$565,2,0)</f>
        <v>#N/A</v>
      </c>
      <c r="J159" s="219" t="s">
        <v>59</v>
      </c>
      <c r="K159" s="96" t="s">
        <v>703</v>
      </c>
    </row>
    <row r="160" spans="3:11" hidden="1" x14ac:dyDescent="0.25">
      <c r="C160" s="138"/>
      <c r="D160" s="155"/>
      <c r="E160" s="120"/>
      <c r="F160" s="95">
        <f t="shared" si="7"/>
        <v>0</v>
      </c>
      <c r="G160" s="158"/>
      <c r="H160" s="139"/>
      <c r="I160" s="127" t="e">
        <f>VLOOKUP(H160,Presupuesto!$B$11:$C$565,2,0)</f>
        <v>#N/A</v>
      </c>
      <c r="J160" s="219" t="s">
        <v>59</v>
      </c>
      <c r="K160" s="96" t="s">
        <v>703</v>
      </c>
    </row>
    <row r="161" spans="3:11" hidden="1" x14ac:dyDescent="0.25">
      <c r="C161" s="138"/>
      <c r="D161" s="155"/>
      <c r="E161" s="120"/>
      <c r="F161" s="95">
        <f t="shared" si="7"/>
        <v>0</v>
      </c>
      <c r="G161" s="158"/>
      <c r="H161" s="139"/>
      <c r="I161" s="127" t="e">
        <f>VLOOKUP(H161,Presupuesto!$B$11:$C$565,2,0)</f>
        <v>#N/A</v>
      </c>
      <c r="J161" s="219" t="s">
        <v>59</v>
      </c>
      <c r="K161" s="96" t="s">
        <v>703</v>
      </c>
    </row>
    <row r="162" spans="3:11" hidden="1" x14ac:dyDescent="0.25">
      <c r="C162" s="138"/>
      <c r="D162" s="155"/>
      <c r="E162" s="120"/>
      <c r="F162" s="95">
        <f t="shared" si="7"/>
        <v>0</v>
      </c>
      <c r="G162" s="158"/>
      <c r="H162" s="139"/>
      <c r="I162" s="127" t="e">
        <f>VLOOKUP(H162,Presupuesto!$B$11:$C$565,2,0)</f>
        <v>#N/A</v>
      </c>
      <c r="J162" s="219" t="s">
        <v>59</v>
      </c>
      <c r="K162" s="96" t="s">
        <v>703</v>
      </c>
    </row>
    <row r="163" spans="3:11" hidden="1" x14ac:dyDescent="0.25">
      <c r="C163" s="138"/>
      <c r="D163" s="155"/>
      <c r="E163" s="120"/>
      <c r="F163" s="95">
        <f t="shared" si="7"/>
        <v>0</v>
      </c>
      <c r="G163" s="158"/>
      <c r="H163" s="139"/>
      <c r="I163" s="127" t="e">
        <f>VLOOKUP(H163,Presupuesto!$B$11:$C$565,2,0)</f>
        <v>#N/A</v>
      </c>
      <c r="J163" s="219" t="s">
        <v>59</v>
      </c>
      <c r="K163" s="96" t="s">
        <v>703</v>
      </c>
    </row>
    <row r="164" spans="3:11" hidden="1" x14ac:dyDescent="0.25">
      <c r="C164" s="138"/>
      <c r="D164" s="155"/>
      <c r="E164" s="120"/>
      <c r="F164" s="95">
        <f t="shared" si="7"/>
        <v>0</v>
      </c>
      <c r="G164" s="158"/>
      <c r="H164" s="139"/>
      <c r="I164" s="127" t="e">
        <f>VLOOKUP(H164,Presupuesto!$B$11:$C$565,2,0)</f>
        <v>#N/A</v>
      </c>
      <c r="J164" s="219" t="s">
        <v>59</v>
      </c>
      <c r="K164" s="96" t="s">
        <v>703</v>
      </c>
    </row>
    <row r="165" spans="3:11" hidden="1" x14ac:dyDescent="0.25">
      <c r="C165" s="138"/>
      <c r="D165" s="155"/>
      <c r="E165" s="120"/>
      <c r="F165" s="95">
        <f t="shared" si="7"/>
        <v>0</v>
      </c>
      <c r="G165" s="158"/>
      <c r="H165" s="139"/>
      <c r="I165" s="127" t="e">
        <f>VLOOKUP(H165,Presupuesto!$B$11:$C$565,2,0)</f>
        <v>#N/A</v>
      </c>
      <c r="J165" s="219" t="s">
        <v>59</v>
      </c>
      <c r="K165" s="96" t="s">
        <v>703</v>
      </c>
    </row>
    <row r="166" spans="3:11" hidden="1" x14ac:dyDescent="0.25">
      <c r="C166" s="138"/>
      <c r="D166" s="155"/>
      <c r="E166" s="120"/>
      <c r="F166" s="95">
        <f t="shared" si="7"/>
        <v>0</v>
      </c>
      <c r="G166" s="158"/>
      <c r="H166" s="139"/>
      <c r="I166" s="127" t="e">
        <f>VLOOKUP(H166,Presupuesto!$B$11:$C$565,2,0)</f>
        <v>#N/A</v>
      </c>
      <c r="J166" s="219" t="s">
        <v>59</v>
      </c>
      <c r="K166" s="96" t="s">
        <v>703</v>
      </c>
    </row>
    <row r="167" spans="3:11" hidden="1" x14ac:dyDescent="0.25">
      <c r="C167" s="138"/>
      <c r="D167" s="155"/>
      <c r="E167" s="120"/>
      <c r="F167" s="95">
        <f t="shared" si="7"/>
        <v>0</v>
      </c>
      <c r="G167" s="158"/>
      <c r="H167" s="139"/>
      <c r="I167" s="127" t="e">
        <f>VLOOKUP(H167,Presupuesto!$B$11:$C$565,2,0)</f>
        <v>#N/A</v>
      </c>
      <c r="J167" s="219" t="s">
        <v>59</v>
      </c>
      <c r="K167" s="96" t="s">
        <v>703</v>
      </c>
    </row>
    <row r="168" spans="3:11" hidden="1" x14ac:dyDescent="0.25">
      <c r="C168" s="140"/>
      <c r="D168" s="148"/>
      <c r="E168" s="116"/>
      <c r="F168" s="95">
        <f t="shared" si="7"/>
        <v>0</v>
      </c>
      <c r="G168" s="158"/>
      <c r="H168" s="141"/>
      <c r="I168" s="127" t="e">
        <f>VLOOKUP(H168,Presupuesto!$B$11:$C$565,2,0)</f>
        <v>#N/A</v>
      </c>
      <c r="J168" s="219" t="s">
        <v>59</v>
      </c>
      <c r="K168" s="96" t="s">
        <v>703</v>
      </c>
    </row>
    <row r="169" spans="3:11" hidden="1" x14ac:dyDescent="0.25">
      <c r="C169" s="140"/>
      <c r="D169" s="148"/>
      <c r="E169" s="116"/>
      <c r="F169" s="95">
        <f t="shared" si="7"/>
        <v>0</v>
      </c>
      <c r="G169" s="158"/>
      <c r="H169" s="141"/>
      <c r="I169" s="127" t="e">
        <f>VLOOKUP(H169,Presupuesto!$B$11:$C$565,2,0)</f>
        <v>#N/A</v>
      </c>
      <c r="J169" s="219" t="s">
        <v>59</v>
      </c>
      <c r="K169" s="96" t="s">
        <v>703</v>
      </c>
    </row>
    <row r="170" spans="3:11" hidden="1" x14ac:dyDescent="0.25">
      <c r="C170" s="140"/>
      <c r="D170" s="148"/>
      <c r="E170" s="116"/>
      <c r="F170" s="95">
        <f t="shared" si="7"/>
        <v>0</v>
      </c>
      <c r="G170" s="158"/>
      <c r="H170" s="141"/>
      <c r="I170" s="127" t="e">
        <f>VLOOKUP(H170,Presupuesto!$B$11:$C$565,2,0)</f>
        <v>#N/A</v>
      </c>
      <c r="J170" s="219" t="s">
        <v>59</v>
      </c>
      <c r="K170" s="96" t="s">
        <v>703</v>
      </c>
    </row>
    <row r="171" spans="3:11" hidden="1" x14ac:dyDescent="0.25">
      <c r="C171" s="140"/>
      <c r="D171" s="148"/>
      <c r="E171" s="116"/>
      <c r="F171" s="95">
        <f t="shared" si="7"/>
        <v>0</v>
      </c>
      <c r="G171" s="158"/>
      <c r="H171" s="141"/>
      <c r="I171" s="127" t="e">
        <f>VLOOKUP(H171,Presupuesto!$B$11:$C$565,2,0)</f>
        <v>#N/A</v>
      </c>
      <c r="J171" s="219" t="s">
        <v>59</v>
      </c>
      <c r="K171" s="96" t="s">
        <v>703</v>
      </c>
    </row>
    <row r="172" spans="3:11" hidden="1" x14ac:dyDescent="0.25">
      <c r="C172" s="140"/>
      <c r="D172" s="148"/>
      <c r="E172" s="116"/>
      <c r="F172" s="95">
        <f t="shared" si="7"/>
        <v>0</v>
      </c>
      <c r="G172" s="158"/>
      <c r="H172" s="141"/>
      <c r="I172" s="127" t="e">
        <f>VLOOKUP(H172,Presupuesto!$B$11:$C$565,2,0)</f>
        <v>#N/A</v>
      </c>
      <c r="J172" s="219" t="s">
        <v>59</v>
      </c>
      <c r="K172" s="96" t="s">
        <v>703</v>
      </c>
    </row>
    <row r="173" spans="3:11" hidden="1" x14ac:dyDescent="0.25">
      <c r="C173" s="140"/>
      <c r="D173" s="148"/>
      <c r="E173" s="116"/>
      <c r="F173" s="95">
        <f t="shared" si="7"/>
        <v>0</v>
      </c>
      <c r="G173" s="158"/>
      <c r="H173" s="141"/>
      <c r="I173" s="127" t="e">
        <f>VLOOKUP(H173,Presupuesto!$B$11:$C$565,2,0)</f>
        <v>#N/A</v>
      </c>
      <c r="J173" s="219" t="s">
        <v>59</v>
      </c>
      <c r="K173" s="96" t="s">
        <v>703</v>
      </c>
    </row>
    <row r="174" spans="3:11" hidden="1" x14ac:dyDescent="0.25">
      <c r="C174" s="140"/>
      <c r="D174" s="148"/>
      <c r="E174" s="116"/>
      <c r="F174" s="95">
        <f t="shared" si="7"/>
        <v>0</v>
      </c>
      <c r="G174" s="158"/>
      <c r="H174" s="141"/>
      <c r="I174" s="127" t="e">
        <f>VLOOKUP(H174,Presupuesto!$B$11:$C$565,2,0)</f>
        <v>#N/A</v>
      </c>
      <c r="J174" s="219" t="s">
        <v>59</v>
      </c>
      <c r="K174" s="96" t="s">
        <v>703</v>
      </c>
    </row>
    <row r="175" spans="3:11" hidden="1" x14ac:dyDescent="0.25">
      <c r="C175" s="140"/>
      <c r="D175" s="148"/>
      <c r="E175" s="116"/>
      <c r="F175" s="95">
        <f t="shared" si="7"/>
        <v>0</v>
      </c>
      <c r="G175" s="158"/>
      <c r="H175" s="141"/>
      <c r="I175" s="127" t="e">
        <f>VLOOKUP(H175,Presupuesto!$B$11:$C$565,2,0)</f>
        <v>#N/A</v>
      </c>
      <c r="J175" s="219" t="s">
        <v>59</v>
      </c>
      <c r="K175" s="96" t="s">
        <v>703</v>
      </c>
    </row>
    <row r="176" spans="3:11" hidden="1" x14ac:dyDescent="0.25">
      <c r="C176" s="142"/>
      <c r="D176" s="148"/>
      <c r="E176" s="116"/>
      <c r="F176" s="95">
        <f t="shared" si="7"/>
        <v>0</v>
      </c>
      <c r="G176" s="158"/>
      <c r="H176" s="143"/>
      <c r="I176" s="127" t="e">
        <f>VLOOKUP(H176,Presupuesto!$B$11:$C$565,2,0)</f>
        <v>#N/A</v>
      </c>
      <c r="J176" s="219" t="s">
        <v>59</v>
      </c>
      <c r="K176" s="96" t="s">
        <v>715</v>
      </c>
    </row>
    <row r="177" spans="3:11" hidden="1" x14ac:dyDescent="0.25">
      <c r="C177" s="142"/>
      <c r="D177" s="148"/>
      <c r="E177" s="116"/>
      <c r="F177" s="95">
        <f t="shared" si="7"/>
        <v>0</v>
      </c>
      <c r="G177" s="158"/>
      <c r="H177" s="143"/>
      <c r="I177" s="127" t="e">
        <f>VLOOKUP(H177,Presupuesto!$B$11:$C$565,2,0)</f>
        <v>#N/A</v>
      </c>
      <c r="J177" s="219" t="s">
        <v>59</v>
      </c>
      <c r="K177" s="96" t="s">
        <v>703</v>
      </c>
    </row>
    <row r="178" spans="3:11" hidden="1" x14ac:dyDescent="0.25">
      <c r="C178" s="142"/>
      <c r="D178" s="148"/>
      <c r="E178" s="116"/>
      <c r="F178" s="95">
        <f t="shared" si="7"/>
        <v>0</v>
      </c>
      <c r="G178" s="158"/>
      <c r="H178" s="143"/>
      <c r="I178" s="127" t="e">
        <f>VLOOKUP(H178,Presupuesto!$B$11:$C$565,2,0)</f>
        <v>#N/A</v>
      </c>
      <c r="J178" s="219" t="s">
        <v>59</v>
      </c>
      <c r="K178" s="96" t="s">
        <v>703</v>
      </c>
    </row>
    <row r="179" spans="3:11" hidden="1" x14ac:dyDescent="0.25">
      <c r="C179" s="142"/>
      <c r="D179" s="148"/>
      <c r="E179" s="116"/>
      <c r="F179" s="95">
        <f t="shared" si="7"/>
        <v>0</v>
      </c>
      <c r="G179" s="158"/>
      <c r="H179" s="143"/>
      <c r="I179" s="127" t="e">
        <f>VLOOKUP(H179,Presupuesto!$B$11:$C$565,2,0)</f>
        <v>#N/A</v>
      </c>
      <c r="J179" s="219" t="s">
        <v>59</v>
      </c>
      <c r="K179" s="96" t="s">
        <v>703</v>
      </c>
    </row>
    <row r="180" spans="3:11" ht="15.75" hidden="1" thickBot="1" x14ac:dyDescent="0.3">
      <c r="C180" s="144"/>
      <c r="D180" s="156"/>
      <c r="E180" s="101"/>
      <c r="F180" s="103">
        <f t="shared" si="7"/>
        <v>0</v>
      </c>
      <c r="G180" s="159"/>
      <c r="H180" s="145"/>
      <c r="I180" s="129" t="e">
        <f>VLOOKUP(H180,Presupuesto!$B$11:$C$565,2,0)</f>
        <v>#N/A</v>
      </c>
      <c r="J180" s="219" t="s">
        <v>59</v>
      </c>
      <c r="K180" s="121" t="s">
        <v>702</v>
      </c>
    </row>
    <row r="181" spans="3:11" ht="15.75" thickBot="1" x14ac:dyDescent="0.3"/>
    <row r="182" spans="3:11" ht="15.75" thickBot="1" x14ac:dyDescent="0.3">
      <c r="C182" s="154" t="s">
        <v>1406</v>
      </c>
      <c r="D182" s="106">
        <f>SUM(F189:F223)</f>
        <v>150000</v>
      </c>
      <c r="F182" s="69"/>
      <c r="G182" s="78"/>
      <c r="H182" s="69"/>
      <c r="I182" s="69"/>
    </row>
    <row r="183" spans="3:11" x14ac:dyDescent="0.25">
      <c r="C183" s="69"/>
      <c r="D183" s="31"/>
      <c r="E183" s="92"/>
      <c r="F183" s="92"/>
      <c r="G183" s="92"/>
      <c r="H183" s="75"/>
      <c r="I183" s="75"/>
      <c r="J183" s="75"/>
      <c r="K183" s="110"/>
    </row>
    <row r="184" spans="3:11" x14ac:dyDescent="0.25">
      <c r="C184" s="69" t="s">
        <v>1414</v>
      </c>
      <c r="D184" s="31"/>
      <c r="E184" s="92"/>
      <c r="F184" s="92"/>
      <c r="G184" s="92"/>
      <c r="H184" s="75"/>
      <c r="I184" s="75"/>
      <c r="J184" s="75"/>
      <c r="K184" s="110"/>
    </row>
    <row r="185" spans="3:11" ht="15.75" x14ac:dyDescent="0.25">
      <c r="C185" s="201" t="s">
        <v>1293</v>
      </c>
      <c r="D185" s="386">
        <v>7.4</v>
      </c>
      <c r="E185" s="92"/>
      <c r="F185" s="92"/>
      <c r="G185" s="92"/>
      <c r="H185" s="75"/>
      <c r="I185" s="75"/>
      <c r="J185" s="75"/>
      <c r="K185" s="110"/>
    </row>
    <row r="186" spans="3:11" ht="18.75" x14ac:dyDescent="0.25">
      <c r="C186" s="424" t="str">
        <f>IFERROR(VLOOKUP(D185,'Desarrollo e Innov. Curricular'!$E:$F,2,FALSE),IFERROR(VLOOKUP(D185,'Investigación Científica'!$E:$F,2,FALSE),IFERROR(VLOOKUP(D185,'Vinculación Univ. Sociedad'!$E:$F,2,FALSE),IFERROR(VLOOKUP(D185,'Docencia y Profesorado Universi'!$E:$F,2,FALSE),IFERROR(VLOOKUP(D185,'Estudiantes y Graduados'!$E:$F,2,FALSE),IFERROR(VLOOKUP(D185,'Gestion Administrativa'!$E:$F,2,FALSE),IFERROR(VLOOKUP(D185,'Gestión Académica'!$E:$F,2,FALSE),IFERROR(VLOOKUP(D185,'Aseguramiento de la Calidad'!$E:$F,2,FALSE),IFERROR(VLOOKUP(D185,'Gestión del Conocimiento'!$E:$F,2,FALSE),IFERROR(VLOOKUP(D185,'Gobernabilidad y Procesos...'!$E:$F,2,FALSE),IFERROR(VLOOKUP(D185,'Gestión del Talento Humano'!$E:$F,2,FALSE),IFERROR(VLOOKUP(D185,'Internacionalización de la E.S.'!$E:$F,2,FALSE),IFERROR(VLOOKUP(D185,Posgrado!$E:$F,2,FALSE),IFERROR(VLOOKUP(D185,'Cultura de Innovación Insti...'!$E:$F,2,FALSE),VLOOKUP(D185,'Lo Esencial de la Reforma Univ.'!$E:$F,2,0)))))))))))))))</f>
        <v>1 Proyecto de investigación para evaluar el Programa Lo Esencial</v>
      </c>
      <c r="D186" s="31"/>
      <c r="E186" s="92"/>
      <c r="F186" s="92"/>
      <c r="G186" s="92"/>
      <c r="H186" s="75"/>
      <c r="I186" s="75"/>
      <c r="J186" s="75"/>
      <c r="K186" s="110"/>
    </row>
    <row r="187" spans="3:11" ht="15.75" thickBot="1" x14ac:dyDescent="0.3">
      <c r="F187" s="92"/>
      <c r="G187" s="75"/>
      <c r="H187" s="75"/>
      <c r="I187" s="75"/>
    </row>
    <row r="188" spans="3:11" ht="30.75" thickBot="1" x14ac:dyDescent="0.3">
      <c r="C188" s="126" t="s">
        <v>1294</v>
      </c>
      <c r="D188" s="126" t="s">
        <v>90</v>
      </c>
      <c r="E188" s="133" t="s">
        <v>1296</v>
      </c>
      <c r="F188" s="132" t="s">
        <v>1297</v>
      </c>
      <c r="G188" s="130" t="s">
        <v>1298</v>
      </c>
      <c r="H188" s="133" t="s">
        <v>1299</v>
      </c>
      <c r="I188" s="130" t="s">
        <v>695</v>
      </c>
      <c r="J188" s="130" t="s">
        <v>1300</v>
      </c>
      <c r="K188" s="130" t="s">
        <v>1301</v>
      </c>
    </row>
    <row r="189" spans="3:11" x14ac:dyDescent="0.25">
      <c r="C189" s="221"/>
      <c r="D189" s="222"/>
      <c r="E189" s="220">
        <v>0</v>
      </c>
      <c r="F189" s="95">
        <f t="shared" ref="F189:F223" si="8">D189*E189</f>
        <v>0</v>
      </c>
      <c r="G189" s="158" t="s">
        <v>687</v>
      </c>
      <c r="H189" s="139"/>
      <c r="I189" s="127" t="e">
        <f>VLOOKUP(H189,Presupuesto!$B$11:$C$565,2,0)</f>
        <v>#N/A</v>
      </c>
      <c r="J189" s="219" t="s">
        <v>62</v>
      </c>
      <c r="K189" s="96" t="s">
        <v>702</v>
      </c>
    </row>
    <row r="190" spans="3:11" x14ac:dyDescent="0.25">
      <c r="C190" s="138" t="s">
        <v>1415</v>
      </c>
      <c r="D190" s="155">
        <v>1</v>
      </c>
      <c r="E190" s="120">
        <v>150000</v>
      </c>
      <c r="F190" s="95">
        <f t="shared" si="8"/>
        <v>150000</v>
      </c>
      <c r="G190" s="158" t="s">
        <v>696</v>
      </c>
      <c r="H190" s="139" t="s">
        <v>282</v>
      </c>
      <c r="I190" s="127" t="str">
        <f>VLOOKUP(H190,Presupuesto!$B$11:$C$565,2,0)</f>
        <v>OTROS SERVICIOS TECNICOS Y PROFESIONALES</v>
      </c>
      <c r="J190" s="219" t="s">
        <v>62</v>
      </c>
      <c r="K190" s="96" t="s">
        <v>703</v>
      </c>
    </row>
    <row r="191" spans="3:11" ht="18.75" hidden="1" customHeight="1" x14ac:dyDescent="0.25">
      <c r="C191" s="138"/>
      <c r="D191" s="155"/>
      <c r="E191" s="120"/>
      <c r="F191" s="95">
        <f t="shared" si="8"/>
        <v>0</v>
      </c>
      <c r="G191" s="158"/>
      <c r="H191" s="139"/>
      <c r="I191" s="127" t="e">
        <f>VLOOKUP(H191,Presupuesto!$B$11:$C$565,2,0)</f>
        <v>#N/A</v>
      </c>
      <c r="J191" s="219" t="s">
        <v>62</v>
      </c>
      <c r="K191" s="96" t="s">
        <v>703</v>
      </c>
    </row>
    <row r="192" spans="3:11" hidden="1" x14ac:dyDescent="0.25">
      <c r="C192" s="138"/>
      <c r="D192" s="155"/>
      <c r="E192" s="120"/>
      <c r="F192" s="95">
        <f t="shared" si="8"/>
        <v>0</v>
      </c>
      <c r="G192" s="158"/>
      <c r="H192" s="139"/>
      <c r="I192" s="127" t="e">
        <f>VLOOKUP(H192,Presupuesto!$B$11:$C$565,2,0)</f>
        <v>#N/A</v>
      </c>
      <c r="J192" s="219" t="s">
        <v>62</v>
      </c>
      <c r="K192" s="96" t="s">
        <v>703</v>
      </c>
    </row>
    <row r="193" spans="3:11" hidden="1" x14ac:dyDescent="0.25">
      <c r="C193" s="138"/>
      <c r="D193" s="155"/>
      <c r="E193" s="120"/>
      <c r="F193" s="95">
        <f t="shared" si="8"/>
        <v>0</v>
      </c>
      <c r="G193" s="158"/>
      <c r="H193" s="139"/>
      <c r="I193" s="127" t="e">
        <f>VLOOKUP(H193,Presupuesto!$B$11:$C$565,2,0)</f>
        <v>#N/A</v>
      </c>
      <c r="J193" s="219" t="s">
        <v>62</v>
      </c>
      <c r="K193" s="96" t="s">
        <v>703</v>
      </c>
    </row>
    <row r="194" spans="3:11" hidden="1" x14ac:dyDescent="0.25">
      <c r="C194" s="138"/>
      <c r="D194" s="155"/>
      <c r="E194" s="120"/>
      <c r="F194" s="95">
        <f t="shared" si="8"/>
        <v>0</v>
      </c>
      <c r="G194" s="158"/>
      <c r="H194" s="139"/>
      <c r="I194" s="127" t="e">
        <f>VLOOKUP(H194,Presupuesto!$B$11:$C$565,2,0)</f>
        <v>#N/A</v>
      </c>
      <c r="J194" s="219" t="s">
        <v>62</v>
      </c>
      <c r="K194" s="96" t="s">
        <v>712</v>
      </c>
    </row>
    <row r="195" spans="3:11" hidden="1" x14ac:dyDescent="0.25">
      <c r="C195" s="138"/>
      <c r="D195" s="155"/>
      <c r="E195" s="120"/>
      <c r="F195" s="95">
        <f t="shared" si="8"/>
        <v>0</v>
      </c>
      <c r="G195" s="158"/>
      <c r="H195" s="139"/>
      <c r="I195" s="127" t="e">
        <f>VLOOKUP(H195,Presupuesto!$B$11:$C$565,2,0)</f>
        <v>#N/A</v>
      </c>
      <c r="J195" s="219" t="s">
        <v>62</v>
      </c>
      <c r="K195" s="96" t="s">
        <v>703</v>
      </c>
    </row>
    <row r="196" spans="3:11" hidden="1" x14ac:dyDescent="0.25">
      <c r="C196" s="138"/>
      <c r="D196" s="155"/>
      <c r="E196" s="120"/>
      <c r="F196" s="95">
        <f t="shared" si="8"/>
        <v>0</v>
      </c>
      <c r="G196" s="158"/>
      <c r="H196" s="139"/>
      <c r="I196" s="127" t="e">
        <f>VLOOKUP(H196,Presupuesto!$B$11:$C$565,2,0)</f>
        <v>#N/A</v>
      </c>
      <c r="J196" s="219" t="s">
        <v>62</v>
      </c>
      <c r="K196" s="96" t="s">
        <v>703</v>
      </c>
    </row>
    <row r="197" spans="3:11" hidden="1" x14ac:dyDescent="0.25">
      <c r="C197" s="138"/>
      <c r="D197" s="155"/>
      <c r="E197" s="120"/>
      <c r="F197" s="95">
        <f t="shared" si="8"/>
        <v>0</v>
      </c>
      <c r="G197" s="158"/>
      <c r="H197" s="139"/>
      <c r="I197" s="127" t="e">
        <f>VLOOKUP(H197,Presupuesto!$B$11:$C$565,2,0)</f>
        <v>#N/A</v>
      </c>
      <c r="J197" s="219" t="s">
        <v>62</v>
      </c>
      <c r="K197" s="96" t="s">
        <v>703</v>
      </c>
    </row>
    <row r="198" spans="3:11" hidden="1" x14ac:dyDescent="0.25">
      <c r="C198" s="138"/>
      <c r="D198" s="155"/>
      <c r="E198" s="120"/>
      <c r="F198" s="95">
        <f t="shared" si="8"/>
        <v>0</v>
      </c>
      <c r="G198" s="158"/>
      <c r="H198" s="139"/>
      <c r="I198" s="127" t="e">
        <f>VLOOKUP(H198,Presupuesto!$B$11:$C$565,2,0)</f>
        <v>#N/A</v>
      </c>
      <c r="J198" s="219" t="s">
        <v>62</v>
      </c>
      <c r="K198" s="96" t="s">
        <v>703</v>
      </c>
    </row>
    <row r="199" spans="3:11" hidden="1" x14ac:dyDescent="0.25">
      <c r="C199" s="138"/>
      <c r="D199" s="155"/>
      <c r="E199" s="120"/>
      <c r="F199" s="95">
        <f t="shared" si="8"/>
        <v>0</v>
      </c>
      <c r="G199" s="158"/>
      <c r="H199" s="139"/>
      <c r="I199" s="127" t="e">
        <f>VLOOKUP(H199,Presupuesto!$B$11:$C$565,2,0)</f>
        <v>#N/A</v>
      </c>
      <c r="J199" s="219" t="s">
        <v>62</v>
      </c>
      <c r="K199" s="96" t="s">
        <v>703</v>
      </c>
    </row>
    <row r="200" spans="3:11" hidden="1" x14ac:dyDescent="0.25">
      <c r="C200" s="138"/>
      <c r="D200" s="155"/>
      <c r="E200" s="120"/>
      <c r="F200" s="95">
        <f t="shared" si="8"/>
        <v>0</v>
      </c>
      <c r="G200" s="158"/>
      <c r="H200" s="139"/>
      <c r="I200" s="127" t="e">
        <f>VLOOKUP(H200,Presupuesto!$B$11:$C$565,2,0)</f>
        <v>#N/A</v>
      </c>
      <c r="J200" s="219" t="s">
        <v>62</v>
      </c>
      <c r="K200" s="96" t="s">
        <v>703</v>
      </c>
    </row>
    <row r="201" spans="3:11" hidden="1" x14ac:dyDescent="0.25">
      <c r="C201" s="138"/>
      <c r="D201" s="155"/>
      <c r="E201" s="120"/>
      <c r="F201" s="95">
        <f t="shared" si="8"/>
        <v>0</v>
      </c>
      <c r="G201" s="158"/>
      <c r="H201" s="139"/>
      <c r="I201" s="127" t="e">
        <f>VLOOKUP(H201,Presupuesto!$B$11:$C$565,2,0)</f>
        <v>#N/A</v>
      </c>
      <c r="J201" s="219" t="s">
        <v>62</v>
      </c>
      <c r="K201" s="96" t="s">
        <v>703</v>
      </c>
    </row>
    <row r="202" spans="3:11" hidden="1" x14ac:dyDescent="0.25">
      <c r="C202" s="138"/>
      <c r="D202" s="155"/>
      <c r="E202" s="120"/>
      <c r="F202" s="95">
        <f t="shared" si="8"/>
        <v>0</v>
      </c>
      <c r="G202" s="158"/>
      <c r="H202" s="139"/>
      <c r="I202" s="127" t="e">
        <f>VLOOKUP(H202,Presupuesto!$B$11:$C$565,2,0)</f>
        <v>#N/A</v>
      </c>
      <c r="J202" s="219" t="s">
        <v>62</v>
      </c>
      <c r="K202" s="96" t="s">
        <v>703</v>
      </c>
    </row>
    <row r="203" spans="3:11" hidden="1" x14ac:dyDescent="0.25">
      <c r="C203" s="138"/>
      <c r="D203" s="155"/>
      <c r="E203" s="120"/>
      <c r="F203" s="95">
        <f t="shared" si="8"/>
        <v>0</v>
      </c>
      <c r="G203" s="158"/>
      <c r="H203" s="139"/>
      <c r="I203" s="127" t="e">
        <f>VLOOKUP(H203,Presupuesto!$B$11:$C$565,2,0)</f>
        <v>#N/A</v>
      </c>
      <c r="J203" s="219" t="s">
        <v>62</v>
      </c>
      <c r="K203" s="96" t="s">
        <v>703</v>
      </c>
    </row>
    <row r="204" spans="3:11" hidden="1" x14ac:dyDescent="0.25">
      <c r="C204" s="138"/>
      <c r="D204" s="155"/>
      <c r="E204" s="120"/>
      <c r="F204" s="95">
        <f t="shared" si="8"/>
        <v>0</v>
      </c>
      <c r="G204" s="158"/>
      <c r="H204" s="139"/>
      <c r="I204" s="127" t="e">
        <f>VLOOKUP(H204,Presupuesto!$B$11:$C$565,2,0)</f>
        <v>#N/A</v>
      </c>
      <c r="J204" s="219" t="s">
        <v>62</v>
      </c>
      <c r="K204" s="96" t="s">
        <v>703</v>
      </c>
    </row>
    <row r="205" spans="3:11" hidden="1" x14ac:dyDescent="0.25">
      <c r="C205" s="138"/>
      <c r="D205" s="155"/>
      <c r="E205" s="120"/>
      <c r="F205" s="95">
        <f t="shared" si="8"/>
        <v>0</v>
      </c>
      <c r="G205" s="158"/>
      <c r="H205" s="139"/>
      <c r="I205" s="127" t="e">
        <f>VLOOKUP(H205,Presupuesto!$B$11:$C$565,2,0)</f>
        <v>#N/A</v>
      </c>
      <c r="J205" s="219" t="s">
        <v>62</v>
      </c>
      <c r="K205" s="96" t="s">
        <v>703</v>
      </c>
    </row>
    <row r="206" spans="3:11" hidden="1" x14ac:dyDescent="0.25">
      <c r="C206" s="138"/>
      <c r="D206" s="155"/>
      <c r="E206" s="120"/>
      <c r="F206" s="95">
        <f t="shared" si="8"/>
        <v>0</v>
      </c>
      <c r="G206" s="158"/>
      <c r="H206" s="139"/>
      <c r="I206" s="127" t="e">
        <f>VLOOKUP(H206,Presupuesto!$B$11:$C$565,2,0)</f>
        <v>#N/A</v>
      </c>
      <c r="J206" s="219" t="s">
        <v>62</v>
      </c>
      <c r="K206" s="96" t="s">
        <v>703</v>
      </c>
    </row>
    <row r="207" spans="3:11" hidden="1" x14ac:dyDescent="0.25">
      <c r="C207" s="138"/>
      <c r="D207" s="155"/>
      <c r="E207" s="120"/>
      <c r="F207" s="95">
        <f t="shared" si="8"/>
        <v>0</v>
      </c>
      <c r="G207" s="158"/>
      <c r="H207" s="139"/>
      <c r="I207" s="127" t="e">
        <f>VLOOKUP(H207,Presupuesto!$B$11:$C$565,2,0)</f>
        <v>#N/A</v>
      </c>
      <c r="J207" s="219" t="s">
        <v>62</v>
      </c>
      <c r="K207" s="96" t="s">
        <v>703</v>
      </c>
    </row>
    <row r="208" spans="3:11" hidden="1" x14ac:dyDescent="0.25">
      <c r="C208" s="138"/>
      <c r="D208" s="155"/>
      <c r="E208" s="120"/>
      <c r="F208" s="95">
        <f t="shared" si="8"/>
        <v>0</v>
      </c>
      <c r="G208" s="158"/>
      <c r="H208" s="139"/>
      <c r="I208" s="127" t="e">
        <f>VLOOKUP(H208,Presupuesto!$B$11:$C$565,2,0)</f>
        <v>#N/A</v>
      </c>
      <c r="J208" s="219" t="s">
        <v>62</v>
      </c>
      <c r="K208" s="96" t="s">
        <v>703</v>
      </c>
    </row>
    <row r="209" spans="3:11" hidden="1" x14ac:dyDescent="0.25">
      <c r="C209" s="138"/>
      <c r="D209" s="155"/>
      <c r="E209" s="120"/>
      <c r="F209" s="95">
        <f t="shared" si="8"/>
        <v>0</v>
      </c>
      <c r="G209" s="158"/>
      <c r="H209" s="139"/>
      <c r="I209" s="127" t="e">
        <f>VLOOKUP(H209,Presupuesto!$B$11:$C$565,2,0)</f>
        <v>#N/A</v>
      </c>
      <c r="J209" s="219" t="s">
        <v>62</v>
      </c>
      <c r="K209" s="96" t="s">
        <v>703</v>
      </c>
    </row>
    <row r="210" spans="3:11" hidden="1" x14ac:dyDescent="0.25">
      <c r="C210" s="138"/>
      <c r="D210" s="155"/>
      <c r="E210" s="120"/>
      <c r="F210" s="95">
        <f t="shared" si="8"/>
        <v>0</v>
      </c>
      <c r="G210" s="158"/>
      <c r="H210" s="139"/>
      <c r="I210" s="127" t="e">
        <f>VLOOKUP(H210,Presupuesto!$B$11:$C$565,2,0)</f>
        <v>#N/A</v>
      </c>
      <c r="J210" s="219" t="s">
        <v>62</v>
      </c>
      <c r="K210" s="96" t="s">
        <v>703</v>
      </c>
    </row>
    <row r="211" spans="3:11" hidden="1" x14ac:dyDescent="0.25">
      <c r="C211" s="140"/>
      <c r="D211" s="148"/>
      <c r="E211" s="116"/>
      <c r="F211" s="95">
        <f t="shared" si="8"/>
        <v>0</v>
      </c>
      <c r="G211" s="158"/>
      <c r="H211" s="141"/>
      <c r="I211" s="127" t="e">
        <f>VLOOKUP(H211,Presupuesto!$B$11:$C$565,2,0)</f>
        <v>#N/A</v>
      </c>
      <c r="J211" s="219" t="s">
        <v>62</v>
      </c>
      <c r="K211" s="96" t="s">
        <v>703</v>
      </c>
    </row>
    <row r="212" spans="3:11" hidden="1" x14ac:dyDescent="0.25">
      <c r="C212" s="140"/>
      <c r="D212" s="148"/>
      <c r="E212" s="116"/>
      <c r="F212" s="95">
        <f t="shared" si="8"/>
        <v>0</v>
      </c>
      <c r="G212" s="158"/>
      <c r="H212" s="141"/>
      <c r="I212" s="127" t="e">
        <f>VLOOKUP(H212,Presupuesto!$B$11:$C$565,2,0)</f>
        <v>#N/A</v>
      </c>
      <c r="J212" s="219" t="s">
        <v>62</v>
      </c>
      <c r="K212" s="96" t="s">
        <v>703</v>
      </c>
    </row>
    <row r="213" spans="3:11" hidden="1" x14ac:dyDescent="0.25">
      <c r="C213" s="140"/>
      <c r="D213" s="148"/>
      <c r="E213" s="116"/>
      <c r="F213" s="95">
        <f t="shared" si="8"/>
        <v>0</v>
      </c>
      <c r="G213" s="158"/>
      <c r="H213" s="141"/>
      <c r="I213" s="127" t="e">
        <f>VLOOKUP(H213,Presupuesto!$B$11:$C$565,2,0)</f>
        <v>#N/A</v>
      </c>
      <c r="J213" s="219" t="s">
        <v>62</v>
      </c>
      <c r="K213" s="96" t="s">
        <v>703</v>
      </c>
    </row>
    <row r="214" spans="3:11" hidden="1" x14ac:dyDescent="0.25">
      <c r="C214" s="140"/>
      <c r="D214" s="148"/>
      <c r="E214" s="116"/>
      <c r="F214" s="95">
        <f t="shared" si="8"/>
        <v>0</v>
      </c>
      <c r="G214" s="158"/>
      <c r="H214" s="141"/>
      <c r="I214" s="127" t="e">
        <f>VLOOKUP(H214,Presupuesto!$B$11:$C$565,2,0)</f>
        <v>#N/A</v>
      </c>
      <c r="J214" s="219" t="s">
        <v>62</v>
      </c>
      <c r="K214" s="96" t="s">
        <v>703</v>
      </c>
    </row>
    <row r="215" spans="3:11" hidden="1" x14ac:dyDescent="0.25">
      <c r="C215" s="140"/>
      <c r="D215" s="148"/>
      <c r="E215" s="116"/>
      <c r="F215" s="95">
        <f t="shared" si="8"/>
        <v>0</v>
      </c>
      <c r="G215" s="158"/>
      <c r="H215" s="141"/>
      <c r="I215" s="127" t="e">
        <f>VLOOKUP(H215,Presupuesto!$B$11:$C$565,2,0)</f>
        <v>#N/A</v>
      </c>
      <c r="J215" s="219" t="s">
        <v>62</v>
      </c>
      <c r="K215" s="96" t="s">
        <v>703</v>
      </c>
    </row>
    <row r="216" spans="3:11" hidden="1" x14ac:dyDescent="0.25">
      <c r="C216" s="140"/>
      <c r="D216" s="148"/>
      <c r="E216" s="116"/>
      <c r="F216" s="95">
        <f t="shared" si="8"/>
        <v>0</v>
      </c>
      <c r="G216" s="158"/>
      <c r="H216" s="141"/>
      <c r="I216" s="127" t="e">
        <f>VLOOKUP(H216,Presupuesto!$B$11:$C$565,2,0)</f>
        <v>#N/A</v>
      </c>
      <c r="J216" s="219" t="s">
        <v>62</v>
      </c>
      <c r="K216" s="96" t="s">
        <v>703</v>
      </c>
    </row>
    <row r="217" spans="3:11" hidden="1" x14ac:dyDescent="0.25">
      <c r="C217" s="140"/>
      <c r="D217" s="148"/>
      <c r="E217" s="116"/>
      <c r="F217" s="95">
        <f t="shared" si="8"/>
        <v>0</v>
      </c>
      <c r="G217" s="158"/>
      <c r="H217" s="141"/>
      <c r="I217" s="127" t="e">
        <f>VLOOKUP(H217,Presupuesto!$B$11:$C$565,2,0)</f>
        <v>#N/A</v>
      </c>
      <c r="J217" s="219" t="s">
        <v>62</v>
      </c>
      <c r="K217" s="96" t="s">
        <v>703</v>
      </c>
    </row>
    <row r="218" spans="3:11" hidden="1" x14ac:dyDescent="0.25">
      <c r="C218" s="140"/>
      <c r="D218" s="148"/>
      <c r="E218" s="116"/>
      <c r="F218" s="95">
        <f t="shared" si="8"/>
        <v>0</v>
      </c>
      <c r="G218" s="158"/>
      <c r="H218" s="141"/>
      <c r="I218" s="127" t="e">
        <f>VLOOKUP(H218,Presupuesto!$B$11:$C$565,2,0)</f>
        <v>#N/A</v>
      </c>
      <c r="J218" s="219" t="s">
        <v>62</v>
      </c>
      <c r="K218" s="96" t="s">
        <v>703</v>
      </c>
    </row>
    <row r="219" spans="3:11" hidden="1" x14ac:dyDescent="0.25">
      <c r="C219" s="142"/>
      <c r="D219" s="148"/>
      <c r="E219" s="116"/>
      <c r="F219" s="95">
        <f t="shared" si="8"/>
        <v>0</v>
      </c>
      <c r="G219" s="158"/>
      <c r="H219" s="143"/>
      <c r="I219" s="127" t="e">
        <f>VLOOKUP(H219,Presupuesto!$B$11:$C$565,2,0)</f>
        <v>#N/A</v>
      </c>
      <c r="J219" s="219" t="s">
        <v>62</v>
      </c>
      <c r="K219" s="96" t="s">
        <v>715</v>
      </c>
    </row>
    <row r="220" spans="3:11" hidden="1" x14ac:dyDescent="0.25">
      <c r="C220" s="142"/>
      <c r="D220" s="148"/>
      <c r="E220" s="116"/>
      <c r="F220" s="95">
        <f t="shared" si="8"/>
        <v>0</v>
      </c>
      <c r="G220" s="158"/>
      <c r="H220" s="143"/>
      <c r="I220" s="127" t="e">
        <f>VLOOKUP(H220,Presupuesto!$B$11:$C$565,2,0)</f>
        <v>#N/A</v>
      </c>
      <c r="J220" s="219" t="s">
        <v>62</v>
      </c>
      <c r="K220" s="96" t="s">
        <v>703</v>
      </c>
    </row>
    <row r="221" spans="3:11" hidden="1" x14ac:dyDescent="0.25">
      <c r="C221" s="142"/>
      <c r="D221" s="148"/>
      <c r="E221" s="116"/>
      <c r="F221" s="95">
        <f t="shared" si="8"/>
        <v>0</v>
      </c>
      <c r="G221" s="158"/>
      <c r="H221" s="143"/>
      <c r="I221" s="127" t="e">
        <f>VLOOKUP(H221,Presupuesto!$B$11:$C$565,2,0)</f>
        <v>#N/A</v>
      </c>
      <c r="J221" s="219" t="s">
        <v>62</v>
      </c>
      <c r="K221" s="96" t="s">
        <v>703</v>
      </c>
    </row>
    <row r="222" spans="3:11" hidden="1" x14ac:dyDescent="0.25">
      <c r="C222" s="142"/>
      <c r="D222" s="148"/>
      <c r="E222" s="116"/>
      <c r="F222" s="95">
        <f t="shared" si="8"/>
        <v>0</v>
      </c>
      <c r="G222" s="158"/>
      <c r="H222" s="143"/>
      <c r="I222" s="127" t="e">
        <f>VLOOKUP(H222,Presupuesto!$B$11:$C$565,2,0)</f>
        <v>#N/A</v>
      </c>
      <c r="J222" s="219" t="s">
        <v>62</v>
      </c>
      <c r="K222" s="96" t="s">
        <v>703</v>
      </c>
    </row>
    <row r="223" spans="3:11" ht="15.75" hidden="1" thickBot="1" x14ac:dyDescent="0.3">
      <c r="C223" s="144"/>
      <c r="D223" s="156"/>
      <c r="E223" s="101"/>
      <c r="F223" s="103">
        <f t="shared" si="8"/>
        <v>0</v>
      </c>
      <c r="G223" s="159"/>
      <c r="H223" s="145"/>
      <c r="I223" s="129" t="e">
        <f>VLOOKUP(H223,Presupuesto!$B$11:$C$565,2,0)</f>
        <v>#N/A</v>
      </c>
      <c r="J223" s="219" t="s">
        <v>62</v>
      </c>
      <c r="K223" s="121" t="s">
        <v>702</v>
      </c>
    </row>
    <row r="224" spans="3:11" ht="15.75" thickBot="1" x14ac:dyDescent="0.3"/>
    <row r="225" spans="3:11" ht="15.75" thickBot="1" x14ac:dyDescent="0.3">
      <c r="C225" s="154" t="s">
        <v>1406</v>
      </c>
      <c r="D225" s="106">
        <f>SUM(F232:F266)</f>
        <v>15000</v>
      </c>
      <c r="F225" s="69"/>
      <c r="G225" s="78"/>
      <c r="H225" s="69"/>
      <c r="I225" s="69"/>
    </row>
    <row r="226" spans="3:11" x14ac:dyDescent="0.25">
      <c r="C226" s="69"/>
      <c r="D226" s="31"/>
      <c r="E226" s="92"/>
      <c r="F226" s="92"/>
      <c r="G226" s="92"/>
      <c r="H226" s="75"/>
      <c r="I226" s="75"/>
      <c r="J226" s="75"/>
      <c r="K226" s="110"/>
    </row>
    <row r="227" spans="3:11" x14ac:dyDescent="0.25">
      <c r="C227" s="69" t="s">
        <v>1416</v>
      </c>
      <c r="D227" s="31"/>
      <c r="E227" s="92"/>
      <c r="F227" s="92"/>
      <c r="G227" s="92"/>
      <c r="H227" s="75"/>
      <c r="I227" s="75"/>
      <c r="J227" s="75"/>
      <c r="K227" s="110"/>
    </row>
    <row r="228" spans="3:11" ht="15.75" x14ac:dyDescent="0.25">
      <c r="C228" s="201" t="s">
        <v>1293</v>
      </c>
      <c r="D228" s="386">
        <v>7.1</v>
      </c>
      <c r="E228" s="92"/>
      <c r="F228" s="92"/>
      <c r="G228" s="92"/>
      <c r="H228" s="75"/>
      <c r="I228" s="75"/>
      <c r="J228" s="75"/>
      <c r="K228" s="110"/>
    </row>
    <row r="229" spans="3:11" ht="18.75" x14ac:dyDescent="0.25">
      <c r="C229" s="424" t="str">
        <f>IFERROR(VLOOKUP(D228,'Desarrollo e Innov. Curricular'!$E:$F,2,FALSE),IFERROR(VLOOKUP(D228,'Investigación Científica'!$E:$F,2,FALSE),IFERROR(VLOOKUP(D228,'Vinculación Univ. Sociedad'!$E:$F,2,FALSE),IFERROR(VLOOKUP(D228,'Docencia y Profesorado Universi'!$E:$F,2,FALSE),IFERROR(VLOOKUP(D228,'Estudiantes y Graduados'!$E:$F,2,FALSE),IFERROR(VLOOKUP(D228,'Gestion Administrativa'!$E:$F,2,FALSE),IFERROR(VLOOKUP(D228,'Gestión Académica'!$E:$F,2,FALSE),IFERROR(VLOOKUP(D228,'Aseguramiento de la Calidad'!$E:$F,2,FALSE),IFERROR(VLOOKUP(D228,'Gestión del Conocimiento'!$E:$F,2,FALSE),IFERROR(VLOOKUP(D228,'Gobernabilidad y Procesos...'!$E:$F,2,FALSE),IFERROR(VLOOKUP(D228,'Gestión del Talento Humano'!$E:$F,2,FALSE),IFERROR(VLOOKUP(D228,'Internacionalización de la E.S.'!$E:$F,2,FALSE),IFERROR(VLOOKUP(D228,Posgrado!$E:$F,2,FALSE),IFERROR(VLOOKUP(D228,'Cultura de Innovación Insti...'!$E:$F,2,FALSE),VLOOKUP(D228,'Lo Esencial de la Reforma Univ.'!$E:$F,2,0)))))))))))))))</f>
        <v>a) 20 Seminarios-Talleres de transversalización del eje de ética mediante la caja de herramientas.</v>
      </c>
      <c r="D229" s="31"/>
      <c r="E229" s="92"/>
      <c r="F229" s="92"/>
      <c r="G229" s="92"/>
      <c r="H229" s="75"/>
      <c r="I229" s="75"/>
      <c r="J229" s="75"/>
      <c r="K229" s="110"/>
    </row>
    <row r="230" spans="3:11" ht="15.75" thickBot="1" x14ac:dyDescent="0.3">
      <c r="F230" s="92"/>
      <c r="G230" s="75"/>
      <c r="H230" s="75"/>
      <c r="I230" s="75"/>
    </row>
    <row r="231" spans="3:11" ht="30.75" thickBot="1" x14ac:dyDescent="0.3">
      <c r="C231" s="126" t="s">
        <v>1294</v>
      </c>
      <c r="D231" s="126" t="s">
        <v>90</v>
      </c>
      <c r="E231" s="133" t="s">
        <v>1296</v>
      </c>
      <c r="F231" s="132" t="s">
        <v>1297</v>
      </c>
      <c r="G231" s="130" t="s">
        <v>1298</v>
      </c>
      <c r="H231" s="133" t="s">
        <v>1299</v>
      </c>
      <c r="I231" s="130" t="s">
        <v>695</v>
      </c>
      <c r="J231" s="130" t="s">
        <v>1300</v>
      </c>
      <c r="K231" s="130" t="s">
        <v>1301</v>
      </c>
    </row>
    <row r="232" spans="3:11" x14ac:dyDescent="0.25">
      <c r="C232" s="221"/>
      <c r="D232" s="222"/>
      <c r="E232" s="220">
        <v>0</v>
      </c>
      <c r="F232" s="95">
        <f t="shared" ref="F232:F266" si="9">D232*E232</f>
        <v>0</v>
      </c>
      <c r="G232" s="158" t="s">
        <v>687</v>
      </c>
      <c r="H232" s="139"/>
      <c r="I232" s="127" t="e">
        <f>VLOOKUP(H232,Presupuesto!$B$11:$C$565,2,0)</f>
        <v>#N/A</v>
      </c>
      <c r="J232" s="219" t="s">
        <v>62</v>
      </c>
      <c r="K232" s="96" t="s">
        <v>702</v>
      </c>
    </row>
    <row r="233" spans="3:11" x14ac:dyDescent="0.25">
      <c r="C233" s="138" t="s">
        <v>1417</v>
      </c>
      <c r="D233" s="155">
        <v>1</v>
      </c>
      <c r="E233" s="120">
        <v>15000</v>
      </c>
      <c r="F233" s="95">
        <f t="shared" si="9"/>
        <v>15000</v>
      </c>
      <c r="G233" s="158" t="s">
        <v>696</v>
      </c>
      <c r="H233" s="139" t="s">
        <v>282</v>
      </c>
      <c r="I233" s="127" t="str">
        <f>VLOOKUP(H233,Presupuesto!$B$11:$C$565,2,0)</f>
        <v>OTROS SERVICIOS TECNICOS Y PROFESIONALES</v>
      </c>
      <c r="J233" s="219" t="s">
        <v>62</v>
      </c>
      <c r="K233" s="96" t="s">
        <v>703</v>
      </c>
    </row>
    <row r="234" spans="3:11" hidden="1" x14ac:dyDescent="0.25">
      <c r="C234" s="138"/>
      <c r="D234" s="155"/>
      <c r="E234" s="120"/>
      <c r="F234" s="95">
        <f t="shared" si="9"/>
        <v>0</v>
      </c>
      <c r="G234" s="158"/>
      <c r="H234" s="139"/>
      <c r="I234" s="127" t="e">
        <f>VLOOKUP(H234,Presupuesto!$B$11:$C$565,2,0)</f>
        <v>#N/A</v>
      </c>
      <c r="J234" s="219" t="s">
        <v>62</v>
      </c>
      <c r="K234" s="96" t="s">
        <v>703</v>
      </c>
    </row>
    <row r="235" spans="3:11" hidden="1" x14ac:dyDescent="0.25">
      <c r="C235" s="138"/>
      <c r="D235" s="155"/>
      <c r="E235" s="120"/>
      <c r="F235" s="95">
        <f t="shared" si="9"/>
        <v>0</v>
      </c>
      <c r="G235" s="158"/>
      <c r="H235" s="139"/>
      <c r="I235" s="127" t="e">
        <f>VLOOKUP(H235,Presupuesto!$B$11:$C$565,2,0)</f>
        <v>#N/A</v>
      </c>
      <c r="J235" s="219" t="s">
        <v>62</v>
      </c>
      <c r="K235" s="96" t="s">
        <v>703</v>
      </c>
    </row>
    <row r="236" spans="3:11" hidden="1" x14ac:dyDescent="0.25">
      <c r="C236" s="138"/>
      <c r="D236" s="155"/>
      <c r="E236" s="120"/>
      <c r="F236" s="95">
        <f t="shared" si="9"/>
        <v>0</v>
      </c>
      <c r="G236" s="158"/>
      <c r="H236" s="139"/>
      <c r="I236" s="127" t="e">
        <f>VLOOKUP(H236,Presupuesto!$B$11:$C$565,2,0)</f>
        <v>#N/A</v>
      </c>
      <c r="J236" s="219" t="s">
        <v>62</v>
      </c>
      <c r="K236" s="96" t="s">
        <v>703</v>
      </c>
    </row>
    <row r="237" spans="3:11" hidden="1" x14ac:dyDescent="0.25">
      <c r="C237" s="138"/>
      <c r="D237" s="155"/>
      <c r="E237" s="120"/>
      <c r="F237" s="95">
        <f t="shared" si="9"/>
        <v>0</v>
      </c>
      <c r="G237" s="158"/>
      <c r="H237" s="139"/>
      <c r="I237" s="127" t="e">
        <f>VLOOKUP(H237,Presupuesto!$B$11:$C$565,2,0)</f>
        <v>#N/A</v>
      </c>
      <c r="J237" s="219" t="s">
        <v>62</v>
      </c>
      <c r="K237" s="96" t="s">
        <v>712</v>
      </c>
    </row>
    <row r="238" spans="3:11" hidden="1" x14ac:dyDescent="0.25">
      <c r="C238" s="138"/>
      <c r="D238" s="155"/>
      <c r="E238" s="120"/>
      <c r="F238" s="95">
        <f t="shared" si="9"/>
        <v>0</v>
      </c>
      <c r="G238" s="158"/>
      <c r="H238" s="139"/>
      <c r="I238" s="127" t="e">
        <f>VLOOKUP(H238,Presupuesto!$B$11:$C$565,2,0)</f>
        <v>#N/A</v>
      </c>
      <c r="J238" s="219" t="s">
        <v>62</v>
      </c>
      <c r="K238" s="96" t="s">
        <v>703</v>
      </c>
    </row>
    <row r="239" spans="3:11" hidden="1" x14ac:dyDescent="0.25">
      <c r="C239" s="138"/>
      <c r="D239" s="155"/>
      <c r="E239" s="120"/>
      <c r="F239" s="95">
        <f t="shared" si="9"/>
        <v>0</v>
      </c>
      <c r="G239" s="158"/>
      <c r="H239" s="139"/>
      <c r="I239" s="127" t="e">
        <f>VLOOKUP(H239,Presupuesto!$B$11:$C$565,2,0)</f>
        <v>#N/A</v>
      </c>
      <c r="J239" s="219" t="s">
        <v>62</v>
      </c>
      <c r="K239" s="96" t="s">
        <v>703</v>
      </c>
    </row>
    <row r="240" spans="3:11" hidden="1" x14ac:dyDescent="0.25">
      <c r="C240" s="138"/>
      <c r="D240" s="155"/>
      <c r="E240" s="120"/>
      <c r="F240" s="95">
        <f t="shared" si="9"/>
        <v>0</v>
      </c>
      <c r="G240" s="158"/>
      <c r="H240" s="139"/>
      <c r="I240" s="127" t="e">
        <f>VLOOKUP(H240,Presupuesto!$B$11:$C$565,2,0)</f>
        <v>#N/A</v>
      </c>
      <c r="J240" s="219" t="s">
        <v>62</v>
      </c>
      <c r="K240" s="96" t="s">
        <v>703</v>
      </c>
    </row>
    <row r="241" spans="3:11" hidden="1" x14ac:dyDescent="0.25">
      <c r="C241" s="138"/>
      <c r="D241" s="155"/>
      <c r="E241" s="120"/>
      <c r="F241" s="95">
        <f t="shared" si="9"/>
        <v>0</v>
      </c>
      <c r="G241" s="158"/>
      <c r="H241" s="139"/>
      <c r="I241" s="127" t="e">
        <f>VLOOKUP(H241,Presupuesto!$B$11:$C$565,2,0)</f>
        <v>#N/A</v>
      </c>
      <c r="J241" s="219" t="s">
        <v>62</v>
      </c>
      <c r="K241" s="96" t="s">
        <v>703</v>
      </c>
    </row>
    <row r="242" spans="3:11" hidden="1" x14ac:dyDescent="0.25">
      <c r="C242" s="138"/>
      <c r="D242" s="155"/>
      <c r="E242" s="120"/>
      <c r="F242" s="95">
        <f t="shared" si="9"/>
        <v>0</v>
      </c>
      <c r="G242" s="158"/>
      <c r="H242" s="139"/>
      <c r="I242" s="127" t="e">
        <f>VLOOKUP(H242,Presupuesto!$B$11:$C$565,2,0)</f>
        <v>#N/A</v>
      </c>
      <c r="J242" s="219" t="s">
        <v>62</v>
      </c>
      <c r="K242" s="96" t="s">
        <v>703</v>
      </c>
    </row>
    <row r="243" spans="3:11" hidden="1" x14ac:dyDescent="0.25">
      <c r="C243" s="138"/>
      <c r="D243" s="155"/>
      <c r="E243" s="120"/>
      <c r="F243" s="95">
        <f t="shared" si="9"/>
        <v>0</v>
      </c>
      <c r="G243" s="158"/>
      <c r="H243" s="139"/>
      <c r="I243" s="127" t="e">
        <f>VLOOKUP(H243,Presupuesto!$B$11:$C$565,2,0)</f>
        <v>#N/A</v>
      </c>
      <c r="J243" s="219" t="s">
        <v>62</v>
      </c>
      <c r="K243" s="96" t="s">
        <v>703</v>
      </c>
    </row>
    <row r="244" spans="3:11" hidden="1" x14ac:dyDescent="0.25">
      <c r="C244" s="138"/>
      <c r="D244" s="155"/>
      <c r="E244" s="120"/>
      <c r="F244" s="95">
        <f t="shared" si="9"/>
        <v>0</v>
      </c>
      <c r="G244" s="158"/>
      <c r="H244" s="139"/>
      <c r="I244" s="127" t="e">
        <f>VLOOKUP(H244,Presupuesto!$B$11:$C$565,2,0)</f>
        <v>#N/A</v>
      </c>
      <c r="J244" s="219" t="s">
        <v>62</v>
      </c>
      <c r="K244" s="96" t="s">
        <v>703</v>
      </c>
    </row>
    <row r="245" spans="3:11" hidden="1" x14ac:dyDescent="0.25">
      <c r="C245" s="138"/>
      <c r="D245" s="155"/>
      <c r="E245" s="120"/>
      <c r="F245" s="95">
        <f t="shared" si="9"/>
        <v>0</v>
      </c>
      <c r="G245" s="158"/>
      <c r="H245" s="139"/>
      <c r="I245" s="127" t="e">
        <f>VLOOKUP(H245,Presupuesto!$B$11:$C$565,2,0)</f>
        <v>#N/A</v>
      </c>
      <c r="J245" s="219" t="s">
        <v>62</v>
      </c>
      <c r="K245" s="96" t="s">
        <v>703</v>
      </c>
    </row>
    <row r="246" spans="3:11" hidden="1" x14ac:dyDescent="0.25">
      <c r="C246" s="138"/>
      <c r="D246" s="155"/>
      <c r="E246" s="120"/>
      <c r="F246" s="95">
        <f t="shared" si="9"/>
        <v>0</v>
      </c>
      <c r="G246" s="158"/>
      <c r="H246" s="139"/>
      <c r="I246" s="127" t="e">
        <f>VLOOKUP(H246,Presupuesto!$B$11:$C$565,2,0)</f>
        <v>#N/A</v>
      </c>
      <c r="J246" s="219" t="s">
        <v>62</v>
      </c>
      <c r="K246" s="96" t="s">
        <v>703</v>
      </c>
    </row>
    <row r="247" spans="3:11" hidden="1" x14ac:dyDescent="0.25">
      <c r="C247" s="138"/>
      <c r="D247" s="155"/>
      <c r="E247" s="120"/>
      <c r="F247" s="95">
        <f t="shared" si="9"/>
        <v>0</v>
      </c>
      <c r="G247" s="158"/>
      <c r="H247" s="139"/>
      <c r="I247" s="127" t="e">
        <f>VLOOKUP(H247,Presupuesto!$B$11:$C$565,2,0)</f>
        <v>#N/A</v>
      </c>
      <c r="J247" s="219" t="s">
        <v>62</v>
      </c>
      <c r="K247" s="96" t="s">
        <v>703</v>
      </c>
    </row>
    <row r="248" spans="3:11" hidden="1" x14ac:dyDescent="0.25">
      <c r="C248" s="138"/>
      <c r="D248" s="155"/>
      <c r="E248" s="120"/>
      <c r="F248" s="95">
        <f t="shared" si="9"/>
        <v>0</v>
      </c>
      <c r="G248" s="158"/>
      <c r="H248" s="139"/>
      <c r="I248" s="127" t="e">
        <f>VLOOKUP(H248,Presupuesto!$B$11:$C$565,2,0)</f>
        <v>#N/A</v>
      </c>
      <c r="J248" s="219" t="s">
        <v>62</v>
      </c>
      <c r="K248" s="96" t="s">
        <v>703</v>
      </c>
    </row>
    <row r="249" spans="3:11" hidden="1" x14ac:dyDescent="0.25">
      <c r="C249" s="138"/>
      <c r="D249" s="155"/>
      <c r="E249" s="120"/>
      <c r="F249" s="95">
        <f t="shared" si="9"/>
        <v>0</v>
      </c>
      <c r="G249" s="158"/>
      <c r="H249" s="139"/>
      <c r="I249" s="127" t="e">
        <f>VLOOKUP(H249,Presupuesto!$B$11:$C$565,2,0)</f>
        <v>#N/A</v>
      </c>
      <c r="J249" s="219" t="s">
        <v>62</v>
      </c>
      <c r="K249" s="96" t="s">
        <v>703</v>
      </c>
    </row>
    <row r="250" spans="3:11" hidden="1" x14ac:dyDescent="0.25">
      <c r="C250" s="138"/>
      <c r="D250" s="155"/>
      <c r="E250" s="120"/>
      <c r="F250" s="95">
        <f t="shared" si="9"/>
        <v>0</v>
      </c>
      <c r="G250" s="158"/>
      <c r="H250" s="139"/>
      <c r="I250" s="127" t="e">
        <f>VLOOKUP(H250,Presupuesto!$B$11:$C$565,2,0)</f>
        <v>#N/A</v>
      </c>
      <c r="J250" s="219" t="s">
        <v>62</v>
      </c>
      <c r="K250" s="96" t="s">
        <v>703</v>
      </c>
    </row>
    <row r="251" spans="3:11" hidden="1" x14ac:dyDescent="0.25">
      <c r="C251" s="138"/>
      <c r="D251" s="155"/>
      <c r="E251" s="120"/>
      <c r="F251" s="95">
        <f t="shared" si="9"/>
        <v>0</v>
      </c>
      <c r="G251" s="158"/>
      <c r="H251" s="139"/>
      <c r="I251" s="127" t="e">
        <f>VLOOKUP(H251,Presupuesto!$B$11:$C$565,2,0)</f>
        <v>#N/A</v>
      </c>
      <c r="J251" s="219" t="s">
        <v>62</v>
      </c>
      <c r="K251" s="96" t="s">
        <v>703</v>
      </c>
    </row>
    <row r="252" spans="3:11" hidden="1" x14ac:dyDescent="0.25">
      <c r="C252" s="138"/>
      <c r="D252" s="155"/>
      <c r="E252" s="120"/>
      <c r="F252" s="95">
        <f t="shared" si="9"/>
        <v>0</v>
      </c>
      <c r="G252" s="158"/>
      <c r="H252" s="139"/>
      <c r="I252" s="127" t="e">
        <f>VLOOKUP(H252,Presupuesto!$B$11:$C$565,2,0)</f>
        <v>#N/A</v>
      </c>
      <c r="J252" s="219" t="s">
        <v>62</v>
      </c>
      <c r="K252" s="96" t="s">
        <v>703</v>
      </c>
    </row>
    <row r="253" spans="3:11" hidden="1" x14ac:dyDescent="0.25">
      <c r="C253" s="138"/>
      <c r="D253" s="155"/>
      <c r="E253" s="120"/>
      <c r="F253" s="95">
        <f t="shared" si="9"/>
        <v>0</v>
      </c>
      <c r="G253" s="158"/>
      <c r="H253" s="139"/>
      <c r="I253" s="127" t="e">
        <f>VLOOKUP(H253,Presupuesto!$B$11:$C$565,2,0)</f>
        <v>#N/A</v>
      </c>
      <c r="J253" s="219" t="s">
        <v>62</v>
      </c>
      <c r="K253" s="96" t="s">
        <v>703</v>
      </c>
    </row>
    <row r="254" spans="3:11" hidden="1" x14ac:dyDescent="0.25">
      <c r="C254" s="140"/>
      <c r="D254" s="148"/>
      <c r="E254" s="116"/>
      <c r="F254" s="95">
        <f t="shared" si="9"/>
        <v>0</v>
      </c>
      <c r="G254" s="158"/>
      <c r="H254" s="141"/>
      <c r="I254" s="127" t="e">
        <f>VLOOKUP(H254,Presupuesto!$B$11:$C$565,2,0)</f>
        <v>#N/A</v>
      </c>
      <c r="J254" s="219" t="s">
        <v>62</v>
      </c>
      <c r="K254" s="96" t="s">
        <v>703</v>
      </c>
    </row>
    <row r="255" spans="3:11" hidden="1" x14ac:dyDescent="0.25">
      <c r="C255" s="140"/>
      <c r="D255" s="148"/>
      <c r="E255" s="116"/>
      <c r="F255" s="95">
        <f t="shared" si="9"/>
        <v>0</v>
      </c>
      <c r="G255" s="158"/>
      <c r="H255" s="141"/>
      <c r="I255" s="127" t="e">
        <f>VLOOKUP(H255,Presupuesto!$B$11:$C$565,2,0)</f>
        <v>#N/A</v>
      </c>
      <c r="J255" s="219" t="s">
        <v>62</v>
      </c>
      <c r="K255" s="96" t="s">
        <v>703</v>
      </c>
    </row>
    <row r="256" spans="3:11" hidden="1" x14ac:dyDescent="0.25">
      <c r="C256" s="140"/>
      <c r="D256" s="148"/>
      <c r="E256" s="116"/>
      <c r="F256" s="95">
        <f t="shared" si="9"/>
        <v>0</v>
      </c>
      <c r="G256" s="158"/>
      <c r="H256" s="141"/>
      <c r="I256" s="127" t="e">
        <f>VLOOKUP(H256,Presupuesto!$B$11:$C$565,2,0)</f>
        <v>#N/A</v>
      </c>
      <c r="J256" s="219" t="s">
        <v>62</v>
      </c>
      <c r="K256" s="96" t="s">
        <v>703</v>
      </c>
    </row>
    <row r="257" spans="3:11" hidden="1" x14ac:dyDescent="0.25">
      <c r="C257" s="140"/>
      <c r="D257" s="148"/>
      <c r="E257" s="116"/>
      <c r="F257" s="95">
        <f t="shared" si="9"/>
        <v>0</v>
      </c>
      <c r="G257" s="158"/>
      <c r="H257" s="141"/>
      <c r="I257" s="127" t="e">
        <f>VLOOKUP(H257,Presupuesto!$B$11:$C$565,2,0)</f>
        <v>#N/A</v>
      </c>
      <c r="J257" s="219" t="s">
        <v>62</v>
      </c>
      <c r="K257" s="96" t="s">
        <v>703</v>
      </c>
    </row>
    <row r="258" spans="3:11" hidden="1" x14ac:dyDescent="0.25">
      <c r="C258" s="140"/>
      <c r="D258" s="148"/>
      <c r="E258" s="116"/>
      <c r="F258" s="95">
        <f t="shared" si="9"/>
        <v>0</v>
      </c>
      <c r="G258" s="158"/>
      <c r="H258" s="141"/>
      <c r="I258" s="127" t="e">
        <f>VLOOKUP(H258,Presupuesto!$B$11:$C$565,2,0)</f>
        <v>#N/A</v>
      </c>
      <c r="J258" s="219" t="s">
        <v>62</v>
      </c>
      <c r="K258" s="96" t="s">
        <v>703</v>
      </c>
    </row>
    <row r="259" spans="3:11" hidden="1" x14ac:dyDescent="0.25">
      <c r="C259" s="140"/>
      <c r="D259" s="148"/>
      <c r="E259" s="116"/>
      <c r="F259" s="95">
        <f t="shared" si="9"/>
        <v>0</v>
      </c>
      <c r="G259" s="158"/>
      <c r="H259" s="141"/>
      <c r="I259" s="127" t="e">
        <f>VLOOKUP(H259,Presupuesto!$B$11:$C$565,2,0)</f>
        <v>#N/A</v>
      </c>
      <c r="J259" s="219" t="s">
        <v>62</v>
      </c>
      <c r="K259" s="96" t="s">
        <v>703</v>
      </c>
    </row>
    <row r="260" spans="3:11" hidden="1" x14ac:dyDescent="0.25">
      <c r="C260" s="140"/>
      <c r="D260" s="148"/>
      <c r="E260" s="116"/>
      <c r="F260" s="95">
        <f t="shared" si="9"/>
        <v>0</v>
      </c>
      <c r="G260" s="158"/>
      <c r="H260" s="141"/>
      <c r="I260" s="127" t="e">
        <f>VLOOKUP(H260,Presupuesto!$B$11:$C$565,2,0)</f>
        <v>#N/A</v>
      </c>
      <c r="J260" s="219" t="s">
        <v>62</v>
      </c>
      <c r="K260" s="96" t="s">
        <v>703</v>
      </c>
    </row>
    <row r="261" spans="3:11" hidden="1" x14ac:dyDescent="0.25">
      <c r="C261" s="140"/>
      <c r="D261" s="148"/>
      <c r="E261" s="116"/>
      <c r="F261" s="95">
        <f t="shared" si="9"/>
        <v>0</v>
      </c>
      <c r="G261" s="158"/>
      <c r="H261" s="141"/>
      <c r="I261" s="127" t="e">
        <f>VLOOKUP(H261,Presupuesto!$B$11:$C$565,2,0)</f>
        <v>#N/A</v>
      </c>
      <c r="J261" s="219" t="s">
        <v>62</v>
      </c>
      <c r="K261" s="96" t="s">
        <v>703</v>
      </c>
    </row>
    <row r="262" spans="3:11" hidden="1" x14ac:dyDescent="0.25">
      <c r="C262" s="142"/>
      <c r="D262" s="148"/>
      <c r="E262" s="116"/>
      <c r="F262" s="95">
        <f t="shared" si="9"/>
        <v>0</v>
      </c>
      <c r="G262" s="158"/>
      <c r="H262" s="143"/>
      <c r="I262" s="127" t="e">
        <f>VLOOKUP(H262,Presupuesto!$B$11:$C$565,2,0)</f>
        <v>#N/A</v>
      </c>
      <c r="J262" s="219" t="s">
        <v>62</v>
      </c>
      <c r="K262" s="96" t="s">
        <v>715</v>
      </c>
    </row>
    <row r="263" spans="3:11" hidden="1" x14ac:dyDescent="0.25">
      <c r="C263" s="142"/>
      <c r="D263" s="148"/>
      <c r="E263" s="116"/>
      <c r="F263" s="95">
        <f t="shared" si="9"/>
        <v>0</v>
      </c>
      <c r="G263" s="158"/>
      <c r="H263" s="143"/>
      <c r="I263" s="127" t="e">
        <f>VLOOKUP(H263,Presupuesto!$B$11:$C$565,2,0)</f>
        <v>#N/A</v>
      </c>
      <c r="J263" s="219" t="s">
        <v>62</v>
      </c>
      <c r="K263" s="96" t="s">
        <v>703</v>
      </c>
    </row>
    <row r="264" spans="3:11" hidden="1" x14ac:dyDescent="0.25">
      <c r="C264" s="142"/>
      <c r="D264" s="148"/>
      <c r="E264" s="116"/>
      <c r="F264" s="95">
        <f t="shared" si="9"/>
        <v>0</v>
      </c>
      <c r="G264" s="158"/>
      <c r="H264" s="143"/>
      <c r="I264" s="127" t="e">
        <f>VLOOKUP(H264,Presupuesto!$B$11:$C$565,2,0)</f>
        <v>#N/A</v>
      </c>
      <c r="J264" s="219" t="s">
        <v>62</v>
      </c>
      <c r="K264" s="96" t="s">
        <v>703</v>
      </c>
    </row>
    <row r="265" spans="3:11" hidden="1" x14ac:dyDescent="0.25">
      <c r="C265" s="142"/>
      <c r="D265" s="148"/>
      <c r="E265" s="116"/>
      <c r="F265" s="95">
        <f t="shared" si="9"/>
        <v>0</v>
      </c>
      <c r="G265" s="158"/>
      <c r="H265" s="143"/>
      <c r="I265" s="127" t="e">
        <f>VLOOKUP(H265,Presupuesto!$B$11:$C$565,2,0)</f>
        <v>#N/A</v>
      </c>
      <c r="J265" s="219" t="s">
        <v>62</v>
      </c>
      <c r="K265" s="96" t="s">
        <v>703</v>
      </c>
    </row>
    <row r="266" spans="3:11" ht="15.75" hidden="1" thickBot="1" x14ac:dyDescent="0.3">
      <c r="C266" s="144"/>
      <c r="D266" s="156"/>
      <c r="E266" s="101"/>
      <c r="F266" s="103">
        <f t="shared" si="9"/>
        <v>0</v>
      </c>
      <c r="G266" s="159"/>
      <c r="H266" s="145"/>
      <c r="I266" s="129" t="e">
        <f>VLOOKUP(H266,Presupuesto!$B$11:$C$565,2,0)</f>
        <v>#N/A</v>
      </c>
      <c r="J266" s="219" t="s">
        <v>62</v>
      </c>
      <c r="K266" s="121" t="s">
        <v>702</v>
      </c>
    </row>
    <row r="267" spans="3:11" ht="15.75" thickBot="1" x14ac:dyDescent="0.3"/>
    <row r="268" spans="3:11" ht="15.75" thickBot="1" x14ac:dyDescent="0.3">
      <c r="C268" s="154" t="s">
        <v>1406</v>
      </c>
      <c r="D268" s="106">
        <f>SUM(F275:F309)</f>
        <v>60000</v>
      </c>
      <c r="F268" s="69"/>
      <c r="G268" s="78"/>
      <c r="H268" s="69"/>
      <c r="I268" s="69"/>
    </row>
    <row r="269" spans="3:11" x14ac:dyDescent="0.25">
      <c r="C269" s="69"/>
      <c r="D269" s="31"/>
      <c r="E269" s="92"/>
      <c r="F269" s="92"/>
      <c r="G269" s="92"/>
      <c r="H269" s="75"/>
      <c r="I269" s="75"/>
      <c r="J269" s="75"/>
      <c r="K269" s="110"/>
    </row>
    <row r="270" spans="3:11" x14ac:dyDescent="0.25">
      <c r="C270" s="69" t="s">
        <v>1418</v>
      </c>
      <c r="D270" s="31"/>
      <c r="E270" s="92"/>
      <c r="F270" s="92"/>
      <c r="G270" s="92"/>
      <c r="H270" s="75"/>
      <c r="I270" s="75"/>
      <c r="J270" s="75"/>
      <c r="K270" s="110"/>
    </row>
    <row r="271" spans="3:11" ht="15.75" x14ac:dyDescent="0.25">
      <c r="C271" s="201" t="s">
        <v>1293</v>
      </c>
      <c r="D271" s="386">
        <v>7.15</v>
      </c>
      <c r="E271" s="92"/>
      <c r="F271" s="92"/>
      <c r="G271" s="92"/>
      <c r="H271" s="75"/>
      <c r="I271" s="75"/>
      <c r="J271" s="75"/>
      <c r="K271" s="110"/>
    </row>
    <row r="272" spans="3:11" ht="18.75" x14ac:dyDescent="0.25">
      <c r="C272" s="424" t="str">
        <f>IFERROR(VLOOKUP(D271,'Desarrollo e Innov. Curricular'!$E:$F,2,FALSE),IFERROR(VLOOKUP(D271,'Investigación Científica'!$E:$F,2,FALSE),IFERROR(VLOOKUP(D271,'Vinculación Univ. Sociedad'!$E:$F,2,FALSE),IFERROR(VLOOKUP(D271,'Docencia y Profesorado Universi'!$E:$F,2,FALSE),IFERROR(VLOOKUP(D271,'Estudiantes y Graduados'!$E:$F,2,FALSE),IFERROR(VLOOKUP(D271,'Gestion Administrativa'!$E:$F,2,FALSE),IFERROR(VLOOKUP(D271,'Gestión Académica'!$E:$F,2,FALSE),IFERROR(VLOOKUP(D271,'Aseguramiento de la Calidad'!$E:$F,2,FALSE),IFERROR(VLOOKUP(D271,'Gestión del Conocimiento'!$E:$F,2,FALSE),IFERROR(VLOOKUP(D271,'Gobernabilidad y Procesos...'!$E:$F,2,FALSE),IFERROR(VLOOKUP(D271,'Gestión del Talento Humano'!$E:$F,2,FALSE),IFERROR(VLOOKUP(D271,'Internacionalización de la E.S.'!$E:$F,2,FALSE),IFERROR(VLOOKUP(D271,Posgrado!$E:$F,2,FALSE),IFERROR(VLOOKUP(D271,'Cultura de Innovación Insti...'!$E:$F,2,FALSE),VLOOKUP(D271,'Lo Esencial de la Reforma Univ.'!$E:$F,2,0)))))))))))))))</f>
        <v>a) 2 Monitoreos al enfoque de la política de cultura y su impacto en la vida académica de la UNAH y cultural del país: La UNAH como referente de la cultura.</v>
      </c>
      <c r="D272" s="31"/>
      <c r="E272" s="92"/>
      <c r="F272" s="92"/>
      <c r="G272" s="92"/>
      <c r="H272" s="75"/>
      <c r="I272" s="75"/>
      <c r="J272" s="75"/>
      <c r="K272" s="110"/>
    </row>
    <row r="273" spans="3:11" ht="15.75" thickBot="1" x14ac:dyDescent="0.3">
      <c r="F273" s="92"/>
      <c r="G273" s="75"/>
      <c r="H273" s="75"/>
      <c r="I273" s="75"/>
    </row>
    <row r="274" spans="3:11" ht="30.75" thickBot="1" x14ac:dyDescent="0.3">
      <c r="C274" s="126" t="s">
        <v>1294</v>
      </c>
      <c r="D274" s="126" t="s">
        <v>90</v>
      </c>
      <c r="E274" s="133" t="s">
        <v>1296</v>
      </c>
      <c r="F274" s="132" t="s">
        <v>1297</v>
      </c>
      <c r="G274" s="130" t="s">
        <v>1298</v>
      </c>
      <c r="H274" s="133" t="s">
        <v>1299</v>
      </c>
      <c r="I274" s="130" t="s">
        <v>695</v>
      </c>
      <c r="J274" s="130" t="s">
        <v>1300</v>
      </c>
      <c r="K274" s="130" t="s">
        <v>1301</v>
      </c>
    </row>
    <row r="275" spans="3:11" x14ac:dyDescent="0.25">
      <c r="C275" s="221"/>
      <c r="D275" s="222"/>
      <c r="E275" s="220">
        <v>0</v>
      </c>
      <c r="F275" s="95">
        <f t="shared" ref="F275:F309" si="10">D275*E275</f>
        <v>0</v>
      </c>
      <c r="G275" s="158" t="s">
        <v>687</v>
      </c>
      <c r="H275" s="139"/>
      <c r="I275" s="127" t="e">
        <f>VLOOKUP(H275,Presupuesto!$B$11:$C$565,2,0)</f>
        <v>#N/A</v>
      </c>
      <c r="J275" s="219" t="s">
        <v>62</v>
      </c>
      <c r="K275" s="96" t="s">
        <v>702</v>
      </c>
    </row>
    <row r="276" spans="3:11" x14ac:dyDescent="0.25">
      <c r="C276" s="138" t="s">
        <v>1419</v>
      </c>
      <c r="D276" s="155">
        <v>2</v>
      </c>
      <c r="E276" s="120">
        <v>30000</v>
      </c>
      <c r="F276" s="95">
        <f t="shared" si="10"/>
        <v>60000</v>
      </c>
      <c r="G276" s="158" t="s">
        <v>696</v>
      </c>
      <c r="H276" s="139" t="s">
        <v>282</v>
      </c>
      <c r="I276" s="127" t="str">
        <f>VLOOKUP(H276,Presupuesto!$B$11:$C$565,2,0)</f>
        <v>OTROS SERVICIOS TECNICOS Y PROFESIONALES</v>
      </c>
      <c r="J276" s="219" t="s">
        <v>62</v>
      </c>
      <c r="K276" s="96" t="s">
        <v>703</v>
      </c>
    </row>
    <row r="277" spans="3:11" hidden="1" x14ac:dyDescent="0.25">
      <c r="C277" s="138"/>
      <c r="D277" s="155"/>
      <c r="E277" s="120"/>
      <c r="F277" s="95">
        <f t="shared" si="10"/>
        <v>0</v>
      </c>
      <c r="G277" s="158"/>
      <c r="H277" s="139"/>
      <c r="I277" s="127" t="e">
        <f>VLOOKUP(H277,Presupuesto!$B$11:$C$565,2,0)</f>
        <v>#N/A</v>
      </c>
      <c r="J277" s="219" t="s">
        <v>62</v>
      </c>
      <c r="K277" s="96" t="s">
        <v>703</v>
      </c>
    </row>
    <row r="278" spans="3:11" hidden="1" x14ac:dyDescent="0.25">
      <c r="C278" s="138"/>
      <c r="D278" s="155"/>
      <c r="E278" s="120"/>
      <c r="F278" s="95">
        <f t="shared" si="10"/>
        <v>0</v>
      </c>
      <c r="G278" s="158"/>
      <c r="H278" s="139"/>
      <c r="I278" s="127" t="e">
        <f>VLOOKUP(H278,Presupuesto!$B$11:$C$565,2,0)</f>
        <v>#N/A</v>
      </c>
      <c r="J278" s="219" t="s">
        <v>62</v>
      </c>
      <c r="K278" s="96" t="s">
        <v>703</v>
      </c>
    </row>
    <row r="279" spans="3:11" hidden="1" x14ac:dyDescent="0.25">
      <c r="C279" s="138"/>
      <c r="D279" s="155"/>
      <c r="E279" s="120"/>
      <c r="F279" s="95">
        <f t="shared" si="10"/>
        <v>0</v>
      </c>
      <c r="G279" s="158"/>
      <c r="H279" s="139"/>
      <c r="I279" s="127" t="e">
        <f>VLOOKUP(H279,Presupuesto!$B$11:$C$565,2,0)</f>
        <v>#N/A</v>
      </c>
      <c r="J279" s="219" t="s">
        <v>62</v>
      </c>
      <c r="K279" s="96" t="s">
        <v>703</v>
      </c>
    </row>
    <row r="280" spans="3:11" hidden="1" x14ac:dyDescent="0.25">
      <c r="C280" s="138"/>
      <c r="D280" s="155"/>
      <c r="E280" s="120"/>
      <c r="F280" s="95">
        <f t="shared" si="10"/>
        <v>0</v>
      </c>
      <c r="G280" s="158"/>
      <c r="H280" s="139"/>
      <c r="I280" s="127" t="e">
        <f>VLOOKUP(H280,Presupuesto!$B$11:$C$565,2,0)</f>
        <v>#N/A</v>
      </c>
      <c r="J280" s="219" t="s">
        <v>62</v>
      </c>
      <c r="K280" s="96" t="s">
        <v>712</v>
      </c>
    </row>
    <row r="281" spans="3:11" hidden="1" x14ac:dyDescent="0.25">
      <c r="C281" s="138"/>
      <c r="D281" s="155"/>
      <c r="E281" s="120"/>
      <c r="F281" s="95">
        <f t="shared" si="10"/>
        <v>0</v>
      </c>
      <c r="G281" s="158"/>
      <c r="H281" s="139"/>
      <c r="I281" s="127" t="e">
        <f>VLOOKUP(H281,Presupuesto!$B$11:$C$565,2,0)</f>
        <v>#N/A</v>
      </c>
      <c r="J281" s="219" t="s">
        <v>62</v>
      </c>
      <c r="K281" s="96" t="s">
        <v>703</v>
      </c>
    </row>
    <row r="282" spans="3:11" hidden="1" x14ac:dyDescent="0.25">
      <c r="C282" s="138"/>
      <c r="D282" s="155"/>
      <c r="E282" s="120"/>
      <c r="F282" s="95">
        <f t="shared" si="10"/>
        <v>0</v>
      </c>
      <c r="G282" s="158"/>
      <c r="H282" s="139"/>
      <c r="I282" s="127" t="e">
        <f>VLOOKUP(H282,Presupuesto!$B$11:$C$565,2,0)</f>
        <v>#N/A</v>
      </c>
      <c r="J282" s="219" t="s">
        <v>62</v>
      </c>
      <c r="K282" s="96" t="s">
        <v>703</v>
      </c>
    </row>
    <row r="283" spans="3:11" hidden="1" x14ac:dyDescent="0.25">
      <c r="C283" s="138"/>
      <c r="D283" s="155"/>
      <c r="E283" s="120"/>
      <c r="F283" s="95">
        <f t="shared" si="10"/>
        <v>0</v>
      </c>
      <c r="G283" s="158"/>
      <c r="H283" s="139"/>
      <c r="I283" s="127" t="e">
        <f>VLOOKUP(H283,Presupuesto!$B$11:$C$565,2,0)</f>
        <v>#N/A</v>
      </c>
      <c r="J283" s="219" t="s">
        <v>62</v>
      </c>
      <c r="K283" s="96" t="s">
        <v>703</v>
      </c>
    </row>
    <row r="284" spans="3:11" hidden="1" x14ac:dyDescent="0.25">
      <c r="C284" s="138"/>
      <c r="D284" s="155"/>
      <c r="E284" s="120"/>
      <c r="F284" s="95">
        <f t="shared" si="10"/>
        <v>0</v>
      </c>
      <c r="G284" s="158"/>
      <c r="H284" s="139"/>
      <c r="I284" s="127" t="e">
        <f>VLOOKUP(H284,Presupuesto!$B$11:$C$565,2,0)</f>
        <v>#N/A</v>
      </c>
      <c r="J284" s="219" t="s">
        <v>62</v>
      </c>
      <c r="K284" s="96" t="s">
        <v>703</v>
      </c>
    </row>
    <row r="285" spans="3:11" hidden="1" x14ac:dyDescent="0.25">
      <c r="C285" s="138"/>
      <c r="D285" s="155"/>
      <c r="E285" s="120"/>
      <c r="F285" s="95">
        <f t="shared" si="10"/>
        <v>0</v>
      </c>
      <c r="G285" s="158"/>
      <c r="H285" s="139"/>
      <c r="I285" s="127" t="e">
        <f>VLOOKUP(H285,Presupuesto!$B$11:$C$565,2,0)</f>
        <v>#N/A</v>
      </c>
      <c r="J285" s="219" t="s">
        <v>62</v>
      </c>
      <c r="K285" s="96" t="s">
        <v>703</v>
      </c>
    </row>
    <row r="286" spans="3:11" hidden="1" x14ac:dyDescent="0.25">
      <c r="C286" s="138"/>
      <c r="D286" s="155"/>
      <c r="E286" s="120"/>
      <c r="F286" s="95">
        <f t="shared" si="10"/>
        <v>0</v>
      </c>
      <c r="G286" s="158"/>
      <c r="H286" s="139"/>
      <c r="I286" s="127" t="e">
        <f>VLOOKUP(H286,Presupuesto!$B$11:$C$565,2,0)</f>
        <v>#N/A</v>
      </c>
      <c r="J286" s="219" t="s">
        <v>62</v>
      </c>
      <c r="K286" s="96" t="s">
        <v>703</v>
      </c>
    </row>
    <row r="287" spans="3:11" hidden="1" x14ac:dyDescent="0.25">
      <c r="C287" s="138"/>
      <c r="D287" s="155"/>
      <c r="E287" s="120"/>
      <c r="F287" s="95">
        <f t="shared" si="10"/>
        <v>0</v>
      </c>
      <c r="G287" s="158"/>
      <c r="H287" s="139"/>
      <c r="I287" s="127" t="e">
        <f>VLOOKUP(H287,Presupuesto!$B$11:$C$565,2,0)</f>
        <v>#N/A</v>
      </c>
      <c r="J287" s="219" t="s">
        <v>62</v>
      </c>
      <c r="K287" s="96" t="s">
        <v>703</v>
      </c>
    </row>
    <row r="288" spans="3:11" hidden="1" x14ac:dyDescent="0.25">
      <c r="C288" s="138"/>
      <c r="D288" s="155"/>
      <c r="E288" s="120"/>
      <c r="F288" s="95">
        <f t="shared" si="10"/>
        <v>0</v>
      </c>
      <c r="G288" s="158"/>
      <c r="H288" s="139"/>
      <c r="I288" s="127" t="e">
        <f>VLOOKUP(H288,Presupuesto!$B$11:$C$565,2,0)</f>
        <v>#N/A</v>
      </c>
      <c r="J288" s="219" t="s">
        <v>62</v>
      </c>
      <c r="K288" s="96" t="s">
        <v>703</v>
      </c>
    </row>
    <row r="289" spans="3:11" hidden="1" x14ac:dyDescent="0.25">
      <c r="C289" s="138"/>
      <c r="D289" s="155"/>
      <c r="E289" s="120"/>
      <c r="F289" s="95">
        <f t="shared" si="10"/>
        <v>0</v>
      </c>
      <c r="G289" s="158"/>
      <c r="H289" s="139"/>
      <c r="I289" s="127" t="e">
        <f>VLOOKUP(H289,Presupuesto!$B$11:$C$565,2,0)</f>
        <v>#N/A</v>
      </c>
      <c r="J289" s="219" t="s">
        <v>62</v>
      </c>
      <c r="K289" s="96" t="s">
        <v>703</v>
      </c>
    </row>
    <row r="290" spans="3:11" hidden="1" x14ac:dyDescent="0.25">
      <c r="C290" s="138"/>
      <c r="D290" s="155"/>
      <c r="E290" s="120"/>
      <c r="F290" s="95">
        <f t="shared" si="10"/>
        <v>0</v>
      </c>
      <c r="G290" s="158"/>
      <c r="H290" s="139"/>
      <c r="I290" s="127" t="e">
        <f>VLOOKUP(H290,Presupuesto!$B$11:$C$565,2,0)</f>
        <v>#N/A</v>
      </c>
      <c r="J290" s="219" t="s">
        <v>62</v>
      </c>
      <c r="K290" s="96" t="s">
        <v>703</v>
      </c>
    </row>
    <row r="291" spans="3:11" hidden="1" x14ac:dyDescent="0.25">
      <c r="C291" s="138"/>
      <c r="D291" s="155"/>
      <c r="E291" s="120"/>
      <c r="F291" s="95">
        <f t="shared" si="10"/>
        <v>0</v>
      </c>
      <c r="G291" s="158"/>
      <c r="H291" s="139"/>
      <c r="I291" s="127" t="e">
        <f>VLOOKUP(H291,Presupuesto!$B$11:$C$565,2,0)</f>
        <v>#N/A</v>
      </c>
      <c r="J291" s="219" t="s">
        <v>62</v>
      </c>
      <c r="K291" s="96" t="s">
        <v>703</v>
      </c>
    </row>
    <row r="292" spans="3:11" hidden="1" x14ac:dyDescent="0.25">
      <c r="C292" s="138"/>
      <c r="D292" s="155"/>
      <c r="E292" s="120"/>
      <c r="F292" s="95">
        <f t="shared" si="10"/>
        <v>0</v>
      </c>
      <c r="G292" s="158"/>
      <c r="H292" s="139"/>
      <c r="I292" s="127" t="e">
        <f>VLOOKUP(H292,Presupuesto!$B$11:$C$565,2,0)</f>
        <v>#N/A</v>
      </c>
      <c r="J292" s="219" t="s">
        <v>62</v>
      </c>
      <c r="K292" s="96" t="s">
        <v>703</v>
      </c>
    </row>
    <row r="293" spans="3:11" hidden="1" x14ac:dyDescent="0.25">
      <c r="C293" s="138"/>
      <c r="D293" s="155"/>
      <c r="E293" s="120"/>
      <c r="F293" s="95">
        <f t="shared" si="10"/>
        <v>0</v>
      </c>
      <c r="G293" s="158"/>
      <c r="H293" s="139"/>
      <c r="I293" s="127" t="e">
        <f>VLOOKUP(H293,Presupuesto!$B$11:$C$565,2,0)</f>
        <v>#N/A</v>
      </c>
      <c r="J293" s="219" t="s">
        <v>62</v>
      </c>
      <c r="K293" s="96" t="s">
        <v>703</v>
      </c>
    </row>
    <row r="294" spans="3:11" hidden="1" x14ac:dyDescent="0.25">
      <c r="C294" s="138"/>
      <c r="D294" s="155"/>
      <c r="E294" s="120"/>
      <c r="F294" s="95">
        <f t="shared" si="10"/>
        <v>0</v>
      </c>
      <c r="G294" s="158"/>
      <c r="H294" s="139"/>
      <c r="I294" s="127" t="e">
        <f>VLOOKUP(H294,Presupuesto!$B$11:$C$565,2,0)</f>
        <v>#N/A</v>
      </c>
      <c r="J294" s="219" t="s">
        <v>62</v>
      </c>
      <c r="K294" s="96" t="s">
        <v>703</v>
      </c>
    </row>
    <row r="295" spans="3:11" hidden="1" x14ac:dyDescent="0.25">
      <c r="C295" s="138"/>
      <c r="D295" s="155"/>
      <c r="E295" s="120"/>
      <c r="F295" s="95">
        <f t="shared" si="10"/>
        <v>0</v>
      </c>
      <c r="G295" s="158"/>
      <c r="H295" s="139"/>
      <c r="I295" s="127" t="e">
        <f>VLOOKUP(H295,Presupuesto!$B$11:$C$565,2,0)</f>
        <v>#N/A</v>
      </c>
      <c r="J295" s="219" t="s">
        <v>62</v>
      </c>
      <c r="K295" s="96" t="s">
        <v>703</v>
      </c>
    </row>
    <row r="296" spans="3:11" hidden="1" x14ac:dyDescent="0.25">
      <c r="C296" s="138"/>
      <c r="D296" s="155"/>
      <c r="E296" s="120"/>
      <c r="F296" s="95">
        <f t="shared" si="10"/>
        <v>0</v>
      </c>
      <c r="G296" s="158"/>
      <c r="H296" s="139"/>
      <c r="I296" s="127" t="e">
        <f>VLOOKUP(H296,Presupuesto!$B$11:$C$565,2,0)</f>
        <v>#N/A</v>
      </c>
      <c r="J296" s="219" t="s">
        <v>62</v>
      </c>
      <c r="K296" s="96" t="s">
        <v>703</v>
      </c>
    </row>
    <row r="297" spans="3:11" hidden="1" x14ac:dyDescent="0.25">
      <c r="C297" s="140"/>
      <c r="D297" s="148"/>
      <c r="E297" s="116"/>
      <c r="F297" s="95">
        <f t="shared" si="10"/>
        <v>0</v>
      </c>
      <c r="G297" s="158"/>
      <c r="H297" s="141"/>
      <c r="I297" s="127" t="e">
        <f>VLOOKUP(H297,Presupuesto!$B$11:$C$565,2,0)</f>
        <v>#N/A</v>
      </c>
      <c r="J297" s="219" t="s">
        <v>62</v>
      </c>
      <c r="K297" s="96" t="s">
        <v>703</v>
      </c>
    </row>
    <row r="298" spans="3:11" hidden="1" x14ac:dyDescent="0.25">
      <c r="C298" s="140"/>
      <c r="D298" s="148"/>
      <c r="E298" s="116"/>
      <c r="F298" s="95">
        <f t="shared" si="10"/>
        <v>0</v>
      </c>
      <c r="G298" s="158"/>
      <c r="H298" s="141"/>
      <c r="I298" s="127" t="e">
        <f>VLOOKUP(H298,Presupuesto!$B$11:$C$565,2,0)</f>
        <v>#N/A</v>
      </c>
      <c r="J298" s="219" t="s">
        <v>62</v>
      </c>
      <c r="K298" s="96" t="s">
        <v>703</v>
      </c>
    </row>
    <row r="299" spans="3:11" hidden="1" x14ac:dyDescent="0.25">
      <c r="C299" s="140"/>
      <c r="D299" s="148"/>
      <c r="E299" s="116"/>
      <c r="F299" s="95">
        <f t="shared" si="10"/>
        <v>0</v>
      </c>
      <c r="G299" s="158"/>
      <c r="H299" s="141"/>
      <c r="I299" s="127" t="e">
        <f>VLOOKUP(H299,Presupuesto!$B$11:$C$565,2,0)</f>
        <v>#N/A</v>
      </c>
      <c r="J299" s="219" t="s">
        <v>62</v>
      </c>
      <c r="K299" s="96" t="s">
        <v>703</v>
      </c>
    </row>
    <row r="300" spans="3:11" hidden="1" x14ac:dyDescent="0.25">
      <c r="C300" s="140"/>
      <c r="D300" s="148"/>
      <c r="E300" s="116"/>
      <c r="F300" s="95">
        <f t="shared" si="10"/>
        <v>0</v>
      </c>
      <c r="G300" s="158"/>
      <c r="H300" s="141"/>
      <c r="I300" s="127" t="e">
        <f>VLOOKUP(H300,Presupuesto!$B$11:$C$565,2,0)</f>
        <v>#N/A</v>
      </c>
      <c r="J300" s="219" t="s">
        <v>62</v>
      </c>
      <c r="K300" s="96" t="s">
        <v>703</v>
      </c>
    </row>
    <row r="301" spans="3:11" hidden="1" x14ac:dyDescent="0.25">
      <c r="C301" s="140"/>
      <c r="D301" s="148"/>
      <c r="E301" s="116"/>
      <c r="F301" s="95">
        <f t="shared" si="10"/>
        <v>0</v>
      </c>
      <c r="G301" s="158"/>
      <c r="H301" s="141"/>
      <c r="I301" s="127" t="e">
        <f>VLOOKUP(H301,Presupuesto!$B$11:$C$565,2,0)</f>
        <v>#N/A</v>
      </c>
      <c r="J301" s="219" t="s">
        <v>62</v>
      </c>
      <c r="K301" s="96" t="s">
        <v>703</v>
      </c>
    </row>
    <row r="302" spans="3:11" hidden="1" x14ac:dyDescent="0.25">
      <c r="C302" s="140"/>
      <c r="D302" s="148"/>
      <c r="E302" s="116"/>
      <c r="F302" s="95">
        <f t="shared" si="10"/>
        <v>0</v>
      </c>
      <c r="G302" s="158"/>
      <c r="H302" s="141"/>
      <c r="I302" s="127" t="e">
        <f>VLOOKUP(H302,Presupuesto!$B$11:$C$565,2,0)</f>
        <v>#N/A</v>
      </c>
      <c r="J302" s="219" t="s">
        <v>62</v>
      </c>
      <c r="K302" s="96" t="s">
        <v>703</v>
      </c>
    </row>
    <row r="303" spans="3:11" hidden="1" x14ac:dyDescent="0.25">
      <c r="C303" s="140"/>
      <c r="D303" s="148"/>
      <c r="E303" s="116"/>
      <c r="F303" s="95">
        <f t="shared" si="10"/>
        <v>0</v>
      </c>
      <c r="G303" s="158"/>
      <c r="H303" s="141"/>
      <c r="I303" s="127" t="e">
        <f>VLOOKUP(H303,Presupuesto!$B$11:$C$565,2,0)</f>
        <v>#N/A</v>
      </c>
      <c r="J303" s="219" t="s">
        <v>62</v>
      </c>
      <c r="K303" s="96" t="s">
        <v>703</v>
      </c>
    </row>
    <row r="304" spans="3:11" hidden="1" x14ac:dyDescent="0.25">
      <c r="C304" s="140"/>
      <c r="D304" s="148"/>
      <c r="E304" s="116"/>
      <c r="F304" s="95">
        <f t="shared" si="10"/>
        <v>0</v>
      </c>
      <c r="G304" s="158"/>
      <c r="H304" s="141"/>
      <c r="I304" s="127" t="e">
        <f>VLOOKUP(H304,Presupuesto!$B$11:$C$565,2,0)</f>
        <v>#N/A</v>
      </c>
      <c r="J304" s="219" t="s">
        <v>62</v>
      </c>
      <c r="K304" s="96" t="s">
        <v>703</v>
      </c>
    </row>
    <row r="305" spans="3:11" hidden="1" x14ac:dyDescent="0.25">
      <c r="C305" s="142"/>
      <c r="D305" s="148"/>
      <c r="E305" s="116"/>
      <c r="F305" s="95">
        <f t="shared" si="10"/>
        <v>0</v>
      </c>
      <c r="G305" s="158"/>
      <c r="H305" s="143"/>
      <c r="I305" s="127" t="e">
        <f>VLOOKUP(H305,Presupuesto!$B$11:$C$565,2,0)</f>
        <v>#N/A</v>
      </c>
      <c r="J305" s="219" t="s">
        <v>62</v>
      </c>
      <c r="K305" s="96" t="s">
        <v>715</v>
      </c>
    </row>
    <row r="306" spans="3:11" hidden="1" x14ac:dyDescent="0.25">
      <c r="C306" s="142"/>
      <c r="D306" s="148"/>
      <c r="E306" s="116"/>
      <c r="F306" s="95">
        <f t="shared" si="10"/>
        <v>0</v>
      </c>
      <c r="G306" s="158"/>
      <c r="H306" s="143"/>
      <c r="I306" s="127" t="e">
        <f>VLOOKUP(H306,Presupuesto!$B$11:$C$565,2,0)</f>
        <v>#N/A</v>
      </c>
      <c r="J306" s="219" t="s">
        <v>62</v>
      </c>
      <c r="K306" s="96" t="s">
        <v>703</v>
      </c>
    </row>
    <row r="307" spans="3:11" hidden="1" x14ac:dyDescent="0.25">
      <c r="C307" s="142"/>
      <c r="D307" s="148"/>
      <c r="E307" s="116"/>
      <c r="F307" s="95">
        <f t="shared" si="10"/>
        <v>0</v>
      </c>
      <c r="G307" s="158"/>
      <c r="H307" s="143"/>
      <c r="I307" s="127" t="e">
        <f>VLOOKUP(H307,Presupuesto!$B$11:$C$565,2,0)</f>
        <v>#N/A</v>
      </c>
      <c r="J307" s="219" t="s">
        <v>62</v>
      </c>
      <c r="K307" s="96" t="s">
        <v>703</v>
      </c>
    </row>
    <row r="308" spans="3:11" hidden="1" x14ac:dyDescent="0.25">
      <c r="C308" s="142"/>
      <c r="D308" s="148"/>
      <c r="E308" s="116"/>
      <c r="F308" s="95">
        <f t="shared" si="10"/>
        <v>0</v>
      </c>
      <c r="G308" s="158"/>
      <c r="H308" s="143"/>
      <c r="I308" s="127" t="e">
        <f>VLOOKUP(H308,Presupuesto!$B$11:$C$565,2,0)</f>
        <v>#N/A</v>
      </c>
      <c r="J308" s="219" t="s">
        <v>62</v>
      </c>
      <c r="K308" s="96" t="s">
        <v>703</v>
      </c>
    </row>
    <row r="309" spans="3:11" ht="15.75" hidden="1" thickBot="1" x14ac:dyDescent="0.3">
      <c r="C309" s="144"/>
      <c r="D309" s="156"/>
      <c r="E309" s="101"/>
      <c r="F309" s="103">
        <f t="shared" si="10"/>
        <v>0</v>
      </c>
      <c r="G309" s="159"/>
      <c r="H309" s="145"/>
      <c r="I309" s="129" t="e">
        <f>VLOOKUP(H309,Presupuesto!$B$11:$C$565,2,0)</f>
        <v>#N/A</v>
      </c>
      <c r="J309" s="219" t="s">
        <v>62</v>
      </c>
      <c r="K309" s="121" t="s">
        <v>702</v>
      </c>
    </row>
    <row r="310" spans="3:11" ht="15.75" thickBot="1" x14ac:dyDescent="0.3"/>
    <row r="311" spans="3:11" ht="15.75" thickBot="1" x14ac:dyDescent="0.3">
      <c r="C311" s="154" t="s">
        <v>1406</v>
      </c>
      <c r="D311" s="106">
        <f>SUM(F318:F352)</f>
        <v>750000</v>
      </c>
      <c r="F311" s="69"/>
      <c r="G311" s="78"/>
      <c r="H311" s="69"/>
      <c r="I311" s="69"/>
    </row>
    <row r="312" spans="3:11" x14ac:dyDescent="0.25">
      <c r="C312" s="69"/>
      <c r="D312" s="31"/>
      <c r="E312" s="92"/>
      <c r="F312" s="92"/>
      <c r="G312" s="92"/>
      <c r="H312" s="75"/>
      <c r="I312" s="75"/>
      <c r="J312" s="75"/>
      <c r="K312" s="110"/>
    </row>
    <row r="313" spans="3:11" x14ac:dyDescent="0.25">
      <c r="C313" s="69" t="s">
        <v>1420</v>
      </c>
      <c r="D313" s="31"/>
      <c r="E313" s="92"/>
      <c r="F313" s="92"/>
      <c r="G313" s="92"/>
      <c r="H313" s="75"/>
      <c r="I313" s="75"/>
      <c r="J313" s="75"/>
      <c r="K313" s="110"/>
    </row>
    <row r="314" spans="3:11" ht="15.75" x14ac:dyDescent="0.25">
      <c r="C314" s="201" t="s">
        <v>1293</v>
      </c>
      <c r="D314" s="386">
        <v>7.17</v>
      </c>
      <c r="E314" s="92"/>
      <c r="F314" s="92"/>
      <c r="G314" s="92"/>
      <c r="H314" s="75"/>
      <c r="I314" s="75"/>
      <c r="J314" s="75"/>
      <c r="K314" s="110"/>
    </row>
    <row r="315" spans="3:11" ht="18.75" x14ac:dyDescent="0.25">
      <c r="C315" s="424" t="str">
        <f>IFERROR(VLOOKUP(D314,'Desarrollo e Innov. Curricular'!$E:$F,2,FALSE),IFERROR(VLOOKUP(D314,'Investigación Científica'!$E:$F,2,FALSE),IFERROR(VLOOKUP(D314,'Vinculación Univ. Sociedad'!$E:$F,2,FALSE),IFERROR(VLOOKUP(D314,'Docencia y Profesorado Universi'!$E:$F,2,FALSE),IFERROR(VLOOKUP(D314,'Estudiantes y Graduados'!$E:$F,2,FALSE),IFERROR(VLOOKUP(D314,'Gestion Administrativa'!$E:$F,2,FALSE),IFERROR(VLOOKUP(D314,'Gestión Académica'!$E:$F,2,FALSE),IFERROR(VLOOKUP(D314,'Aseguramiento de la Calidad'!$E:$F,2,FALSE),IFERROR(VLOOKUP(D314,'Gestión del Conocimiento'!$E:$F,2,FALSE),IFERROR(VLOOKUP(D314,'Gobernabilidad y Procesos...'!$E:$F,2,FALSE),IFERROR(VLOOKUP(D314,'Gestión del Talento Humano'!$E:$F,2,FALSE),IFERROR(VLOOKUP(D314,'Internacionalización de la E.S.'!$E:$F,2,FALSE),IFERROR(VLOOKUP(D314,Posgrado!$E:$F,2,FALSE),IFERROR(VLOOKUP(D314,'Cultura de Innovación Insti...'!$E:$F,2,FALSE),VLOOKUP(D314,'Lo Esencial de la Reforma Univ.'!$E:$F,2,0)))))))))))))))</f>
        <v>a) Gestión de 1 fondo fotográfico y operacionalización del mismo a nivel de aula como material de estudio y métodos de investigación.</v>
      </c>
      <c r="D315" s="31"/>
      <c r="E315" s="92"/>
      <c r="F315" s="92"/>
      <c r="G315" s="92"/>
      <c r="H315" s="75"/>
      <c r="I315" s="75"/>
      <c r="J315" s="75"/>
      <c r="K315" s="110"/>
    </row>
    <row r="316" spans="3:11" ht="15.75" thickBot="1" x14ac:dyDescent="0.3">
      <c r="F316" s="92"/>
      <c r="G316" s="75"/>
      <c r="H316" s="75"/>
      <c r="I316" s="75"/>
    </row>
    <row r="317" spans="3:11" ht="30.75" thickBot="1" x14ac:dyDescent="0.3">
      <c r="C317" s="126" t="s">
        <v>1294</v>
      </c>
      <c r="D317" s="126" t="s">
        <v>90</v>
      </c>
      <c r="E317" s="133" t="s">
        <v>1296</v>
      </c>
      <c r="F317" s="132" t="s">
        <v>1297</v>
      </c>
      <c r="G317" s="130" t="s">
        <v>1298</v>
      </c>
      <c r="H317" s="133" t="s">
        <v>1299</v>
      </c>
      <c r="I317" s="130" t="s">
        <v>695</v>
      </c>
      <c r="J317" s="130" t="s">
        <v>1300</v>
      </c>
      <c r="K317" s="130" t="s">
        <v>1301</v>
      </c>
    </row>
    <row r="318" spans="3:11" x14ac:dyDescent="0.25">
      <c r="C318" s="221"/>
      <c r="D318" s="222"/>
      <c r="E318" s="220">
        <v>0</v>
      </c>
      <c r="F318" s="95">
        <f t="shared" ref="F318:F352" si="11">D318*E318</f>
        <v>0</v>
      </c>
      <c r="G318" s="158" t="s">
        <v>687</v>
      </c>
      <c r="H318" s="139"/>
      <c r="I318" s="127" t="e">
        <f>VLOOKUP(H318,Presupuesto!$B$11:$C$565,2,0)</f>
        <v>#N/A</v>
      </c>
      <c r="J318" s="219" t="s">
        <v>62</v>
      </c>
      <c r="K318" s="96" t="s">
        <v>702</v>
      </c>
    </row>
    <row r="319" spans="3:11" x14ac:dyDescent="0.25">
      <c r="C319" s="138" t="s">
        <v>1421</v>
      </c>
      <c r="D319" s="155">
        <v>1</v>
      </c>
      <c r="E319" s="120">
        <v>750000</v>
      </c>
      <c r="F319" s="95">
        <f t="shared" si="11"/>
        <v>750000</v>
      </c>
      <c r="G319" s="158" t="s">
        <v>696</v>
      </c>
      <c r="H319" s="139" t="s">
        <v>282</v>
      </c>
      <c r="I319" s="127" t="str">
        <f>VLOOKUP(H319,Presupuesto!$B$11:$C$565,2,0)</f>
        <v>OTROS SERVICIOS TECNICOS Y PROFESIONALES</v>
      </c>
      <c r="J319" s="219" t="s">
        <v>62</v>
      </c>
      <c r="K319" s="96" t="s">
        <v>703</v>
      </c>
    </row>
    <row r="320" spans="3:11" hidden="1" x14ac:dyDescent="0.25">
      <c r="C320" s="138"/>
      <c r="D320" s="155"/>
      <c r="E320" s="120"/>
      <c r="F320" s="95">
        <f t="shared" si="11"/>
        <v>0</v>
      </c>
      <c r="G320" s="158"/>
      <c r="H320" s="139"/>
      <c r="I320" s="127" t="e">
        <f>VLOOKUP(H320,Presupuesto!$B$11:$C$565,2,0)</f>
        <v>#N/A</v>
      </c>
      <c r="J320" s="219" t="s">
        <v>62</v>
      </c>
      <c r="K320" s="96" t="s">
        <v>703</v>
      </c>
    </row>
    <row r="321" spans="3:11" hidden="1" x14ac:dyDescent="0.25">
      <c r="C321" s="138"/>
      <c r="D321" s="155"/>
      <c r="E321" s="120"/>
      <c r="F321" s="95">
        <f t="shared" si="11"/>
        <v>0</v>
      </c>
      <c r="G321" s="158"/>
      <c r="H321" s="139"/>
      <c r="I321" s="127" t="e">
        <f>VLOOKUP(H321,Presupuesto!$B$11:$C$565,2,0)</f>
        <v>#N/A</v>
      </c>
      <c r="J321" s="219" t="s">
        <v>62</v>
      </c>
      <c r="K321" s="96" t="s">
        <v>703</v>
      </c>
    </row>
    <row r="322" spans="3:11" hidden="1" x14ac:dyDescent="0.25">
      <c r="C322" s="138"/>
      <c r="D322" s="155"/>
      <c r="E322" s="120"/>
      <c r="F322" s="95">
        <f t="shared" si="11"/>
        <v>0</v>
      </c>
      <c r="G322" s="158"/>
      <c r="H322" s="139"/>
      <c r="I322" s="127" t="e">
        <f>VLOOKUP(H322,Presupuesto!$B$11:$C$565,2,0)</f>
        <v>#N/A</v>
      </c>
      <c r="J322" s="219" t="s">
        <v>62</v>
      </c>
      <c r="K322" s="96" t="s">
        <v>703</v>
      </c>
    </row>
    <row r="323" spans="3:11" hidden="1" x14ac:dyDescent="0.25">
      <c r="C323" s="138"/>
      <c r="D323" s="155"/>
      <c r="E323" s="120"/>
      <c r="F323" s="95">
        <f t="shared" si="11"/>
        <v>0</v>
      </c>
      <c r="G323" s="158"/>
      <c r="H323" s="139"/>
      <c r="I323" s="127" t="e">
        <f>VLOOKUP(H323,Presupuesto!$B$11:$C$565,2,0)</f>
        <v>#N/A</v>
      </c>
      <c r="J323" s="219" t="s">
        <v>62</v>
      </c>
      <c r="K323" s="96" t="s">
        <v>712</v>
      </c>
    </row>
    <row r="324" spans="3:11" hidden="1" x14ac:dyDescent="0.25">
      <c r="C324" s="138"/>
      <c r="D324" s="155"/>
      <c r="E324" s="120"/>
      <c r="F324" s="95">
        <f t="shared" si="11"/>
        <v>0</v>
      </c>
      <c r="G324" s="158"/>
      <c r="H324" s="139"/>
      <c r="I324" s="127" t="e">
        <f>VLOOKUP(H324,Presupuesto!$B$11:$C$565,2,0)</f>
        <v>#N/A</v>
      </c>
      <c r="J324" s="219" t="s">
        <v>62</v>
      </c>
      <c r="K324" s="96" t="s">
        <v>703</v>
      </c>
    </row>
    <row r="325" spans="3:11" hidden="1" x14ac:dyDescent="0.25">
      <c r="C325" s="138"/>
      <c r="D325" s="155"/>
      <c r="E325" s="120"/>
      <c r="F325" s="95">
        <f t="shared" si="11"/>
        <v>0</v>
      </c>
      <c r="G325" s="158"/>
      <c r="H325" s="139"/>
      <c r="I325" s="127" t="e">
        <f>VLOOKUP(H325,Presupuesto!$B$11:$C$565,2,0)</f>
        <v>#N/A</v>
      </c>
      <c r="J325" s="219" t="s">
        <v>62</v>
      </c>
      <c r="K325" s="96" t="s">
        <v>703</v>
      </c>
    </row>
    <row r="326" spans="3:11" hidden="1" x14ac:dyDescent="0.25">
      <c r="C326" s="138"/>
      <c r="D326" s="155"/>
      <c r="E326" s="120"/>
      <c r="F326" s="95">
        <f t="shared" si="11"/>
        <v>0</v>
      </c>
      <c r="G326" s="158"/>
      <c r="H326" s="139"/>
      <c r="I326" s="127" t="e">
        <f>VLOOKUP(H326,Presupuesto!$B$11:$C$565,2,0)</f>
        <v>#N/A</v>
      </c>
      <c r="J326" s="219" t="s">
        <v>62</v>
      </c>
      <c r="K326" s="96" t="s">
        <v>703</v>
      </c>
    </row>
    <row r="327" spans="3:11" hidden="1" x14ac:dyDescent="0.25">
      <c r="C327" s="138"/>
      <c r="D327" s="155"/>
      <c r="E327" s="120"/>
      <c r="F327" s="95">
        <f t="shared" si="11"/>
        <v>0</v>
      </c>
      <c r="G327" s="158"/>
      <c r="H327" s="139"/>
      <c r="I327" s="127" t="e">
        <f>VLOOKUP(H327,Presupuesto!$B$11:$C$565,2,0)</f>
        <v>#N/A</v>
      </c>
      <c r="J327" s="219" t="s">
        <v>62</v>
      </c>
      <c r="K327" s="96" t="s">
        <v>703</v>
      </c>
    </row>
    <row r="328" spans="3:11" hidden="1" x14ac:dyDescent="0.25">
      <c r="C328" s="138"/>
      <c r="D328" s="155"/>
      <c r="E328" s="120"/>
      <c r="F328" s="95">
        <f t="shared" si="11"/>
        <v>0</v>
      </c>
      <c r="G328" s="158"/>
      <c r="H328" s="139"/>
      <c r="I328" s="127" t="e">
        <f>VLOOKUP(H328,Presupuesto!$B$11:$C$565,2,0)</f>
        <v>#N/A</v>
      </c>
      <c r="J328" s="219" t="s">
        <v>62</v>
      </c>
      <c r="K328" s="96" t="s">
        <v>703</v>
      </c>
    </row>
    <row r="329" spans="3:11" hidden="1" x14ac:dyDescent="0.25">
      <c r="C329" s="138"/>
      <c r="D329" s="155"/>
      <c r="E329" s="120"/>
      <c r="F329" s="95">
        <f t="shared" si="11"/>
        <v>0</v>
      </c>
      <c r="G329" s="158"/>
      <c r="H329" s="139"/>
      <c r="I329" s="127" t="e">
        <f>VLOOKUP(H329,Presupuesto!$B$11:$C$565,2,0)</f>
        <v>#N/A</v>
      </c>
      <c r="J329" s="219" t="s">
        <v>62</v>
      </c>
      <c r="K329" s="96" t="s">
        <v>703</v>
      </c>
    </row>
    <row r="330" spans="3:11" hidden="1" x14ac:dyDescent="0.25">
      <c r="C330" s="138"/>
      <c r="D330" s="155"/>
      <c r="E330" s="120"/>
      <c r="F330" s="95">
        <f t="shared" si="11"/>
        <v>0</v>
      </c>
      <c r="G330" s="158"/>
      <c r="H330" s="139"/>
      <c r="I330" s="127" t="e">
        <f>VLOOKUP(H330,Presupuesto!$B$11:$C$565,2,0)</f>
        <v>#N/A</v>
      </c>
      <c r="J330" s="219" t="s">
        <v>62</v>
      </c>
      <c r="K330" s="96" t="s">
        <v>703</v>
      </c>
    </row>
    <row r="331" spans="3:11" hidden="1" x14ac:dyDescent="0.25">
      <c r="C331" s="138"/>
      <c r="D331" s="155"/>
      <c r="E331" s="120"/>
      <c r="F331" s="95">
        <f t="shared" si="11"/>
        <v>0</v>
      </c>
      <c r="G331" s="158"/>
      <c r="H331" s="139"/>
      <c r="I331" s="127" t="e">
        <f>VLOOKUP(H331,Presupuesto!$B$11:$C$565,2,0)</f>
        <v>#N/A</v>
      </c>
      <c r="J331" s="219" t="s">
        <v>62</v>
      </c>
      <c r="K331" s="96" t="s">
        <v>703</v>
      </c>
    </row>
    <row r="332" spans="3:11" hidden="1" x14ac:dyDescent="0.25">
      <c r="C332" s="138"/>
      <c r="D332" s="155"/>
      <c r="E332" s="120"/>
      <c r="F332" s="95">
        <f t="shared" si="11"/>
        <v>0</v>
      </c>
      <c r="G332" s="158"/>
      <c r="H332" s="139"/>
      <c r="I332" s="127" t="e">
        <f>VLOOKUP(H332,Presupuesto!$B$11:$C$565,2,0)</f>
        <v>#N/A</v>
      </c>
      <c r="J332" s="219" t="s">
        <v>62</v>
      </c>
      <c r="K332" s="96" t="s">
        <v>703</v>
      </c>
    </row>
    <row r="333" spans="3:11" hidden="1" x14ac:dyDescent="0.25">
      <c r="C333" s="138"/>
      <c r="D333" s="155"/>
      <c r="E333" s="120"/>
      <c r="F333" s="95">
        <f t="shared" si="11"/>
        <v>0</v>
      </c>
      <c r="G333" s="158"/>
      <c r="H333" s="139"/>
      <c r="I333" s="127" t="e">
        <f>VLOOKUP(H333,Presupuesto!$B$11:$C$565,2,0)</f>
        <v>#N/A</v>
      </c>
      <c r="J333" s="219" t="s">
        <v>62</v>
      </c>
      <c r="K333" s="96" t="s">
        <v>703</v>
      </c>
    </row>
    <row r="334" spans="3:11" hidden="1" x14ac:dyDescent="0.25">
      <c r="C334" s="138"/>
      <c r="D334" s="155"/>
      <c r="E334" s="120"/>
      <c r="F334" s="95">
        <f t="shared" si="11"/>
        <v>0</v>
      </c>
      <c r="G334" s="158"/>
      <c r="H334" s="139"/>
      <c r="I334" s="127" t="e">
        <f>VLOOKUP(H334,Presupuesto!$B$11:$C$565,2,0)</f>
        <v>#N/A</v>
      </c>
      <c r="J334" s="219" t="s">
        <v>62</v>
      </c>
      <c r="K334" s="96" t="s">
        <v>703</v>
      </c>
    </row>
    <row r="335" spans="3:11" hidden="1" x14ac:dyDescent="0.25">
      <c r="C335" s="138"/>
      <c r="D335" s="155"/>
      <c r="E335" s="120"/>
      <c r="F335" s="95">
        <f t="shared" si="11"/>
        <v>0</v>
      </c>
      <c r="G335" s="158"/>
      <c r="H335" s="139"/>
      <c r="I335" s="127" t="e">
        <f>VLOOKUP(H335,Presupuesto!$B$11:$C$565,2,0)</f>
        <v>#N/A</v>
      </c>
      <c r="J335" s="219" t="s">
        <v>62</v>
      </c>
      <c r="K335" s="96" t="s">
        <v>703</v>
      </c>
    </row>
    <row r="336" spans="3:11" hidden="1" x14ac:dyDescent="0.25">
      <c r="C336" s="138"/>
      <c r="D336" s="155"/>
      <c r="E336" s="120"/>
      <c r="F336" s="95">
        <f t="shared" si="11"/>
        <v>0</v>
      </c>
      <c r="G336" s="158"/>
      <c r="H336" s="139"/>
      <c r="I336" s="127" t="e">
        <f>VLOOKUP(H336,Presupuesto!$B$11:$C$565,2,0)</f>
        <v>#N/A</v>
      </c>
      <c r="J336" s="219" t="s">
        <v>62</v>
      </c>
      <c r="K336" s="96" t="s">
        <v>703</v>
      </c>
    </row>
    <row r="337" spans="3:11" hidden="1" x14ac:dyDescent="0.25">
      <c r="C337" s="138"/>
      <c r="D337" s="155"/>
      <c r="E337" s="120"/>
      <c r="F337" s="95">
        <f t="shared" si="11"/>
        <v>0</v>
      </c>
      <c r="G337" s="158"/>
      <c r="H337" s="139"/>
      <c r="I337" s="127" t="e">
        <f>VLOOKUP(H337,Presupuesto!$B$11:$C$565,2,0)</f>
        <v>#N/A</v>
      </c>
      <c r="J337" s="219" t="s">
        <v>62</v>
      </c>
      <c r="K337" s="96" t="s">
        <v>703</v>
      </c>
    </row>
    <row r="338" spans="3:11" hidden="1" x14ac:dyDescent="0.25">
      <c r="C338" s="138"/>
      <c r="D338" s="155"/>
      <c r="E338" s="120"/>
      <c r="F338" s="95">
        <f t="shared" si="11"/>
        <v>0</v>
      </c>
      <c r="G338" s="158"/>
      <c r="H338" s="139"/>
      <c r="I338" s="127" t="e">
        <f>VLOOKUP(H338,Presupuesto!$B$11:$C$565,2,0)</f>
        <v>#N/A</v>
      </c>
      <c r="J338" s="219" t="s">
        <v>62</v>
      </c>
      <c r="K338" s="96" t="s">
        <v>703</v>
      </c>
    </row>
    <row r="339" spans="3:11" hidden="1" x14ac:dyDescent="0.25">
      <c r="C339" s="138"/>
      <c r="D339" s="155"/>
      <c r="E339" s="120"/>
      <c r="F339" s="95">
        <f t="shared" si="11"/>
        <v>0</v>
      </c>
      <c r="G339" s="158"/>
      <c r="H339" s="139"/>
      <c r="I339" s="127" t="e">
        <f>VLOOKUP(H339,Presupuesto!$B$11:$C$565,2,0)</f>
        <v>#N/A</v>
      </c>
      <c r="J339" s="219" t="s">
        <v>62</v>
      </c>
      <c r="K339" s="96" t="s">
        <v>703</v>
      </c>
    </row>
    <row r="340" spans="3:11" hidden="1" x14ac:dyDescent="0.25">
      <c r="C340" s="140"/>
      <c r="D340" s="148"/>
      <c r="E340" s="116"/>
      <c r="F340" s="95">
        <f t="shared" si="11"/>
        <v>0</v>
      </c>
      <c r="G340" s="158"/>
      <c r="H340" s="141"/>
      <c r="I340" s="127" t="e">
        <f>VLOOKUP(H340,Presupuesto!$B$11:$C$565,2,0)</f>
        <v>#N/A</v>
      </c>
      <c r="J340" s="219" t="s">
        <v>62</v>
      </c>
      <c r="K340" s="96" t="s">
        <v>703</v>
      </c>
    </row>
    <row r="341" spans="3:11" hidden="1" x14ac:dyDescent="0.25">
      <c r="C341" s="140"/>
      <c r="D341" s="148"/>
      <c r="E341" s="116"/>
      <c r="F341" s="95">
        <f t="shared" si="11"/>
        <v>0</v>
      </c>
      <c r="G341" s="158"/>
      <c r="H341" s="141"/>
      <c r="I341" s="127" t="e">
        <f>VLOOKUP(H341,Presupuesto!$B$11:$C$565,2,0)</f>
        <v>#N/A</v>
      </c>
      <c r="J341" s="219" t="s">
        <v>62</v>
      </c>
      <c r="K341" s="96" t="s">
        <v>703</v>
      </c>
    </row>
    <row r="342" spans="3:11" hidden="1" x14ac:dyDescent="0.25">
      <c r="C342" s="140"/>
      <c r="D342" s="148"/>
      <c r="E342" s="116"/>
      <c r="F342" s="95">
        <f t="shared" si="11"/>
        <v>0</v>
      </c>
      <c r="G342" s="158"/>
      <c r="H342" s="141"/>
      <c r="I342" s="127" t="e">
        <f>VLOOKUP(H342,Presupuesto!$B$11:$C$565,2,0)</f>
        <v>#N/A</v>
      </c>
      <c r="J342" s="219" t="s">
        <v>62</v>
      </c>
      <c r="K342" s="96" t="s">
        <v>703</v>
      </c>
    </row>
    <row r="343" spans="3:11" hidden="1" x14ac:dyDescent="0.25">
      <c r="C343" s="140"/>
      <c r="D343" s="148"/>
      <c r="E343" s="116"/>
      <c r="F343" s="95">
        <f t="shared" si="11"/>
        <v>0</v>
      </c>
      <c r="G343" s="158"/>
      <c r="H343" s="141"/>
      <c r="I343" s="127" t="e">
        <f>VLOOKUP(H343,Presupuesto!$B$11:$C$565,2,0)</f>
        <v>#N/A</v>
      </c>
      <c r="J343" s="219" t="s">
        <v>62</v>
      </c>
      <c r="K343" s="96" t="s">
        <v>703</v>
      </c>
    </row>
    <row r="344" spans="3:11" hidden="1" x14ac:dyDescent="0.25">
      <c r="C344" s="140"/>
      <c r="D344" s="148"/>
      <c r="E344" s="116"/>
      <c r="F344" s="95">
        <f t="shared" si="11"/>
        <v>0</v>
      </c>
      <c r="G344" s="158"/>
      <c r="H344" s="141"/>
      <c r="I344" s="127" t="e">
        <f>VLOOKUP(H344,Presupuesto!$B$11:$C$565,2,0)</f>
        <v>#N/A</v>
      </c>
      <c r="J344" s="219" t="s">
        <v>62</v>
      </c>
      <c r="K344" s="96" t="s">
        <v>703</v>
      </c>
    </row>
    <row r="345" spans="3:11" hidden="1" x14ac:dyDescent="0.25">
      <c r="C345" s="140"/>
      <c r="D345" s="148"/>
      <c r="E345" s="116"/>
      <c r="F345" s="95">
        <f t="shared" si="11"/>
        <v>0</v>
      </c>
      <c r="G345" s="158"/>
      <c r="H345" s="141"/>
      <c r="I345" s="127" t="e">
        <f>VLOOKUP(H345,Presupuesto!$B$11:$C$565,2,0)</f>
        <v>#N/A</v>
      </c>
      <c r="J345" s="219" t="s">
        <v>62</v>
      </c>
      <c r="K345" s="96" t="s">
        <v>703</v>
      </c>
    </row>
    <row r="346" spans="3:11" hidden="1" x14ac:dyDescent="0.25">
      <c r="C346" s="140"/>
      <c r="D346" s="148"/>
      <c r="E346" s="116"/>
      <c r="F346" s="95">
        <f t="shared" si="11"/>
        <v>0</v>
      </c>
      <c r="G346" s="158"/>
      <c r="H346" s="141"/>
      <c r="I346" s="127" t="e">
        <f>VLOOKUP(H346,Presupuesto!$B$11:$C$565,2,0)</f>
        <v>#N/A</v>
      </c>
      <c r="J346" s="219" t="s">
        <v>62</v>
      </c>
      <c r="K346" s="96" t="s">
        <v>703</v>
      </c>
    </row>
    <row r="347" spans="3:11" hidden="1" x14ac:dyDescent="0.25">
      <c r="C347" s="140"/>
      <c r="D347" s="148"/>
      <c r="E347" s="116"/>
      <c r="F347" s="95">
        <f t="shared" si="11"/>
        <v>0</v>
      </c>
      <c r="G347" s="158"/>
      <c r="H347" s="141"/>
      <c r="I347" s="127" t="e">
        <f>VLOOKUP(H347,Presupuesto!$B$11:$C$565,2,0)</f>
        <v>#N/A</v>
      </c>
      <c r="J347" s="219" t="s">
        <v>62</v>
      </c>
      <c r="K347" s="96" t="s">
        <v>703</v>
      </c>
    </row>
    <row r="348" spans="3:11" hidden="1" x14ac:dyDescent="0.25">
      <c r="C348" s="142"/>
      <c r="D348" s="148"/>
      <c r="E348" s="116"/>
      <c r="F348" s="95">
        <f t="shared" si="11"/>
        <v>0</v>
      </c>
      <c r="G348" s="158"/>
      <c r="H348" s="143"/>
      <c r="I348" s="127" t="e">
        <f>VLOOKUP(H348,Presupuesto!$B$11:$C$565,2,0)</f>
        <v>#N/A</v>
      </c>
      <c r="J348" s="219" t="s">
        <v>62</v>
      </c>
      <c r="K348" s="96" t="s">
        <v>715</v>
      </c>
    </row>
    <row r="349" spans="3:11" hidden="1" x14ac:dyDescent="0.25">
      <c r="C349" s="142"/>
      <c r="D349" s="148"/>
      <c r="E349" s="116"/>
      <c r="F349" s="95">
        <f t="shared" si="11"/>
        <v>0</v>
      </c>
      <c r="G349" s="158"/>
      <c r="H349" s="143"/>
      <c r="I349" s="127" t="e">
        <f>VLOOKUP(H349,Presupuesto!$B$11:$C$565,2,0)</f>
        <v>#N/A</v>
      </c>
      <c r="J349" s="219" t="s">
        <v>62</v>
      </c>
      <c r="K349" s="96" t="s">
        <v>703</v>
      </c>
    </row>
    <row r="350" spans="3:11" hidden="1" x14ac:dyDescent="0.25">
      <c r="C350" s="142"/>
      <c r="D350" s="148"/>
      <c r="E350" s="116"/>
      <c r="F350" s="95">
        <f t="shared" si="11"/>
        <v>0</v>
      </c>
      <c r="G350" s="158"/>
      <c r="H350" s="143"/>
      <c r="I350" s="127" t="e">
        <f>VLOOKUP(H350,Presupuesto!$B$11:$C$565,2,0)</f>
        <v>#N/A</v>
      </c>
      <c r="J350" s="219" t="s">
        <v>62</v>
      </c>
      <c r="K350" s="96" t="s">
        <v>703</v>
      </c>
    </row>
    <row r="351" spans="3:11" hidden="1" x14ac:dyDescent="0.25">
      <c r="C351" s="142"/>
      <c r="D351" s="148"/>
      <c r="E351" s="116"/>
      <c r="F351" s="95">
        <f t="shared" si="11"/>
        <v>0</v>
      </c>
      <c r="G351" s="158"/>
      <c r="H351" s="143"/>
      <c r="I351" s="127" t="e">
        <f>VLOOKUP(H351,Presupuesto!$B$11:$C$565,2,0)</f>
        <v>#N/A</v>
      </c>
      <c r="J351" s="219" t="s">
        <v>62</v>
      </c>
      <c r="K351" s="96" t="s">
        <v>703</v>
      </c>
    </row>
    <row r="352" spans="3:11" ht="15.75" hidden="1" thickBot="1" x14ac:dyDescent="0.3">
      <c r="C352" s="144"/>
      <c r="D352" s="156"/>
      <c r="E352" s="101"/>
      <c r="F352" s="103">
        <f t="shared" si="11"/>
        <v>0</v>
      </c>
      <c r="G352" s="159"/>
      <c r="H352" s="145"/>
      <c r="I352" s="129" t="e">
        <f>VLOOKUP(H352,Presupuesto!$B$11:$C$565,2,0)</f>
        <v>#N/A</v>
      </c>
      <c r="J352" s="219" t="s">
        <v>62</v>
      </c>
      <c r="K352" s="121" t="s">
        <v>702</v>
      </c>
    </row>
    <row r="353" spans="3:11" ht="15.75" thickBot="1" x14ac:dyDescent="0.3"/>
    <row r="354" spans="3:11" ht="15.75" thickBot="1" x14ac:dyDescent="0.3">
      <c r="C354" s="154" t="s">
        <v>1406</v>
      </c>
      <c r="D354" s="106">
        <f>SUM(F361:F395)</f>
        <v>72000</v>
      </c>
      <c r="F354" s="69"/>
      <c r="G354" s="78"/>
      <c r="H354" s="69"/>
      <c r="I354" s="69"/>
    </row>
    <row r="355" spans="3:11" x14ac:dyDescent="0.25">
      <c r="C355" s="69"/>
      <c r="D355" s="31"/>
      <c r="E355" s="92"/>
      <c r="F355" s="92"/>
      <c r="G355" s="92"/>
      <c r="H355" s="75"/>
      <c r="I355" s="75"/>
      <c r="J355" s="75"/>
      <c r="K355" s="110"/>
    </row>
    <row r="356" spans="3:11" x14ac:dyDescent="0.25">
      <c r="C356" s="69" t="s">
        <v>1422</v>
      </c>
      <c r="D356" s="31"/>
      <c r="E356" s="92"/>
      <c r="F356" s="92"/>
      <c r="G356" s="92"/>
      <c r="H356" s="75"/>
      <c r="I356" s="75"/>
      <c r="J356" s="75"/>
      <c r="K356" s="110"/>
    </row>
    <row r="357" spans="3:11" ht="15.75" x14ac:dyDescent="0.25">
      <c r="C357" s="201" t="s">
        <v>1293</v>
      </c>
      <c r="D357" s="386">
        <v>9.1</v>
      </c>
      <c r="E357" s="92"/>
      <c r="F357" s="92"/>
      <c r="G357" s="92"/>
      <c r="H357" s="75"/>
      <c r="I357" s="75"/>
      <c r="J357" s="75"/>
      <c r="K357" s="110"/>
    </row>
    <row r="358" spans="3:11" ht="18.75" x14ac:dyDescent="0.25">
      <c r="C358" s="424" t="str">
        <f>IFERROR(VLOOKUP(D357,'Desarrollo e Innov. Curricular'!$E:$F,2,FALSE),IFERROR(VLOOKUP(D357,'Investigación Científica'!$E:$F,2,FALSE),IFERROR(VLOOKUP(D357,'Vinculación Univ. Sociedad'!$E:$F,2,FALSE),IFERROR(VLOOKUP(D357,'Docencia y Profesorado Universi'!$E:$F,2,FALSE),IFERROR(VLOOKUP(D357,'Estudiantes y Graduados'!$E:$F,2,FALSE),IFERROR(VLOOKUP(D357,'Gestion Administrativa'!$E:$F,2,FALSE),IFERROR(VLOOKUP(D357,'Gestión Académica'!$E:$F,2,FALSE),IFERROR(VLOOKUP(D357,'Aseguramiento de la Calidad'!$E:$F,2,FALSE),IFERROR(VLOOKUP(D357,'Gestión del Conocimiento'!$E:$F,2,FALSE),IFERROR(VLOOKUP(D357,'Gobernabilidad y Procesos...'!$E:$F,2,FALSE),IFERROR(VLOOKUP(D357,'Gestión del Talento Humano'!$E:$F,2,FALSE),IFERROR(VLOOKUP(D357,'Internacionalización de la E.S.'!$E:$F,2,FALSE),IFERROR(VLOOKUP(D357,Posgrado!$E:$F,2,FALSE),IFERROR(VLOOKUP(D357,'Cultura de Innovación Insti...'!$E:$F,2,FALSE),VLOOKUP(D357,'Lo Esencial de la Reforma Univ.'!$E:$F,2,0)))))))))))))))</f>
        <v>1- Acompañamiento al proceso de elaboración e implementación de la Política de Innovación Educativa de la UNAH. 
2- Realización de 2 Talleres de Construcción de la Política de Innovación Educativa con acompañamiento internacional. 
3- Realización de 1 taller para la  validación y socialización de la Política de Innovación Educativa. 
4- Publicación de la Política de Innovación Educativa de la UNAH. 
5- Acompañamiento al proceso de reestructuración de la Dirección de Innovación Educativa. 
6- Participación en 1 evento internacional para la incorporación de la UNAH en redes académicas de innovación educativa. 
7- Definidos y aprobados Lineamientos para la Presentación de Proyectos de Innovación Educativos de la UNAH, e incorporados en la Política de Incentivos de la UNAH.</v>
      </c>
      <c r="D358" s="31"/>
      <c r="E358" s="92"/>
      <c r="F358" s="92"/>
      <c r="G358" s="92"/>
      <c r="H358" s="75"/>
      <c r="I358" s="75"/>
      <c r="J358" s="75"/>
      <c r="K358" s="110"/>
    </row>
    <row r="359" spans="3:11" ht="15.75" thickBot="1" x14ac:dyDescent="0.3">
      <c r="F359" s="92"/>
      <c r="G359" s="75"/>
      <c r="H359" s="75"/>
      <c r="I359" s="75"/>
    </row>
    <row r="360" spans="3:11" ht="30.75" thickBot="1" x14ac:dyDescent="0.3">
      <c r="C360" s="126" t="s">
        <v>1294</v>
      </c>
      <c r="D360" s="126" t="s">
        <v>90</v>
      </c>
      <c r="E360" s="133" t="s">
        <v>1296</v>
      </c>
      <c r="F360" s="132" t="s">
        <v>1297</v>
      </c>
      <c r="G360" s="130" t="s">
        <v>1298</v>
      </c>
      <c r="H360" s="133" t="s">
        <v>1299</v>
      </c>
      <c r="I360" s="130" t="s">
        <v>695</v>
      </c>
      <c r="J360" s="130" t="s">
        <v>1300</v>
      </c>
      <c r="K360" s="130" t="s">
        <v>1301</v>
      </c>
    </row>
    <row r="361" spans="3:11" x14ac:dyDescent="0.25">
      <c r="C361" s="221"/>
      <c r="D361" s="222"/>
      <c r="E361" s="220">
        <v>0</v>
      </c>
      <c r="F361" s="95">
        <f t="shared" ref="F361:F395" si="12">D361*E361</f>
        <v>0</v>
      </c>
      <c r="G361" s="158" t="s">
        <v>687</v>
      </c>
      <c r="H361" s="139"/>
      <c r="I361" s="127" t="e">
        <f>VLOOKUP(H361,Presupuesto!$B$11:$C$565,2,0)</f>
        <v>#N/A</v>
      </c>
      <c r="J361" s="219" t="s">
        <v>65</v>
      </c>
      <c r="K361" s="96" t="s">
        <v>702</v>
      </c>
    </row>
    <row r="362" spans="3:11" x14ac:dyDescent="0.25">
      <c r="C362" s="138" t="s">
        <v>1423</v>
      </c>
      <c r="D362" s="155">
        <v>600</v>
      </c>
      <c r="E362" s="120">
        <v>120</v>
      </c>
      <c r="F362" s="95">
        <f t="shared" si="12"/>
        <v>72000</v>
      </c>
      <c r="G362" s="158" t="s">
        <v>696</v>
      </c>
      <c r="H362" s="139" t="s">
        <v>282</v>
      </c>
      <c r="I362" s="127" t="str">
        <f>VLOOKUP(H362,Presupuesto!$B$11:$C$565,2,0)</f>
        <v>OTROS SERVICIOS TECNICOS Y PROFESIONALES</v>
      </c>
      <c r="J362" s="219" t="s">
        <v>65</v>
      </c>
      <c r="K362" s="96" t="s">
        <v>703</v>
      </c>
    </row>
    <row r="363" spans="3:11" hidden="1" x14ac:dyDescent="0.25">
      <c r="C363" s="138"/>
      <c r="D363" s="155"/>
      <c r="E363" s="120"/>
      <c r="F363" s="95">
        <f t="shared" si="12"/>
        <v>0</v>
      </c>
      <c r="G363" s="158"/>
      <c r="H363" s="139"/>
      <c r="I363" s="127" t="e">
        <f>VLOOKUP(H363,Presupuesto!$B$11:$C$565,2,0)</f>
        <v>#N/A</v>
      </c>
      <c r="J363" s="219" t="s">
        <v>65</v>
      </c>
      <c r="K363" s="96" t="s">
        <v>703</v>
      </c>
    </row>
    <row r="364" spans="3:11" hidden="1" x14ac:dyDescent="0.25">
      <c r="C364" s="138"/>
      <c r="D364" s="155"/>
      <c r="E364" s="120"/>
      <c r="F364" s="95">
        <f t="shared" si="12"/>
        <v>0</v>
      </c>
      <c r="G364" s="158"/>
      <c r="H364" s="139"/>
      <c r="I364" s="127" t="e">
        <f>VLOOKUP(H364,Presupuesto!$B$11:$C$565,2,0)</f>
        <v>#N/A</v>
      </c>
      <c r="J364" s="219" t="s">
        <v>65</v>
      </c>
      <c r="K364" s="96" t="s">
        <v>703</v>
      </c>
    </row>
    <row r="365" spans="3:11" hidden="1" x14ac:dyDescent="0.25">
      <c r="C365" s="138"/>
      <c r="D365" s="155"/>
      <c r="E365" s="120"/>
      <c r="F365" s="95">
        <f t="shared" si="12"/>
        <v>0</v>
      </c>
      <c r="G365" s="158"/>
      <c r="H365" s="139"/>
      <c r="I365" s="127" t="e">
        <f>VLOOKUP(H365,Presupuesto!$B$11:$C$565,2,0)</f>
        <v>#N/A</v>
      </c>
      <c r="J365" s="219" t="s">
        <v>65</v>
      </c>
      <c r="K365" s="96" t="s">
        <v>703</v>
      </c>
    </row>
    <row r="366" spans="3:11" hidden="1" x14ac:dyDescent="0.25">
      <c r="C366" s="138"/>
      <c r="D366" s="155"/>
      <c r="E366" s="120"/>
      <c r="F366" s="95">
        <f t="shared" si="12"/>
        <v>0</v>
      </c>
      <c r="G366" s="158"/>
      <c r="H366" s="139"/>
      <c r="I366" s="127" t="e">
        <f>VLOOKUP(H366,Presupuesto!$B$11:$C$565,2,0)</f>
        <v>#N/A</v>
      </c>
      <c r="J366" s="219" t="s">
        <v>65</v>
      </c>
      <c r="K366" s="96" t="s">
        <v>712</v>
      </c>
    </row>
    <row r="367" spans="3:11" hidden="1" x14ac:dyDescent="0.25">
      <c r="C367" s="138"/>
      <c r="D367" s="155"/>
      <c r="E367" s="120"/>
      <c r="F367" s="95">
        <f t="shared" si="12"/>
        <v>0</v>
      </c>
      <c r="G367" s="158"/>
      <c r="H367" s="139"/>
      <c r="I367" s="127" t="e">
        <f>VLOOKUP(H367,Presupuesto!$B$11:$C$565,2,0)</f>
        <v>#N/A</v>
      </c>
      <c r="J367" s="219" t="s">
        <v>65</v>
      </c>
      <c r="K367" s="96" t="s">
        <v>703</v>
      </c>
    </row>
    <row r="368" spans="3:11" hidden="1" x14ac:dyDescent="0.25">
      <c r="C368" s="138"/>
      <c r="D368" s="155"/>
      <c r="E368" s="120"/>
      <c r="F368" s="95">
        <f t="shared" si="12"/>
        <v>0</v>
      </c>
      <c r="G368" s="158"/>
      <c r="H368" s="139"/>
      <c r="I368" s="127" t="e">
        <f>VLOOKUP(H368,Presupuesto!$B$11:$C$565,2,0)</f>
        <v>#N/A</v>
      </c>
      <c r="J368" s="219" t="s">
        <v>65</v>
      </c>
      <c r="K368" s="96" t="s">
        <v>703</v>
      </c>
    </row>
    <row r="369" spans="3:11" hidden="1" x14ac:dyDescent="0.25">
      <c r="C369" s="138"/>
      <c r="D369" s="155"/>
      <c r="E369" s="120"/>
      <c r="F369" s="95">
        <f t="shared" si="12"/>
        <v>0</v>
      </c>
      <c r="G369" s="158"/>
      <c r="H369" s="139"/>
      <c r="I369" s="127" t="e">
        <f>VLOOKUP(H369,Presupuesto!$B$11:$C$565,2,0)</f>
        <v>#N/A</v>
      </c>
      <c r="J369" s="219" t="s">
        <v>65</v>
      </c>
      <c r="K369" s="96" t="s">
        <v>703</v>
      </c>
    </row>
    <row r="370" spans="3:11" hidden="1" x14ac:dyDescent="0.25">
      <c r="C370" s="138"/>
      <c r="D370" s="155"/>
      <c r="E370" s="120"/>
      <c r="F370" s="95">
        <f t="shared" si="12"/>
        <v>0</v>
      </c>
      <c r="G370" s="158"/>
      <c r="H370" s="139"/>
      <c r="I370" s="127" t="e">
        <f>VLOOKUP(H370,Presupuesto!$B$11:$C$565,2,0)</f>
        <v>#N/A</v>
      </c>
      <c r="J370" s="219" t="s">
        <v>65</v>
      </c>
      <c r="K370" s="96" t="s">
        <v>703</v>
      </c>
    </row>
    <row r="371" spans="3:11" hidden="1" x14ac:dyDescent="0.25">
      <c r="C371" s="138"/>
      <c r="D371" s="155"/>
      <c r="E371" s="120"/>
      <c r="F371" s="95">
        <f t="shared" si="12"/>
        <v>0</v>
      </c>
      <c r="G371" s="158"/>
      <c r="H371" s="139"/>
      <c r="I371" s="127" t="e">
        <f>VLOOKUP(H371,Presupuesto!$B$11:$C$565,2,0)</f>
        <v>#N/A</v>
      </c>
      <c r="J371" s="219" t="s">
        <v>65</v>
      </c>
      <c r="K371" s="96" t="s">
        <v>703</v>
      </c>
    </row>
    <row r="372" spans="3:11" hidden="1" x14ac:dyDescent="0.25">
      <c r="C372" s="138"/>
      <c r="D372" s="155"/>
      <c r="E372" s="120"/>
      <c r="F372" s="95">
        <f t="shared" si="12"/>
        <v>0</v>
      </c>
      <c r="G372" s="158"/>
      <c r="H372" s="139"/>
      <c r="I372" s="127" t="e">
        <f>VLOOKUP(H372,Presupuesto!$B$11:$C$565,2,0)</f>
        <v>#N/A</v>
      </c>
      <c r="J372" s="219" t="s">
        <v>65</v>
      </c>
      <c r="K372" s="96" t="s">
        <v>703</v>
      </c>
    </row>
    <row r="373" spans="3:11" hidden="1" x14ac:dyDescent="0.25">
      <c r="C373" s="138"/>
      <c r="D373" s="155"/>
      <c r="E373" s="120"/>
      <c r="F373" s="95">
        <f t="shared" si="12"/>
        <v>0</v>
      </c>
      <c r="G373" s="158"/>
      <c r="H373" s="139"/>
      <c r="I373" s="127" t="e">
        <f>VLOOKUP(H373,Presupuesto!$B$11:$C$565,2,0)</f>
        <v>#N/A</v>
      </c>
      <c r="J373" s="219" t="s">
        <v>65</v>
      </c>
      <c r="K373" s="96" t="s">
        <v>703</v>
      </c>
    </row>
    <row r="374" spans="3:11" hidden="1" x14ac:dyDescent="0.25">
      <c r="C374" s="138"/>
      <c r="D374" s="155"/>
      <c r="E374" s="120"/>
      <c r="F374" s="95">
        <f t="shared" si="12"/>
        <v>0</v>
      </c>
      <c r="G374" s="158"/>
      <c r="H374" s="139"/>
      <c r="I374" s="127" t="e">
        <f>VLOOKUP(H374,Presupuesto!$B$11:$C$565,2,0)</f>
        <v>#N/A</v>
      </c>
      <c r="J374" s="219" t="s">
        <v>65</v>
      </c>
      <c r="K374" s="96" t="s">
        <v>703</v>
      </c>
    </row>
    <row r="375" spans="3:11" hidden="1" x14ac:dyDescent="0.25">
      <c r="C375" s="138"/>
      <c r="D375" s="155"/>
      <c r="E375" s="120"/>
      <c r="F375" s="95">
        <f t="shared" si="12"/>
        <v>0</v>
      </c>
      <c r="G375" s="158"/>
      <c r="H375" s="139"/>
      <c r="I375" s="127" t="e">
        <f>VLOOKUP(H375,Presupuesto!$B$11:$C$565,2,0)</f>
        <v>#N/A</v>
      </c>
      <c r="J375" s="219" t="s">
        <v>65</v>
      </c>
      <c r="K375" s="96" t="s">
        <v>703</v>
      </c>
    </row>
    <row r="376" spans="3:11" hidden="1" x14ac:dyDescent="0.25">
      <c r="C376" s="138"/>
      <c r="D376" s="155"/>
      <c r="E376" s="120"/>
      <c r="F376" s="95">
        <f t="shared" si="12"/>
        <v>0</v>
      </c>
      <c r="G376" s="158"/>
      <c r="H376" s="139"/>
      <c r="I376" s="127" t="e">
        <f>VLOOKUP(H376,Presupuesto!$B$11:$C$565,2,0)</f>
        <v>#N/A</v>
      </c>
      <c r="J376" s="219" t="s">
        <v>65</v>
      </c>
      <c r="K376" s="96" t="s">
        <v>703</v>
      </c>
    </row>
    <row r="377" spans="3:11" hidden="1" x14ac:dyDescent="0.25">
      <c r="C377" s="138"/>
      <c r="D377" s="155"/>
      <c r="E377" s="120"/>
      <c r="F377" s="95">
        <f t="shared" si="12"/>
        <v>0</v>
      </c>
      <c r="G377" s="158"/>
      <c r="H377" s="139"/>
      <c r="I377" s="127" t="e">
        <f>VLOOKUP(H377,Presupuesto!$B$11:$C$565,2,0)</f>
        <v>#N/A</v>
      </c>
      <c r="J377" s="219" t="s">
        <v>65</v>
      </c>
      <c r="K377" s="96" t="s">
        <v>703</v>
      </c>
    </row>
    <row r="378" spans="3:11" hidden="1" x14ac:dyDescent="0.25">
      <c r="C378" s="138"/>
      <c r="D378" s="155"/>
      <c r="E378" s="120"/>
      <c r="F378" s="95">
        <f t="shared" si="12"/>
        <v>0</v>
      </c>
      <c r="G378" s="158"/>
      <c r="H378" s="139"/>
      <c r="I378" s="127" t="e">
        <f>VLOOKUP(H378,Presupuesto!$B$11:$C$565,2,0)</f>
        <v>#N/A</v>
      </c>
      <c r="J378" s="219" t="s">
        <v>65</v>
      </c>
      <c r="K378" s="96" t="s">
        <v>703</v>
      </c>
    </row>
    <row r="379" spans="3:11" hidden="1" x14ac:dyDescent="0.25">
      <c r="C379" s="138"/>
      <c r="D379" s="155"/>
      <c r="E379" s="120"/>
      <c r="F379" s="95">
        <f t="shared" si="12"/>
        <v>0</v>
      </c>
      <c r="G379" s="158"/>
      <c r="H379" s="139"/>
      <c r="I379" s="127" t="e">
        <f>VLOOKUP(H379,Presupuesto!$B$11:$C$565,2,0)</f>
        <v>#N/A</v>
      </c>
      <c r="J379" s="219" t="s">
        <v>65</v>
      </c>
      <c r="K379" s="96" t="s">
        <v>703</v>
      </c>
    </row>
    <row r="380" spans="3:11" hidden="1" x14ac:dyDescent="0.25">
      <c r="C380" s="138"/>
      <c r="D380" s="155"/>
      <c r="E380" s="120"/>
      <c r="F380" s="95">
        <f t="shared" si="12"/>
        <v>0</v>
      </c>
      <c r="G380" s="158"/>
      <c r="H380" s="139"/>
      <c r="I380" s="127" t="e">
        <f>VLOOKUP(H380,Presupuesto!$B$11:$C$565,2,0)</f>
        <v>#N/A</v>
      </c>
      <c r="J380" s="219" t="s">
        <v>65</v>
      </c>
      <c r="K380" s="96" t="s">
        <v>703</v>
      </c>
    </row>
    <row r="381" spans="3:11" hidden="1" x14ac:dyDescent="0.25">
      <c r="C381" s="138"/>
      <c r="D381" s="155"/>
      <c r="E381" s="120"/>
      <c r="F381" s="95">
        <f t="shared" si="12"/>
        <v>0</v>
      </c>
      <c r="G381" s="158"/>
      <c r="H381" s="139"/>
      <c r="I381" s="127" t="e">
        <f>VLOOKUP(H381,Presupuesto!$B$11:$C$565,2,0)</f>
        <v>#N/A</v>
      </c>
      <c r="J381" s="219" t="s">
        <v>65</v>
      </c>
      <c r="K381" s="96" t="s">
        <v>703</v>
      </c>
    </row>
    <row r="382" spans="3:11" hidden="1" x14ac:dyDescent="0.25">
      <c r="C382" s="138"/>
      <c r="D382" s="155"/>
      <c r="E382" s="120"/>
      <c r="F382" s="95">
        <f t="shared" si="12"/>
        <v>0</v>
      </c>
      <c r="G382" s="158"/>
      <c r="H382" s="139"/>
      <c r="I382" s="127" t="e">
        <f>VLOOKUP(H382,Presupuesto!$B$11:$C$565,2,0)</f>
        <v>#N/A</v>
      </c>
      <c r="J382" s="219" t="s">
        <v>65</v>
      </c>
      <c r="K382" s="96" t="s">
        <v>703</v>
      </c>
    </row>
    <row r="383" spans="3:11" hidden="1" x14ac:dyDescent="0.25">
      <c r="C383" s="140"/>
      <c r="D383" s="148"/>
      <c r="E383" s="116"/>
      <c r="F383" s="95">
        <f t="shared" si="12"/>
        <v>0</v>
      </c>
      <c r="G383" s="158"/>
      <c r="H383" s="141"/>
      <c r="I383" s="127" t="e">
        <f>VLOOKUP(H383,Presupuesto!$B$11:$C$565,2,0)</f>
        <v>#N/A</v>
      </c>
      <c r="J383" s="219" t="s">
        <v>65</v>
      </c>
      <c r="K383" s="96" t="s">
        <v>703</v>
      </c>
    </row>
    <row r="384" spans="3:11" hidden="1" x14ac:dyDescent="0.25">
      <c r="C384" s="140"/>
      <c r="D384" s="148"/>
      <c r="E384" s="116"/>
      <c r="F384" s="95">
        <f t="shared" si="12"/>
        <v>0</v>
      </c>
      <c r="G384" s="158"/>
      <c r="H384" s="141"/>
      <c r="I384" s="127" t="e">
        <f>VLOOKUP(H384,Presupuesto!$B$11:$C$565,2,0)</f>
        <v>#N/A</v>
      </c>
      <c r="J384" s="219" t="s">
        <v>65</v>
      </c>
      <c r="K384" s="96" t="s">
        <v>703</v>
      </c>
    </row>
    <row r="385" spans="3:11" hidden="1" x14ac:dyDescent="0.25">
      <c r="C385" s="140"/>
      <c r="D385" s="148"/>
      <c r="E385" s="116"/>
      <c r="F385" s="95">
        <f t="shared" si="12"/>
        <v>0</v>
      </c>
      <c r="G385" s="158"/>
      <c r="H385" s="141"/>
      <c r="I385" s="127" t="e">
        <f>VLOOKUP(H385,Presupuesto!$B$11:$C$565,2,0)</f>
        <v>#N/A</v>
      </c>
      <c r="J385" s="219" t="s">
        <v>65</v>
      </c>
      <c r="K385" s="96" t="s">
        <v>703</v>
      </c>
    </row>
    <row r="386" spans="3:11" hidden="1" x14ac:dyDescent="0.25">
      <c r="C386" s="140"/>
      <c r="D386" s="148"/>
      <c r="E386" s="116"/>
      <c r="F386" s="95">
        <f t="shared" si="12"/>
        <v>0</v>
      </c>
      <c r="G386" s="158"/>
      <c r="H386" s="141"/>
      <c r="I386" s="127" t="e">
        <f>VLOOKUP(H386,Presupuesto!$B$11:$C$565,2,0)</f>
        <v>#N/A</v>
      </c>
      <c r="J386" s="219" t="s">
        <v>65</v>
      </c>
      <c r="K386" s="96" t="s">
        <v>703</v>
      </c>
    </row>
    <row r="387" spans="3:11" hidden="1" x14ac:dyDescent="0.25">
      <c r="C387" s="140"/>
      <c r="D387" s="148"/>
      <c r="E387" s="116"/>
      <c r="F387" s="95">
        <f t="shared" si="12"/>
        <v>0</v>
      </c>
      <c r="G387" s="158"/>
      <c r="H387" s="141"/>
      <c r="I387" s="127" t="e">
        <f>VLOOKUP(H387,Presupuesto!$B$11:$C$565,2,0)</f>
        <v>#N/A</v>
      </c>
      <c r="J387" s="219" t="s">
        <v>65</v>
      </c>
      <c r="K387" s="96" t="s">
        <v>703</v>
      </c>
    </row>
    <row r="388" spans="3:11" hidden="1" x14ac:dyDescent="0.25">
      <c r="C388" s="140"/>
      <c r="D388" s="148"/>
      <c r="E388" s="116"/>
      <c r="F388" s="95">
        <f t="shared" si="12"/>
        <v>0</v>
      </c>
      <c r="G388" s="158"/>
      <c r="H388" s="141"/>
      <c r="I388" s="127" t="e">
        <f>VLOOKUP(H388,Presupuesto!$B$11:$C$565,2,0)</f>
        <v>#N/A</v>
      </c>
      <c r="J388" s="219" t="s">
        <v>65</v>
      </c>
      <c r="K388" s="96" t="s">
        <v>703</v>
      </c>
    </row>
    <row r="389" spans="3:11" hidden="1" x14ac:dyDescent="0.25">
      <c r="C389" s="140"/>
      <c r="D389" s="148"/>
      <c r="E389" s="116"/>
      <c r="F389" s="95">
        <f t="shared" si="12"/>
        <v>0</v>
      </c>
      <c r="G389" s="158"/>
      <c r="H389" s="141"/>
      <c r="I389" s="127" t="e">
        <f>VLOOKUP(H389,Presupuesto!$B$11:$C$565,2,0)</f>
        <v>#N/A</v>
      </c>
      <c r="J389" s="219" t="s">
        <v>65</v>
      </c>
      <c r="K389" s="96" t="s">
        <v>703</v>
      </c>
    </row>
    <row r="390" spans="3:11" hidden="1" x14ac:dyDescent="0.25">
      <c r="C390" s="140"/>
      <c r="D390" s="148"/>
      <c r="E390" s="116"/>
      <c r="F390" s="95">
        <f t="shared" si="12"/>
        <v>0</v>
      </c>
      <c r="G390" s="158"/>
      <c r="H390" s="141"/>
      <c r="I390" s="127" t="e">
        <f>VLOOKUP(H390,Presupuesto!$B$11:$C$565,2,0)</f>
        <v>#N/A</v>
      </c>
      <c r="J390" s="219" t="s">
        <v>65</v>
      </c>
      <c r="K390" s="96" t="s">
        <v>703</v>
      </c>
    </row>
    <row r="391" spans="3:11" hidden="1" x14ac:dyDescent="0.25">
      <c r="C391" s="142"/>
      <c r="D391" s="148"/>
      <c r="E391" s="116"/>
      <c r="F391" s="95">
        <f t="shared" si="12"/>
        <v>0</v>
      </c>
      <c r="G391" s="158"/>
      <c r="H391" s="143"/>
      <c r="I391" s="127" t="e">
        <f>VLOOKUP(H391,Presupuesto!$B$11:$C$565,2,0)</f>
        <v>#N/A</v>
      </c>
      <c r="J391" s="219" t="s">
        <v>65</v>
      </c>
      <c r="K391" s="96" t="s">
        <v>715</v>
      </c>
    </row>
    <row r="392" spans="3:11" hidden="1" x14ac:dyDescent="0.25">
      <c r="C392" s="142"/>
      <c r="D392" s="148"/>
      <c r="E392" s="116"/>
      <c r="F392" s="95">
        <f t="shared" si="12"/>
        <v>0</v>
      </c>
      <c r="G392" s="158"/>
      <c r="H392" s="143"/>
      <c r="I392" s="127" t="e">
        <f>VLOOKUP(H392,Presupuesto!$B$11:$C$565,2,0)</f>
        <v>#N/A</v>
      </c>
      <c r="J392" s="219" t="s">
        <v>65</v>
      </c>
      <c r="K392" s="96" t="s">
        <v>703</v>
      </c>
    </row>
    <row r="393" spans="3:11" hidden="1" x14ac:dyDescent="0.25">
      <c r="C393" s="142"/>
      <c r="D393" s="148"/>
      <c r="E393" s="116"/>
      <c r="F393" s="95">
        <f t="shared" si="12"/>
        <v>0</v>
      </c>
      <c r="G393" s="158"/>
      <c r="H393" s="143"/>
      <c r="I393" s="127" t="e">
        <f>VLOOKUP(H393,Presupuesto!$B$11:$C$565,2,0)</f>
        <v>#N/A</v>
      </c>
      <c r="J393" s="219" t="s">
        <v>65</v>
      </c>
      <c r="K393" s="96" t="s">
        <v>703</v>
      </c>
    </row>
    <row r="394" spans="3:11" hidden="1" x14ac:dyDescent="0.25">
      <c r="C394" s="142"/>
      <c r="D394" s="148"/>
      <c r="E394" s="116"/>
      <c r="F394" s="95">
        <f t="shared" si="12"/>
        <v>0</v>
      </c>
      <c r="G394" s="158"/>
      <c r="H394" s="143"/>
      <c r="I394" s="127" t="e">
        <f>VLOOKUP(H394,Presupuesto!$B$11:$C$565,2,0)</f>
        <v>#N/A</v>
      </c>
      <c r="J394" s="219" t="s">
        <v>65</v>
      </c>
      <c r="K394" s="96" t="s">
        <v>703</v>
      </c>
    </row>
    <row r="395" spans="3:11" ht="15.75" hidden="1" thickBot="1" x14ac:dyDescent="0.3">
      <c r="C395" s="144"/>
      <c r="D395" s="156"/>
      <c r="E395" s="101"/>
      <c r="F395" s="103">
        <f t="shared" si="12"/>
        <v>0</v>
      </c>
      <c r="G395" s="159"/>
      <c r="H395" s="145"/>
      <c r="I395" s="129" t="e">
        <f>VLOOKUP(H395,Presupuesto!$B$11:$C$565,2,0)</f>
        <v>#N/A</v>
      </c>
      <c r="J395" s="219" t="s">
        <v>65</v>
      </c>
      <c r="K395" s="121" t="s">
        <v>702</v>
      </c>
    </row>
    <row r="396" spans="3:11" ht="15.75" thickBot="1" x14ac:dyDescent="0.3"/>
    <row r="397" spans="3:11" ht="15.75" thickBot="1" x14ac:dyDescent="0.3">
      <c r="C397" s="154" t="s">
        <v>1406</v>
      </c>
      <c r="D397" s="106">
        <f>SUM(F404:F438)</f>
        <v>300000</v>
      </c>
      <c r="F397" s="69"/>
      <c r="G397" s="78"/>
      <c r="H397" s="69"/>
      <c r="I397" s="69"/>
    </row>
    <row r="398" spans="3:11" x14ac:dyDescent="0.25">
      <c r="C398" s="69"/>
      <c r="D398" s="31"/>
      <c r="E398" s="92"/>
      <c r="F398" s="92"/>
      <c r="G398" s="92"/>
      <c r="H398" s="75"/>
      <c r="I398" s="75"/>
      <c r="J398" s="75"/>
      <c r="K398" s="110"/>
    </row>
    <row r="399" spans="3:11" x14ac:dyDescent="0.25">
      <c r="C399" s="69" t="s">
        <v>1395</v>
      </c>
      <c r="D399" s="31"/>
      <c r="E399" s="92"/>
      <c r="F399" s="92"/>
      <c r="G399" s="92"/>
      <c r="H399" s="75"/>
      <c r="I399" s="75"/>
      <c r="J399" s="75"/>
      <c r="K399" s="110"/>
    </row>
    <row r="400" spans="3:11" ht="15.75" x14ac:dyDescent="0.25">
      <c r="C400" s="201" t="s">
        <v>1293</v>
      </c>
      <c r="D400" s="386">
        <v>12.1</v>
      </c>
      <c r="E400" s="92"/>
      <c r="F400" s="92"/>
      <c r="G400" s="92"/>
      <c r="H400" s="75"/>
      <c r="I400" s="75"/>
      <c r="J400" s="75"/>
      <c r="K400" s="110"/>
    </row>
    <row r="401" spans="3:11" ht="18.75" x14ac:dyDescent="0.25">
      <c r="C401" s="424" t="str">
        <f>IFERROR(VLOOKUP(D400,'Desarrollo e Innov. Curricular'!$E:$F,2,FALSE),IFERROR(VLOOKUP(D400,'Investigación Científica'!$E:$F,2,FALSE),IFERROR(VLOOKUP(D400,'Vinculación Univ. Sociedad'!$E:$F,2,FALSE),IFERROR(VLOOKUP(D400,'Docencia y Profesorado Universi'!$E:$F,2,FALSE),IFERROR(VLOOKUP(D400,'Estudiantes y Graduados'!$E:$F,2,FALSE),IFERROR(VLOOKUP(D400,'Gestion Administrativa'!$E:$F,2,FALSE),IFERROR(VLOOKUP(D400,'Gestión Académica'!$E:$F,2,FALSE),IFERROR(VLOOKUP(D400,'Aseguramiento de la Calidad'!$E:$F,2,FALSE),IFERROR(VLOOKUP(D400,'Gestión del Conocimiento'!$E:$F,2,FALSE),IFERROR(VLOOKUP(D400,'Gobernabilidad y Procesos...'!$E:$F,2,FALSE),IFERROR(VLOOKUP(D400,'Gestión del Talento Humano'!$E:$F,2,FALSE),IFERROR(VLOOKUP(D400,'Internacionalización de la E.S.'!$E:$F,2,FALSE),IFERROR(VLOOKUP(D400,Posgrado!$E:$F,2,FALSE),IFERROR(VLOOKUP(D400,'Cultura de Innovación Insti...'!$E:$F,2,FALSE),VLOOKUP(D400,'Lo Esencial de la Reforma Univ.'!$E:$F,2,0)))))))))))))))</f>
        <v>Desarrollados por lo menos 9 cursos en áreas prioritaria</v>
      </c>
      <c r="D401" s="31"/>
      <c r="E401" s="92"/>
      <c r="F401" s="92"/>
      <c r="G401" s="92"/>
      <c r="H401" s="75"/>
      <c r="I401" s="75"/>
      <c r="J401" s="75"/>
      <c r="K401" s="110"/>
    </row>
    <row r="402" spans="3:11" ht="15.75" thickBot="1" x14ac:dyDescent="0.3">
      <c r="F402" s="92"/>
      <c r="G402" s="75"/>
      <c r="H402" s="75"/>
      <c r="I402" s="75"/>
    </row>
    <row r="403" spans="3:11" ht="30.75" thickBot="1" x14ac:dyDescent="0.3">
      <c r="C403" s="126" t="s">
        <v>1294</v>
      </c>
      <c r="D403" s="126" t="s">
        <v>90</v>
      </c>
      <c r="E403" s="133" t="s">
        <v>1296</v>
      </c>
      <c r="F403" s="132" t="s">
        <v>1297</v>
      </c>
      <c r="G403" s="130" t="s">
        <v>1298</v>
      </c>
      <c r="H403" s="133" t="s">
        <v>1299</v>
      </c>
      <c r="I403" s="130" t="s">
        <v>695</v>
      </c>
      <c r="J403" s="130" t="s">
        <v>1300</v>
      </c>
      <c r="K403" s="130" t="s">
        <v>1301</v>
      </c>
    </row>
    <row r="404" spans="3:11" x14ac:dyDescent="0.25">
      <c r="C404" s="221"/>
      <c r="D404" s="222"/>
      <c r="E404" s="220">
        <v>0</v>
      </c>
      <c r="F404" s="95">
        <f t="shared" ref="F404:F438" si="13">D404*E404</f>
        <v>0</v>
      </c>
      <c r="G404" s="158" t="s">
        <v>687</v>
      </c>
      <c r="H404" s="139"/>
      <c r="I404" s="127" t="e">
        <f>VLOOKUP(H404,Presupuesto!$B$11:$C$565,2,0)</f>
        <v>#N/A</v>
      </c>
      <c r="J404" s="219" t="s">
        <v>70</v>
      </c>
      <c r="K404" s="96" t="s">
        <v>702</v>
      </c>
    </row>
    <row r="405" spans="3:11" x14ac:dyDescent="0.25">
      <c r="C405" s="138" t="s">
        <v>1424</v>
      </c>
      <c r="D405" s="155">
        <v>1</v>
      </c>
      <c r="E405" s="120">
        <v>300000</v>
      </c>
      <c r="F405" s="95">
        <f t="shared" si="13"/>
        <v>300000</v>
      </c>
      <c r="G405" s="158" t="s">
        <v>696</v>
      </c>
      <c r="H405" s="139" t="s">
        <v>282</v>
      </c>
      <c r="I405" s="127" t="str">
        <f>VLOOKUP(H405,Presupuesto!$B$11:$C$565,2,0)</f>
        <v>OTROS SERVICIOS TECNICOS Y PROFESIONALES</v>
      </c>
      <c r="J405" s="219" t="s">
        <v>70</v>
      </c>
      <c r="K405" s="96" t="s">
        <v>703</v>
      </c>
    </row>
    <row r="406" spans="3:11" hidden="1" x14ac:dyDescent="0.25">
      <c r="C406" s="138"/>
      <c r="D406" s="155"/>
      <c r="E406" s="120"/>
      <c r="F406" s="95">
        <f t="shared" si="13"/>
        <v>0</v>
      </c>
      <c r="G406" s="158"/>
      <c r="H406" s="139"/>
      <c r="I406" s="127" t="e">
        <f>VLOOKUP(H406,Presupuesto!$B$11:$C$565,2,0)</f>
        <v>#N/A</v>
      </c>
      <c r="J406" s="219" t="s">
        <v>70</v>
      </c>
      <c r="K406" s="96" t="s">
        <v>703</v>
      </c>
    </row>
    <row r="407" spans="3:11" hidden="1" x14ac:dyDescent="0.25">
      <c r="C407" s="138"/>
      <c r="D407" s="155"/>
      <c r="E407" s="120"/>
      <c r="F407" s="95">
        <f t="shared" si="13"/>
        <v>0</v>
      </c>
      <c r="G407" s="158"/>
      <c r="H407" s="139"/>
      <c r="I407" s="127" t="e">
        <f>VLOOKUP(H407,Presupuesto!$B$11:$C$565,2,0)</f>
        <v>#N/A</v>
      </c>
      <c r="J407" s="219" t="s">
        <v>70</v>
      </c>
      <c r="K407" s="96" t="s">
        <v>703</v>
      </c>
    </row>
    <row r="408" spans="3:11" hidden="1" x14ac:dyDescent="0.25">
      <c r="C408" s="138"/>
      <c r="D408" s="155"/>
      <c r="E408" s="120"/>
      <c r="F408" s="95">
        <f t="shared" si="13"/>
        <v>0</v>
      </c>
      <c r="G408" s="158"/>
      <c r="H408" s="139"/>
      <c r="I408" s="127" t="e">
        <f>VLOOKUP(H408,Presupuesto!$B$11:$C$565,2,0)</f>
        <v>#N/A</v>
      </c>
      <c r="J408" s="219" t="s">
        <v>70</v>
      </c>
      <c r="K408" s="96" t="s">
        <v>703</v>
      </c>
    </row>
    <row r="409" spans="3:11" hidden="1" x14ac:dyDescent="0.25">
      <c r="C409" s="138"/>
      <c r="D409" s="155"/>
      <c r="E409" s="120"/>
      <c r="F409" s="95">
        <f t="shared" si="13"/>
        <v>0</v>
      </c>
      <c r="G409" s="158"/>
      <c r="H409" s="139"/>
      <c r="I409" s="127" t="e">
        <f>VLOOKUP(H409,Presupuesto!$B$11:$C$565,2,0)</f>
        <v>#N/A</v>
      </c>
      <c r="J409" s="219" t="s">
        <v>70</v>
      </c>
      <c r="K409" s="96" t="s">
        <v>712</v>
      </c>
    </row>
    <row r="410" spans="3:11" hidden="1" x14ac:dyDescent="0.25">
      <c r="C410" s="138"/>
      <c r="D410" s="155"/>
      <c r="E410" s="120"/>
      <c r="F410" s="95">
        <f t="shared" si="13"/>
        <v>0</v>
      </c>
      <c r="G410" s="158"/>
      <c r="H410" s="139"/>
      <c r="I410" s="127" t="e">
        <f>VLOOKUP(H410,Presupuesto!$B$11:$C$565,2,0)</f>
        <v>#N/A</v>
      </c>
      <c r="J410" s="219" t="s">
        <v>70</v>
      </c>
      <c r="K410" s="96" t="s">
        <v>703</v>
      </c>
    </row>
    <row r="411" spans="3:11" hidden="1" x14ac:dyDescent="0.25">
      <c r="C411" s="138"/>
      <c r="D411" s="155"/>
      <c r="E411" s="120"/>
      <c r="F411" s="95">
        <f t="shared" si="13"/>
        <v>0</v>
      </c>
      <c r="G411" s="158"/>
      <c r="H411" s="139"/>
      <c r="I411" s="127" t="e">
        <f>VLOOKUP(H411,Presupuesto!$B$11:$C$565,2,0)</f>
        <v>#N/A</v>
      </c>
      <c r="J411" s="219" t="s">
        <v>70</v>
      </c>
      <c r="K411" s="96" t="s">
        <v>703</v>
      </c>
    </row>
    <row r="412" spans="3:11" hidden="1" x14ac:dyDescent="0.25">
      <c r="C412" s="138"/>
      <c r="D412" s="155"/>
      <c r="E412" s="120"/>
      <c r="F412" s="95">
        <f t="shared" si="13"/>
        <v>0</v>
      </c>
      <c r="G412" s="158"/>
      <c r="H412" s="139"/>
      <c r="I412" s="127" t="e">
        <f>VLOOKUP(H412,Presupuesto!$B$11:$C$565,2,0)</f>
        <v>#N/A</v>
      </c>
      <c r="J412" s="219" t="s">
        <v>70</v>
      </c>
      <c r="K412" s="96" t="s">
        <v>703</v>
      </c>
    </row>
    <row r="413" spans="3:11" hidden="1" x14ac:dyDescent="0.25">
      <c r="C413" s="138"/>
      <c r="D413" s="155"/>
      <c r="E413" s="120"/>
      <c r="F413" s="95">
        <f t="shared" si="13"/>
        <v>0</v>
      </c>
      <c r="G413" s="158"/>
      <c r="H413" s="139"/>
      <c r="I413" s="127" t="e">
        <f>VLOOKUP(H413,Presupuesto!$B$11:$C$565,2,0)</f>
        <v>#N/A</v>
      </c>
      <c r="J413" s="219" t="s">
        <v>70</v>
      </c>
      <c r="K413" s="96" t="s">
        <v>703</v>
      </c>
    </row>
    <row r="414" spans="3:11" hidden="1" x14ac:dyDescent="0.25">
      <c r="C414" s="138"/>
      <c r="D414" s="155"/>
      <c r="E414" s="120"/>
      <c r="F414" s="95">
        <f t="shared" si="13"/>
        <v>0</v>
      </c>
      <c r="G414" s="158"/>
      <c r="H414" s="139"/>
      <c r="I414" s="127" t="e">
        <f>VLOOKUP(H414,Presupuesto!$B$11:$C$565,2,0)</f>
        <v>#N/A</v>
      </c>
      <c r="J414" s="219" t="s">
        <v>70</v>
      </c>
      <c r="K414" s="96" t="s">
        <v>703</v>
      </c>
    </row>
    <row r="415" spans="3:11" hidden="1" x14ac:dyDescent="0.25">
      <c r="C415" s="138"/>
      <c r="D415" s="155"/>
      <c r="E415" s="120"/>
      <c r="F415" s="95">
        <f t="shared" si="13"/>
        <v>0</v>
      </c>
      <c r="G415" s="158"/>
      <c r="H415" s="139"/>
      <c r="I415" s="127" t="e">
        <f>VLOOKUP(H415,Presupuesto!$B$11:$C$565,2,0)</f>
        <v>#N/A</v>
      </c>
      <c r="J415" s="219" t="s">
        <v>70</v>
      </c>
      <c r="K415" s="96" t="s">
        <v>703</v>
      </c>
    </row>
    <row r="416" spans="3:11" hidden="1" x14ac:dyDescent="0.25">
      <c r="C416" s="138"/>
      <c r="D416" s="155"/>
      <c r="E416" s="120"/>
      <c r="F416" s="95">
        <f t="shared" si="13"/>
        <v>0</v>
      </c>
      <c r="G416" s="158"/>
      <c r="H416" s="139"/>
      <c r="I416" s="127" t="e">
        <f>VLOOKUP(H416,Presupuesto!$B$11:$C$565,2,0)</f>
        <v>#N/A</v>
      </c>
      <c r="J416" s="219" t="s">
        <v>70</v>
      </c>
      <c r="K416" s="96" t="s">
        <v>703</v>
      </c>
    </row>
    <row r="417" spans="3:11" hidden="1" x14ac:dyDescent="0.25">
      <c r="C417" s="138"/>
      <c r="D417" s="155"/>
      <c r="E417" s="120"/>
      <c r="F417" s="95">
        <f t="shared" si="13"/>
        <v>0</v>
      </c>
      <c r="G417" s="158"/>
      <c r="H417" s="139"/>
      <c r="I417" s="127" t="e">
        <f>VLOOKUP(H417,Presupuesto!$B$11:$C$565,2,0)</f>
        <v>#N/A</v>
      </c>
      <c r="J417" s="219" t="s">
        <v>70</v>
      </c>
      <c r="K417" s="96" t="s">
        <v>703</v>
      </c>
    </row>
    <row r="418" spans="3:11" hidden="1" x14ac:dyDescent="0.25">
      <c r="C418" s="138"/>
      <c r="D418" s="155"/>
      <c r="E418" s="120"/>
      <c r="F418" s="95">
        <f t="shared" si="13"/>
        <v>0</v>
      </c>
      <c r="G418" s="158"/>
      <c r="H418" s="139"/>
      <c r="I418" s="127" t="e">
        <f>VLOOKUP(H418,Presupuesto!$B$11:$C$565,2,0)</f>
        <v>#N/A</v>
      </c>
      <c r="J418" s="219" t="s">
        <v>70</v>
      </c>
      <c r="K418" s="96" t="s">
        <v>703</v>
      </c>
    </row>
    <row r="419" spans="3:11" hidden="1" x14ac:dyDescent="0.25">
      <c r="C419" s="138"/>
      <c r="D419" s="155"/>
      <c r="E419" s="120"/>
      <c r="F419" s="95">
        <f t="shared" si="13"/>
        <v>0</v>
      </c>
      <c r="G419" s="158"/>
      <c r="H419" s="139"/>
      <c r="I419" s="127" t="e">
        <f>VLOOKUP(H419,Presupuesto!$B$11:$C$565,2,0)</f>
        <v>#N/A</v>
      </c>
      <c r="J419" s="219" t="s">
        <v>70</v>
      </c>
      <c r="K419" s="96" t="s">
        <v>703</v>
      </c>
    </row>
    <row r="420" spans="3:11" hidden="1" x14ac:dyDescent="0.25">
      <c r="C420" s="138"/>
      <c r="D420" s="155"/>
      <c r="E420" s="120"/>
      <c r="F420" s="95">
        <f t="shared" si="13"/>
        <v>0</v>
      </c>
      <c r="G420" s="158"/>
      <c r="H420" s="139"/>
      <c r="I420" s="127" t="e">
        <f>VLOOKUP(H420,Presupuesto!$B$11:$C$565,2,0)</f>
        <v>#N/A</v>
      </c>
      <c r="J420" s="219" t="s">
        <v>70</v>
      </c>
      <c r="K420" s="96" t="s">
        <v>703</v>
      </c>
    </row>
    <row r="421" spans="3:11" hidden="1" x14ac:dyDescent="0.25">
      <c r="C421" s="138"/>
      <c r="D421" s="155"/>
      <c r="E421" s="120"/>
      <c r="F421" s="95">
        <f t="shared" si="13"/>
        <v>0</v>
      </c>
      <c r="G421" s="158"/>
      <c r="H421" s="139"/>
      <c r="I421" s="127" t="e">
        <f>VLOOKUP(H421,Presupuesto!$B$11:$C$565,2,0)</f>
        <v>#N/A</v>
      </c>
      <c r="J421" s="219" t="s">
        <v>70</v>
      </c>
      <c r="K421" s="96" t="s">
        <v>703</v>
      </c>
    </row>
    <row r="422" spans="3:11" hidden="1" x14ac:dyDescent="0.25">
      <c r="C422" s="138"/>
      <c r="D422" s="155"/>
      <c r="E422" s="120"/>
      <c r="F422" s="95">
        <f t="shared" si="13"/>
        <v>0</v>
      </c>
      <c r="G422" s="158"/>
      <c r="H422" s="139"/>
      <c r="I422" s="127" t="e">
        <f>VLOOKUP(H422,Presupuesto!$B$11:$C$565,2,0)</f>
        <v>#N/A</v>
      </c>
      <c r="J422" s="219" t="s">
        <v>70</v>
      </c>
      <c r="K422" s="96" t="s">
        <v>703</v>
      </c>
    </row>
    <row r="423" spans="3:11" hidden="1" x14ac:dyDescent="0.25">
      <c r="C423" s="138"/>
      <c r="D423" s="155"/>
      <c r="E423" s="120"/>
      <c r="F423" s="95">
        <f t="shared" si="13"/>
        <v>0</v>
      </c>
      <c r="G423" s="158"/>
      <c r="H423" s="139"/>
      <c r="I423" s="127" t="e">
        <f>VLOOKUP(H423,Presupuesto!$B$11:$C$565,2,0)</f>
        <v>#N/A</v>
      </c>
      <c r="J423" s="219" t="s">
        <v>70</v>
      </c>
      <c r="K423" s="96" t="s">
        <v>703</v>
      </c>
    </row>
    <row r="424" spans="3:11" hidden="1" x14ac:dyDescent="0.25">
      <c r="C424" s="138"/>
      <c r="D424" s="155"/>
      <c r="E424" s="120"/>
      <c r="F424" s="95">
        <f t="shared" si="13"/>
        <v>0</v>
      </c>
      <c r="G424" s="158"/>
      <c r="H424" s="139"/>
      <c r="I424" s="127" t="e">
        <f>VLOOKUP(H424,Presupuesto!$B$11:$C$565,2,0)</f>
        <v>#N/A</v>
      </c>
      <c r="J424" s="219" t="s">
        <v>70</v>
      </c>
      <c r="K424" s="96" t="s">
        <v>703</v>
      </c>
    </row>
    <row r="425" spans="3:11" hidden="1" x14ac:dyDescent="0.25">
      <c r="C425" s="138"/>
      <c r="D425" s="155"/>
      <c r="E425" s="120"/>
      <c r="F425" s="95">
        <f t="shared" si="13"/>
        <v>0</v>
      </c>
      <c r="G425" s="158"/>
      <c r="H425" s="139"/>
      <c r="I425" s="127" t="e">
        <f>VLOOKUP(H425,Presupuesto!$B$11:$C$565,2,0)</f>
        <v>#N/A</v>
      </c>
      <c r="J425" s="219" t="s">
        <v>70</v>
      </c>
      <c r="K425" s="96" t="s">
        <v>703</v>
      </c>
    </row>
    <row r="426" spans="3:11" hidden="1" x14ac:dyDescent="0.25">
      <c r="C426" s="140"/>
      <c r="D426" s="148"/>
      <c r="E426" s="116"/>
      <c r="F426" s="95">
        <f t="shared" si="13"/>
        <v>0</v>
      </c>
      <c r="G426" s="158"/>
      <c r="H426" s="141"/>
      <c r="I426" s="127" t="e">
        <f>VLOOKUP(H426,Presupuesto!$B$11:$C$565,2,0)</f>
        <v>#N/A</v>
      </c>
      <c r="J426" s="219" t="s">
        <v>70</v>
      </c>
      <c r="K426" s="96" t="s">
        <v>703</v>
      </c>
    </row>
    <row r="427" spans="3:11" hidden="1" x14ac:dyDescent="0.25">
      <c r="C427" s="140"/>
      <c r="D427" s="148"/>
      <c r="E427" s="116"/>
      <c r="F427" s="95">
        <f t="shared" si="13"/>
        <v>0</v>
      </c>
      <c r="G427" s="158"/>
      <c r="H427" s="141"/>
      <c r="I427" s="127" t="e">
        <f>VLOOKUP(H427,Presupuesto!$B$11:$C$565,2,0)</f>
        <v>#N/A</v>
      </c>
      <c r="J427" s="219" t="s">
        <v>70</v>
      </c>
      <c r="K427" s="96" t="s">
        <v>703</v>
      </c>
    </row>
    <row r="428" spans="3:11" hidden="1" x14ac:dyDescent="0.25">
      <c r="C428" s="140"/>
      <c r="D428" s="148"/>
      <c r="E428" s="116"/>
      <c r="F428" s="95">
        <f t="shared" si="13"/>
        <v>0</v>
      </c>
      <c r="G428" s="158"/>
      <c r="H428" s="141"/>
      <c r="I428" s="127" t="e">
        <f>VLOOKUP(H428,Presupuesto!$B$11:$C$565,2,0)</f>
        <v>#N/A</v>
      </c>
      <c r="J428" s="219" t="s">
        <v>70</v>
      </c>
      <c r="K428" s="96" t="s">
        <v>703</v>
      </c>
    </row>
    <row r="429" spans="3:11" hidden="1" x14ac:dyDescent="0.25">
      <c r="C429" s="140"/>
      <c r="D429" s="148"/>
      <c r="E429" s="116"/>
      <c r="F429" s="95">
        <f t="shared" si="13"/>
        <v>0</v>
      </c>
      <c r="G429" s="158"/>
      <c r="H429" s="141"/>
      <c r="I429" s="127" t="e">
        <f>VLOOKUP(H429,Presupuesto!$B$11:$C$565,2,0)</f>
        <v>#N/A</v>
      </c>
      <c r="J429" s="219" t="s">
        <v>70</v>
      </c>
      <c r="K429" s="96" t="s">
        <v>703</v>
      </c>
    </row>
    <row r="430" spans="3:11" hidden="1" x14ac:dyDescent="0.25">
      <c r="C430" s="140"/>
      <c r="D430" s="148"/>
      <c r="E430" s="116"/>
      <c r="F430" s="95">
        <f t="shared" si="13"/>
        <v>0</v>
      </c>
      <c r="G430" s="158"/>
      <c r="H430" s="141"/>
      <c r="I430" s="127" t="e">
        <f>VLOOKUP(H430,Presupuesto!$B$11:$C$565,2,0)</f>
        <v>#N/A</v>
      </c>
      <c r="J430" s="219" t="s">
        <v>70</v>
      </c>
      <c r="K430" s="96" t="s">
        <v>703</v>
      </c>
    </row>
    <row r="431" spans="3:11" hidden="1" x14ac:dyDescent="0.25">
      <c r="C431" s="140"/>
      <c r="D431" s="148"/>
      <c r="E431" s="116"/>
      <c r="F431" s="95">
        <f t="shared" si="13"/>
        <v>0</v>
      </c>
      <c r="G431" s="158"/>
      <c r="H431" s="141"/>
      <c r="I431" s="127" t="e">
        <f>VLOOKUP(H431,Presupuesto!$B$11:$C$565,2,0)</f>
        <v>#N/A</v>
      </c>
      <c r="J431" s="219" t="s">
        <v>70</v>
      </c>
      <c r="K431" s="96" t="s">
        <v>703</v>
      </c>
    </row>
    <row r="432" spans="3:11" hidden="1" x14ac:dyDescent="0.25">
      <c r="C432" s="140"/>
      <c r="D432" s="148"/>
      <c r="E432" s="116"/>
      <c r="F432" s="95">
        <f t="shared" si="13"/>
        <v>0</v>
      </c>
      <c r="G432" s="158"/>
      <c r="H432" s="141"/>
      <c r="I432" s="127" t="e">
        <f>VLOOKUP(H432,Presupuesto!$B$11:$C$565,2,0)</f>
        <v>#N/A</v>
      </c>
      <c r="J432" s="219" t="s">
        <v>70</v>
      </c>
      <c r="K432" s="96" t="s">
        <v>703</v>
      </c>
    </row>
    <row r="433" spans="3:11" hidden="1" x14ac:dyDescent="0.25">
      <c r="C433" s="140"/>
      <c r="D433" s="148"/>
      <c r="E433" s="116"/>
      <c r="F433" s="95">
        <f t="shared" si="13"/>
        <v>0</v>
      </c>
      <c r="G433" s="158"/>
      <c r="H433" s="141"/>
      <c r="I433" s="127" t="e">
        <f>VLOOKUP(H433,Presupuesto!$B$11:$C$565,2,0)</f>
        <v>#N/A</v>
      </c>
      <c r="J433" s="219" t="s">
        <v>70</v>
      </c>
      <c r="K433" s="96" t="s">
        <v>703</v>
      </c>
    </row>
    <row r="434" spans="3:11" hidden="1" x14ac:dyDescent="0.25">
      <c r="C434" s="142"/>
      <c r="D434" s="148"/>
      <c r="E434" s="116"/>
      <c r="F434" s="95">
        <f t="shared" si="13"/>
        <v>0</v>
      </c>
      <c r="G434" s="158"/>
      <c r="H434" s="143"/>
      <c r="I434" s="127" t="e">
        <f>VLOOKUP(H434,Presupuesto!$B$11:$C$565,2,0)</f>
        <v>#N/A</v>
      </c>
      <c r="J434" s="219" t="s">
        <v>70</v>
      </c>
      <c r="K434" s="96" t="s">
        <v>715</v>
      </c>
    </row>
    <row r="435" spans="3:11" hidden="1" x14ac:dyDescent="0.25">
      <c r="C435" s="142"/>
      <c r="D435" s="148"/>
      <c r="E435" s="116"/>
      <c r="F435" s="95">
        <f t="shared" si="13"/>
        <v>0</v>
      </c>
      <c r="G435" s="158"/>
      <c r="H435" s="143"/>
      <c r="I435" s="127" t="e">
        <f>VLOOKUP(H435,Presupuesto!$B$11:$C$565,2,0)</f>
        <v>#N/A</v>
      </c>
      <c r="J435" s="219" t="s">
        <v>70</v>
      </c>
      <c r="K435" s="96" t="s">
        <v>703</v>
      </c>
    </row>
    <row r="436" spans="3:11" hidden="1" x14ac:dyDescent="0.25">
      <c r="C436" s="142"/>
      <c r="D436" s="148"/>
      <c r="E436" s="116"/>
      <c r="F436" s="95">
        <f t="shared" si="13"/>
        <v>0</v>
      </c>
      <c r="G436" s="158"/>
      <c r="H436" s="143"/>
      <c r="I436" s="127" t="e">
        <f>VLOOKUP(H436,Presupuesto!$B$11:$C$565,2,0)</f>
        <v>#N/A</v>
      </c>
      <c r="J436" s="219" t="s">
        <v>70</v>
      </c>
      <c r="K436" s="96" t="s">
        <v>703</v>
      </c>
    </row>
    <row r="437" spans="3:11" hidden="1" x14ac:dyDescent="0.25">
      <c r="C437" s="142"/>
      <c r="D437" s="148"/>
      <c r="E437" s="116"/>
      <c r="F437" s="95">
        <f t="shared" si="13"/>
        <v>0</v>
      </c>
      <c r="G437" s="158"/>
      <c r="H437" s="143"/>
      <c r="I437" s="127" t="e">
        <f>VLOOKUP(H437,Presupuesto!$B$11:$C$565,2,0)</f>
        <v>#N/A</v>
      </c>
      <c r="J437" s="219" t="s">
        <v>70</v>
      </c>
      <c r="K437" s="96" t="s">
        <v>703</v>
      </c>
    </row>
    <row r="438" spans="3:11" ht="15.75" hidden="1" thickBot="1" x14ac:dyDescent="0.3">
      <c r="C438" s="144"/>
      <c r="D438" s="156"/>
      <c r="E438" s="101"/>
      <c r="F438" s="103">
        <f t="shared" si="13"/>
        <v>0</v>
      </c>
      <c r="G438" s="159"/>
      <c r="H438" s="145"/>
      <c r="I438" s="129" t="e">
        <f>VLOOKUP(H438,Presupuesto!$B$11:$C$565,2,0)</f>
        <v>#N/A</v>
      </c>
      <c r="J438" s="219" t="s">
        <v>70</v>
      </c>
      <c r="K438" s="121" t="s">
        <v>702</v>
      </c>
    </row>
    <row r="439" spans="3:11" ht="15.75" thickBot="1" x14ac:dyDescent="0.3"/>
    <row r="440" spans="3:11" ht="15.75" thickBot="1" x14ac:dyDescent="0.3">
      <c r="C440" s="154" t="s">
        <v>1406</v>
      </c>
      <c r="D440" s="106">
        <f>SUM(F447:F481)</f>
        <v>900000</v>
      </c>
      <c r="F440" s="69"/>
      <c r="G440" s="78"/>
      <c r="H440" s="69"/>
      <c r="I440" s="69"/>
    </row>
    <row r="441" spans="3:11" x14ac:dyDescent="0.25">
      <c r="C441" s="69"/>
      <c r="D441" s="31"/>
      <c r="E441" s="92"/>
      <c r="F441" s="92"/>
      <c r="G441" s="92"/>
      <c r="H441" s="75"/>
      <c r="I441" s="75"/>
      <c r="J441" s="75"/>
      <c r="K441" s="110"/>
    </row>
    <row r="442" spans="3:11" x14ac:dyDescent="0.25">
      <c r="C442" s="69" t="s">
        <v>1425</v>
      </c>
      <c r="D442" s="31"/>
      <c r="E442" s="92"/>
      <c r="F442" s="92"/>
      <c r="G442" s="92"/>
      <c r="H442" s="75"/>
      <c r="I442" s="75"/>
      <c r="J442" s="75"/>
      <c r="K442" s="110"/>
    </row>
    <row r="443" spans="3:11" ht="15.75" x14ac:dyDescent="0.25">
      <c r="C443" s="201" t="s">
        <v>1293</v>
      </c>
      <c r="D443" s="386">
        <v>13.1</v>
      </c>
      <c r="E443" s="92"/>
      <c r="F443" s="92"/>
      <c r="G443" s="92"/>
      <c r="H443" s="75"/>
      <c r="I443" s="75"/>
      <c r="J443" s="75"/>
      <c r="K443" s="110"/>
    </row>
    <row r="444" spans="3:11" ht="18.75" x14ac:dyDescent="0.25">
      <c r="C444" s="424" t="str">
        <f>IFERROR(VLOOKUP(D443,'Desarrollo e Innov. Curricular'!$E:$F,2,FALSE),IFERROR(VLOOKUP(D443,'Investigación Científica'!$E:$F,2,FALSE),IFERROR(VLOOKUP(D443,'Vinculación Univ. Sociedad'!$E:$F,2,FALSE),IFERROR(VLOOKUP(D443,'Docencia y Profesorado Universi'!$E:$F,2,FALSE),IFERROR(VLOOKUP(D443,'Estudiantes y Graduados'!$E:$F,2,FALSE),IFERROR(VLOOKUP(D443,'Gestion Administrativa'!$E:$F,2,FALSE),IFERROR(VLOOKUP(D443,'Gestión Académica'!$E:$F,2,FALSE),IFERROR(VLOOKUP(D443,'Aseguramiento de la Calidad'!$E:$F,2,FALSE),IFERROR(VLOOKUP(D443,'Gestión del Conocimiento'!$E:$F,2,FALSE),IFERROR(VLOOKUP(D443,'Gobernabilidad y Procesos...'!$E:$F,2,FALSE),IFERROR(VLOOKUP(D443,'Gestión del Talento Humano'!$E:$F,2,FALSE),IFERROR(VLOOKUP(D443,'Internacionalización de la E.S.'!$E:$F,2,FALSE),IFERROR(VLOOKUP(D443,Posgrado!$E:$F,2,FALSE),IFERROR(VLOOKUP(D443,'Cultura de Innovación Insti...'!$E:$F,2,FALSE),VLOOKUP(D443,'Lo Esencial de la Reforma Univ.'!$E:$F,2,0)))))))))))))))</f>
        <v>1- Publicar 10,000 ejemplares de las Normas Académicas de la UNAH para autoridades, docentes y gestores. 2- Distribuir los ejemplares de las Normas Académicas entre autoridades, docentes y gestores de la UNAH. 3- Elaborar productos digitales, escritos y audiovisuales, para la divulgación de las Normas Académicas por los diferentes medios de comunicación de la UNAH y para diferentes públicos. 4- Realización, en conjunto con la DD, de 8 talleres para la divulgación de las Normas Académicas entre los gestores académicos de Facultades y Centros Regionales.</v>
      </c>
      <c r="D444" s="31"/>
      <c r="E444" s="92"/>
      <c r="F444" s="92"/>
      <c r="G444" s="92"/>
      <c r="H444" s="75"/>
      <c r="I444" s="75"/>
      <c r="J444" s="75"/>
      <c r="K444" s="110"/>
    </row>
    <row r="445" spans="3:11" ht="15.75" thickBot="1" x14ac:dyDescent="0.3">
      <c r="F445" s="92"/>
      <c r="G445" s="75"/>
      <c r="H445" s="75"/>
      <c r="I445" s="75"/>
    </row>
    <row r="446" spans="3:11" ht="30.75" thickBot="1" x14ac:dyDescent="0.3">
      <c r="C446" s="126" t="s">
        <v>1294</v>
      </c>
      <c r="D446" s="126" t="s">
        <v>90</v>
      </c>
      <c r="E446" s="133" t="s">
        <v>1296</v>
      </c>
      <c r="F446" s="132" t="s">
        <v>1297</v>
      </c>
      <c r="G446" s="130" t="s">
        <v>1298</v>
      </c>
      <c r="H446" s="133" t="s">
        <v>1299</v>
      </c>
      <c r="I446" s="130" t="s">
        <v>695</v>
      </c>
      <c r="J446" s="130" t="s">
        <v>1300</v>
      </c>
      <c r="K446" s="130" t="s">
        <v>1301</v>
      </c>
    </row>
    <row r="447" spans="3:11" x14ac:dyDescent="0.25">
      <c r="C447" s="221"/>
      <c r="D447" s="222"/>
      <c r="E447" s="220">
        <v>0</v>
      </c>
      <c r="F447" s="95">
        <f t="shared" ref="F447:F481" si="14">D447*E447</f>
        <v>0</v>
      </c>
      <c r="G447" s="158" t="s">
        <v>687</v>
      </c>
      <c r="H447" s="139"/>
      <c r="I447" s="127" t="e">
        <f>VLOOKUP(H447,Presupuesto!$B$11:$C$565,2,0)</f>
        <v>#N/A</v>
      </c>
      <c r="J447" s="219" t="s">
        <v>71</v>
      </c>
      <c r="K447" s="96" t="s">
        <v>702</v>
      </c>
    </row>
    <row r="448" spans="3:11" x14ac:dyDescent="0.25">
      <c r="C448" s="138" t="s">
        <v>1426</v>
      </c>
      <c r="D448" s="155">
        <v>10000</v>
      </c>
      <c r="E448" s="120">
        <v>90</v>
      </c>
      <c r="F448" s="95">
        <f t="shared" si="14"/>
        <v>900000</v>
      </c>
      <c r="G448" s="158" t="s">
        <v>696</v>
      </c>
      <c r="H448" s="139" t="s">
        <v>282</v>
      </c>
      <c r="I448" s="127" t="str">
        <f>VLOOKUP(H448,Presupuesto!$B$11:$C$565,2,0)</f>
        <v>OTROS SERVICIOS TECNICOS Y PROFESIONALES</v>
      </c>
      <c r="J448" s="219" t="s">
        <v>71</v>
      </c>
      <c r="K448" s="96" t="s">
        <v>703</v>
      </c>
    </row>
    <row r="449" spans="3:11" hidden="1" x14ac:dyDescent="0.25">
      <c r="C449" s="138"/>
      <c r="D449" s="155"/>
      <c r="E449" s="120"/>
      <c r="F449" s="95">
        <f t="shared" si="14"/>
        <v>0</v>
      </c>
      <c r="G449" s="158"/>
      <c r="H449" s="139"/>
      <c r="I449" s="127" t="e">
        <f>VLOOKUP(H449,Presupuesto!$B$11:$C$565,2,0)</f>
        <v>#N/A</v>
      </c>
      <c r="J449" s="219" t="s">
        <v>71</v>
      </c>
      <c r="K449" s="96" t="s">
        <v>703</v>
      </c>
    </row>
    <row r="450" spans="3:11" hidden="1" x14ac:dyDescent="0.25">
      <c r="C450" s="138"/>
      <c r="D450" s="155"/>
      <c r="E450" s="120"/>
      <c r="F450" s="95">
        <f t="shared" si="14"/>
        <v>0</v>
      </c>
      <c r="G450" s="158"/>
      <c r="H450" s="139"/>
      <c r="I450" s="127" t="e">
        <f>VLOOKUP(H450,Presupuesto!$B$11:$C$565,2,0)</f>
        <v>#N/A</v>
      </c>
      <c r="J450" s="219" t="s">
        <v>71</v>
      </c>
      <c r="K450" s="96" t="s">
        <v>703</v>
      </c>
    </row>
    <row r="451" spans="3:11" hidden="1" x14ac:dyDescent="0.25">
      <c r="C451" s="138"/>
      <c r="D451" s="155"/>
      <c r="E451" s="120"/>
      <c r="F451" s="95">
        <f t="shared" si="14"/>
        <v>0</v>
      </c>
      <c r="G451" s="158"/>
      <c r="H451" s="139"/>
      <c r="I451" s="127" t="e">
        <f>VLOOKUP(H451,Presupuesto!$B$11:$C$565,2,0)</f>
        <v>#N/A</v>
      </c>
      <c r="J451" s="219" t="s">
        <v>71</v>
      </c>
      <c r="K451" s="96" t="s">
        <v>703</v>
      </c>
    </row>
    <row r="452" spans="3:11" hidden="1" x14ac:dyDescent="0.25">
      <c r="C452" s="138"/>
      <c r="D452" s="155"/>
      <c r="E452" s="120"/>
      <c r="F452" s="95">
        <f t="shared" si="14"/>
        <v>0</v>
      </c>
      <c r="G452" s="158"/>
      <c r="H452" s="139"/>
      <c r="I452" s="127" t="e">
        <f>VLOOKUP(H452,Presupuesto!$B$11:$C$565,2,0)</f>
        <v>#N/A</v>
      </c>
      <c r="J452" s="219" t="s">
        <v>71</v>
      </c>
      <c r="K452" s="96" t="s">
        <v>712</v>
      </c>
    </row>
    <row r="453" spans="3:11" hidden="1" x14ac:dyDescent="0.25">
      <c r="C453" s="138"/>
      <c r="D453" s="155"/>
      <c r="E453" s="120"/>
      <c r="F453" s="95">
        <f t="shared" si="14"/>
        <v>0</v>
      </c>
      <c r="G453" s="158"/>
      <c r="H453" s="139"/>
      <c r="I453" s="127" t="e">
        <f>VLOOKUP(H453,Presupuesto!$B$11:$C$565,2,0)</f>
        <v>#N/A</v>
      </c>
      <c r="J453" s="219" t="s">
        <v>71</v>
      </c>
      <c r="K453" s="96" t="s">
        <v>703</v>
      </c>
    </row>
    <row r="454" spans="3:11" hidden="1" x14ac:dyDescent="0.25">
      <c r="C454" s="138"/>
      <c r="D454" s="155"/>
      <c r="E454" s="120"/>
      <c r="F454" s="95">
        <f t="shared" si="14"/>
        <v>0</v>
      </c>
      <c r="G454" s="158"/>
      <c r="H454" s="139"/>
      <c r="I454" s="127" t="e">
        <f>VLOOKUP(H454,Presupuesto!$B$11:$C$565,2,0)</f>
        <v>#N/A</v>
      </c>
      <c r="J454" s="219" t="s">
        <v>71</v>
      </c>
      <c r="K454" s="96" t="s">
        <v>703</v>
      </c>
    </row>
    <row r="455" spans="3:11" hidden="1" x14ac:dyDescent="0.25">
      <c r="C455" s="138"/>
      <c r="D455" s="155"/>
      <c r="E455" s="120"/>
      <c r="F455" s="95">
        <f t="shared" si="14"/>
        <v>0</v>
      </c>
      <c r="G455" s="158"/>
      <c r="H455" s="139"/>
      <c r="I455" s="127" t="e">
        <f>VLOOKUP(H455,Presupuesto!$B$11:$C$565,2,0)</f>
        <v>#N/A</v>
      </c>
      <c r="J455" s="219" t="s">
        <v>71</v>
      </c>
      <c r="K455" s="96" t="s">
        <v>703</v>
      </c>
    </row>
    <row r="456" spans="3:11" hidden="1" x14ac:dyDescent="0.25">
      <c r="C456" s="138"/>
      <c r="D456" s="155"/>
      <c r="E456" s="120"/>
      <c r="F456" s="95">
        <f t="shared" si="14"/>
        <v>0</v>
      </c>
      <c r="G456" s="158"/>
      <c r="H456" s="139"/>
      <c r="I456" s="127" t="e">
        <f>VLOOKUP(H456,Presupuesto!$B$11:$C$565,2,0)</f>
        <v>#N/A</v>
      </c>
      <c r="J456" s="219" t="s">
        <v>71</v>
      </c>
      <c r="K456" s="96" t="s">
        <v>703</v>
      </c>
    </row>
    <row r="457" spans="3:11" hidden="1" x14ac:dyDescent="0.25">
      <c r="C457" s="138"/>
      <c r="D457" s="155"/>
      <c r="E457" s="120"/>
      <c r="F457" s="95">
        <f t="shared" si="14"/>
        <v>0</v>
      </c>
      <c r="G457" s="158"/>
      <c r="H457" s="139"/>
      <c r="I457" s="127" t="e">
        <f>VLOOKUP(H457,Presupuesto!$B$11:$C$565,2,0)</f>
        <v>#N/A</v>
      </c>
      <c r="J457" s="219" t="s">
        <v>71</v>
      </c>
      <c r="K457" s="96" t="s">
        <v>703</v>
      </c>
    </row>
    <row r="458" spans="3:11" hidden="1" x14ac:dyDescent="0.25">
      <c r="C458" s="138"/>
      <c r="D458" s="155"/>
      <c r="E458" s="120"/>
      <c r="F458" s="95">
        <f t="shared" si="14"/>
        <v>0</v>
      </c>
      <c r="G458" s="158"/>
      <c r="H458" s="139"/>
      <c r="I458" s="127" t="e">
        <f>VLOOKUP(H458,Presupuesto!$B$11:$C$565,2,0)</f>
        <v>#N/A</v>
      </c>
      <c r="J458" s="219" t="s">
        <v>71</v>
      </c>
      <c r="K458" s="96" t="s">
        <v>703</v>
      </c>
    </row>
    <row r="459" spans="3:11" hidden="1" x14ac:dyDescent="0.25">
      <c r="C459" s="138"/>
      <c r="D459" s="155"/>
      <c r="E459" s="120"/>
      <c r="F459" s="95">
        <f t="shared" si="14"/>
        <v>0</v>
      </c>
      <c r="G459" s="158"/>
      <c r="H459" s="139"/>
      <c r="I459" s="127" t="e">
        <f>VLOOKUP(H459,Presupuesto!$B$11:$C$565,2,0)</f>
        <v>#N/A</v>
      </c>
      <c r="J459" s="219" t="s">
        <v>71</v>
      </c>
      <c r="K459" s="96" t="s">
        <v>703</v>
      </c>
    </row>
    <row r="460" spans="3:11" hidden="1" x14ac:dyDescent="0.25">
      <c r="C460" s="138"/>
      <c r="D460" s="155"/>
      <c r="E460" s="120"/>
      <c r="F460" s="95">
        <f t="shared" si="14"/>
        <v>0</v>
      </c>
      <c r="G460" s="158"/>
      <c r="H460" s="139"/>
      <c r="I460" s="127" t="e">
        <f>VLOOKUP(H460,Presupuesto!$B$11:$C$565,2,0)</f>
        <v>#N/A</v>
      </c>
      <c r="J460" s="219" t="s">
        <v>71</v>
      </c>
      <c r="K460" s="96" t="s">
        <v>703</v>
      </c>
    </row>
    <row r="461" spans="3:11" hidden="1" x14ac:dyDescent="0.25">
      <c r="C461" s="138"/>
      <c r="D461" s="155"/>
      <c r="E461" s="120"/>
      <c r="F461" s="95">
        <f t="shared" si="14"/>
        <v>0</v>
      </c>
      <c r="G461" s="158"/>
      <c r="H461" s="139"/>
      <c r="I461" s="127" t="e">
        <f>VLOOKUP(H461,Presupuesto!$B$11:$C$565,2,0)</f>
        <v>#N/A</v>
      </c>
      <c r="J461" s="219" t="s">
        <v>71</v>
      </c>
      <c r="K461" s="96" t="s">
        <v>703</v>
      </c>
    </row>
    <row r="462" spans="3:11" hidden="1" x14ac:dyDescent="0.25">
      <c r="C462" s="138"/>
      <c r="D462" s="155"/>
      <c r="E462" s="120"/>
      <c r="F462" s="95">
        <f t="shared" si="14"/>
        <v>0</v>
      </c>
      <c r="G462" s="158"/>
      <c r="H462" s="139"/>
      <c r="I462" s="127" t="e">
        <f>VLOOKUP(H462,Presupuesto!$B$11:$C$565,2,0)</f>
        <v>#N/A</v>
      </c>
      <c r="J462" s="219" t="s">
        <v>71</v>
      </c>
      <c r="K462" s="96" t="s">
        <v>703</v>
      </c>
    </row>
    <row r="463" spans="3:11" hidden="1" x14ac:dyDescent="0.25">
      <c r="C463" s="138"/>
      <c r="D463" s="155"/>
      <c r="E463" s="120"/>
      <c r="F463" s="95">
        <f t="shared" si="14"/>
        <v>0</v>
      </c>
      <c r="G463" s="158"/>
      <c r="H463" s="139"/>
      <c r="I463" s="127" t="e">
        <f>VLOOKUP(H463,Presupuesto!$B$11:$C$565,2,0)</f>
        <v>#N/A</v>
      </c>
      <c r="J463" s="219" t="s">
        <v>71</v>
      </c>
      <c r="K463" s="96" t="s">
        <v>703</v>
      </c>
    </row>
    <row r="464" spans="3:11" hidden="1" x14ac:dyDescent="0.25">
      <c r="C464" s="138"/>
      <c r="D464" s="155"/>
      <c r="E464" s="120"/>
      <c r="F464" s="95">
        <f t="shared" si="14"/>
        <v>0</v>
      </c>
      <c r="G464" s="158"/>
      <c r="H464" s="139"/>
      <c r="I464" s="127" t="e">
        <f>VLOOKUP(H464,Presupuesto!$B$11:$C$565,2,0)</f>
        <v>#N/A</v>
      </c>
      <c r="J464" s="219" t="s">
        <v>71</v>
      </c>
      <c r="K464" s="96" t="s">
        <v>703</v>
      </c>
    </row>
    <row r="465" spans="3:11" hidden="1" x14ac:dyDescent="0.25">
      <c r="C465" s="138"/>
      <c r="D465" s="155"/>
      <c r="E465" s="120"/>
      <c r="F465" s="95">
        <f t="shared" si="14"/>
        <v>0</v>
      </c>
      <c r="G465" s="158"/>
      <c r="H465" s="139"/>
      <c r="I465" s="127" t="e">
        <f>VLOOKUP(H465,Presupuesto!$B$11:$C$565,2,0)</f>
        <v>#N/A</v>
      </c>
      <c r="J465" s="219" t="s">
        <v>71</v>
      </c>
      <c r="K465" s="96" t="s">
        <v>703</v>
      </c>
    </row>
    <row r="466" spans="3:11" hidden="1" x14ac:dyDescent="0.25">
      <c r="C466" s="138"/>
      <c r="D466" s="155"/>
      <c r="E466" s="120"/>
      <c r="F466" s="95">
        <f t="shared" si="14"/>
        <v>0</v>
      </c>
      <c r="G466" s="158"/>
      <c r="H466" s="139"/>
      <c r="I466" s="127" t="e">
        <f>VLOOKUP(H466,Presupuesto!$B$11:$C$565,2,0)</f>
        <v>#N/A</v>
      </c>
      <c r="J466" s="219" t="s">
        <v>71</v>
      </c>
      <c r="K466" s="96" t="s">
        <v>703</v>
      </c>
    </row>
    <row r="467" spans="3:11" hidden="1" x14ac:dyDescent="0.25">
      <c r="C467" s="138"/>
      <c r="D467" s="155"/>
      <c r="E467" s="120"/>
      <c r="F467" s="95">
        <f t="shared" si="14"/>
        <v>0</v>
      </c>
      <c r="G467" s="158"/>
      <c r="H467" s="139"/>
      <c r="I467" s="127" t="e">
        <f>VLOOKUP(H467,Presupuesto!$B$11:$C$565,2,0)</f>
        <v>#N/A</v>
      </c>
      <c r="J467" s="219" t="s">
        <v>71</v>
      </c>
      <c r="K467" s="96" t="s">
        <v>703</v>
      </c>
    </row>
    <row r="468" spans="3:11" hidden="1" x14ac:dyDescent="0.25">
      <c r="C468" s="138"/>
      <c r="D468" s="155"/>
      <c r="E468" s="120"/>
      <c r="F468" s="95">
        <f t="shared" si="14"/>
        <v>0</v>
      </c>
      <c r="G468" s="158"/>
      <c r="H468" s="139"/>
      <c r="I468" s="127" t="e">
        <f>VLOOKUP(H468,Presupuesto!$B$11:$C$565,2,0)</f>
        <v>#N/A</v>
      </c>
      <c r="J468" s="219" t="s">
        <v>71</v>
      </c>
      <c r="K468" s="96" t="s">
        <v>703</v>
      </c>
    </row>
    <row r="469" spans="3:11" hidden="1" x14ac:dyDescent="0.25">
      <c r="C469" s="140"/>
      <c r="D469" s="148"/>
      <c r="E469" s="116"/>
      <c r="F469" s="95">
        <f t="shared" si="14"/>
        <v>0</v>
      </c>
      <c r="G469" s="158"/>
      <c r="H469" s="141"/>
      <c r="I469" s="127" t="e">
        <f>VLOOKUP(H469,Presupuesto!$B$11:$C$565,2,0)</f>
        <v>#N/A</v>
      </c>
      <c r="J469" s="219" t="s">
        <v>71</v>
      </c>
      <c r="K469" s="96" t="s">
        <v>703</v>
      </c>
    </row>
    <row r="470" spans="3:11" hidden="1" x14ac:dyDescent="0.25">
      <c r="C470" s="140"/>
      <c r="D470" s="148"/>
      <c r="E470" s="116"/>
      <c r="F470" s="95">
        <f t="shared" si="14"/>
        <v>0</v>
      </c>
      <c r="G470" s="158"/>
      <c r="H470" s="141"/>
      <c r="I470" s="127" t="e">
        <f>VLOOKUP(H470,Presupuesto!$B$11:$C$565,2,0)</f>
        <v>#N/A</v>
      </c>
      <c r="J470" s="219" t="s">
        <v>71</v>
      </c>
      <c r="K470" s="96" t="s">
        <v>703</v>
      </c>
    </row>
    <row r="471" spans="3:11" hidden="1" x14ac:dyDescent="0.25">
      <c r="C471" s="140"/>
      <c r="D471" s="148"/>
      <c r="E471" s="116"/>
      <c r="F471" s="95">
        <f t="shared" si="14"/>
        <v>0</v>
      </c>
      <c r="G471" s="158"/>
      <c r="H471" s="141"/>
      <c r="I471" s="127" t="e">
        <f>VLOOKUP(H471,Presupuesto!$B$11:$C$565,2,0)</f>
        <v>#N/A</v>
      </c>
      <c r="J471" s="219" t="s">
        <v>71</v>
      </c>
      <c r="K471" s="96" t="s">
        <v>703</v>
      </c>
    </row>
    <row r="472" spans="3:11" hidden="1" x14ac:dyDescent="0.25">
      <c r="C472" s="140"/>
      <c r="D472" s="148"/>
      <c r="E472" s="116"/>
      <c r="F472" s="95">
        <f t="shared" si="14"/>
        <v>0</v>
      </c>
      <c r="G472" s="158"/>
      <c r="H472" s="141"/>
      <c r="I472" s="127" t="e">
        <f>VLOOKUP(H472,Presupuesto!$B$11:$C$565,2,0)</f>
        <v>#N/A</v>
      </c>
      <c r="J472" s="219" t="s">
        <v>71</v>
      </c>
      <c r="K472" s="96" t="s">
        <v>703</v>
      </c>
    </row>
    <row r="473" spans="3:11" hidden="1" x14ac:dyDescent="0.25">
      <c r="C473" s="140"/>
      <c r="D473" s="148"/>
      <c r="E473" s="116"/>
      <c r="F473" s="95">
        <f t="shared" si="14"/>
        <v>0</v>
      </c>
      <c r="G473" s="158"/>
      <c r="H473" s="141"/>
      <c r="I473" s="127" t="e">
        <f>VLOOKUP(H473,Presupuesto!$B$11:$C$565,2,0)</f>
        <v>#N/A</v>
      </c>
      <c r="J473" s="219" t="s">
        <v>71</v>
      </c>
      <c r="K473" s="96" t="s">
        <v>703</v>
      </c>
    </row>
    <row r="474" spans="3:11" hidden="1" x14ac:dyDescent="0.25">
      <c r="C474" s="140"/>
      <c r="D474" s="148"/>
      <c r="E474" s="116"/>
      <c r="F474" s="95">
        <f t="shared" si="14"/>
        <v>0</v>
      </c>
      <c r="G474" s="158"/>
      <c r="H474" s="141"/>
      <c r="I474" s="127" t="e">
        <f>VLOOKUP(H474,Presupuesto!$B$11:$C$565,2,0)</f>
        <v>#N/A</v>
      </c>
      <c r="J474" s="219" t="s">
        <v>71</v>
      </c>
      <c r="K474" s="96" t="s">
        <v>703</v>
      </c>
    </row>
    <row r="475" spans="3:11" hidden="1" x14ac:dyDescent="0.25">
      <c r="C475" s="140"/>
      <c r="D475" s="148"/>
      <c r="E475" s="116"/>
      <c r="F475" s="95">
        <f t="shared" si="14"/>
        <v>0</v>
      </c>
      <c r="G475" s="158"/>
      <c r="H475" s="141"/>
      <c r="I475" s="127" t="e">
        <f>VLOOKUP(H475,Presupuesto!$B$11:$C$565,2,0)</f>
        <v>#N/A</v>
      </c>
      <c r="J475" s="219" t="s">
        <v>71</v>
      </c>
      <c r="K475" s="96" t="s">
        <v>703</v>
      </c>
    </row>
    <row r="476" spans="3:11" hidden="1" x14ac:dyDescent="0.25">
      <c r="C476" s="140"/>
      <c r="D476" s="148"/>
      <c r="E476" s="116"/>
      <c r="F476" s="95">
        <f t="shared" si="14"/>
        <v>0</v>
      </c>
      <c r="G476" s="158"/>
      <c r="H476" s="141"/>
      <c r="I476" s="127" t="e">
        <f>VLOOKUP(H476,Presupuesto!$B$11:$C$565,2,0)</f>
        <v>#N/A</v>
      </c>
      <c r="J476" s="219" t="s">
        <v>71</v>
      </c>
      <c r="K476" s="96" t="s">
        <v>703</v>
      </c>
    </row>
    <row r="477" spans="3:11" hidden="1" x14ac:dyDescent="0.25">
      <c r="C477" s="142"/>
      <c r="D477" s="148"/>
      <c r="E477" s="116"/>
      <c r="F477" s="95">
        <f t="shared" si="14"/>
        <v>0</v>
      </c>
      <c r="G477" s="158"/>
      <c r="H477" s="143"/>
      <c r="I477" s="127" t="e">
        <f>VLOOKUP(H477,Presupuesto!$B$11:$C$565,2,0)</f>
        <v>#N/A</v>
      </c>
      <c r="J477" s="219" t="s">
        <v>71</v>
      </c>
      <c r="K477" s="96" t="s">
        <v>715</v>
      </c>
    </row>
    <row r="478" spans="3:11" hidden="1" x14ac:dyDescent="0.25">
      <c r="C478" s="142"/>
      <c r="D478" s="148"/>
      <c r="E478" s="116"/>
      <c r="F478" s="95">
        <f t="shared" si="14"/>
        <v>0</v>
      </c>
      <c r="G478" s="158"/>
      <c r="H478" s="143"/>
      <c r="I478" s="127" t="e">
        <f>VLOOKUP(H478,Presupuesto!$B$11:$C$565,2,0)</f>
        <v>#N/A</v>
      </c>
      <c r="J478" s="219" t="s">
        <v>71</v>
      </c>
      <c r="K478" s="96" t="s">
        <v>703</v>
      </c>
    </row>
    <row r="479" spans="3:11" hidden="1" x14ac:dyDescent="0.25">
      <c r="C479" s="142"/>
      <c r="D479" s="148"/>
      <c r="E479" s="116"/>
      <c r="F479" s="95">
        <f t="shared" si="14"/>
        <v>0</v>
      </c>
      <c r="G479" s="158"/>
      <c r="H479" s="143"/>
      <c r="I479" s="127" t="e">
        <f>VLOOKUP(H479,Presupuesto!$B$11:$C$565,2,0)</f>
        <v>#N/A</v>
      </c>
      <c r="J479" s="219" t="s">
        <v>71</v>
      </c>
      <c r="K479" s="96" t="s">
        <v>703</v>
      </c>
    </row>
    <row r="480" spans="3:11" hidden="1" x14ac:dyDescent="0.25">
      <c r="C480" s="142"/>
      <c r="D480" s="148"/>
      <c r="E480" s="116"/>
      <c r="F480" s="95">
        <f t="shared" si="14"/>
        <v>0</v>
      </c>
      <c r="G480" s="158"/>
      <c r="H480" s="143"/>
      <c r="I480" s="127" t="e">
        <f>VLOOKUP(H480,Presupuesto!$B$11:$C$565,2,0)</f>
        <v>#N/A</v>
      </c>
      <c r="J480" s="219" t="s">
        <v>71</v>
      </c>
      <c r="K480" s="96" t="s">
        <v>703</v>
      </c>
    </row>
    <row r="481" spans="3:11" ht="15.75" hidden="1" thickBot="1" x14ac:dyDescent="0.3">
      <c r="C481" s="144"/>
      <c r="D481" s="156"/>
      <c r="E481" s="101"/>
      <c r="F481" s="103">
        <f t="shared" si="14"/>
        <v>0</v>
      </c>
      <c r="G481" s="159"/>
      <c r="H481" s="145"/>
      <c r="I481" s="129" t="e">
        <f>VLOOKUP(H481,Presupuesto!$B$11:$C$565,2,0)</f>
        <v>#N/A</v>
      </c>
      <c r="J481" s="219" t="s">
        <v>71</v>
      </c>
      <c r="K481" s="121" t="s">
        <v>702</v>
      </c>
    </row>
    <row r="482" spans="3:11" ht="15.75" thickBot="1" x14ac:dyDescent="0.3"/>
    <row r="483" spans="3:11" ht="15.75" thickBot="1" x14ac:dyDescent="0.3">
      <c r="C483" s="154" t="s">
        <v>1406</v>
      </c>
      <c r="D483" s="106">
        <f>SUM(F490:F524)</f>
        <v>90000</v>
      </c>
      <c r="F483" s="69"/>
      <c r="G483" s="78"/>
      <c r="H483" s="69"/>
      <c r="I483" s="69"/>
    </row>
    <row r="484" spans="3:11" x14ac:dyDescent="0.25">
      <c r="C484" s="69"/>
      <c r="D484" s="31"/>
      <c r="E484" s="92"/>
      <c r="F484" s="92"/>
      <c r="G484" s="92"/>
      <c r="H484" s="75"/>
      <c r="I484" s="75"/>
      <c r="J484" s="75"/>
      <c r="K484" s="110"/>
    </row>
    <row r="485" spans="3:11" x14ac:dyDescent="0.25">
      <c r="C485" s="69" t="s">
        <v>1427</v>
      </c>
      <c r="D485" s="31"/>
      <c r="E485" s="92"/>
      <c r="F485" s="92"/>
      <c r="G485" s="92"/>
      <c r="H485" s="75"/>
      <c r="I485" s="75"/>
      <c r="J485" s="75"/>
      <c r="K485" s="110"/>
    </row>
    <row r="486" spans="3:11" ht="15.75" x14ac:dyDescent="0.25">
      <c r="C486" s="201" t="s">
        <v>1293</v>
      </c>
      <c r="D486" s="386">
        <v>13.2</v>
      </c>
      <c r="E486" s="92"/>
      <c r="F486" s="92"/>
      <c r="G486" s="92"/>
      <c r="H486" s="75"/>
      <c r="I486" s="75"/>
      <c r="J486" s="75"/>
      <c r="K486" s="110"/>
    </row>
    <row r="487" spans="3:11" ht="18.75" x14ac:dyDescent="0.25">
      <c r="C487" s="424" t="str">
        <f>IFERROR(VLOOKUP(D486,'Desarrollo e Innov. Curricular'!$E:$F,2,FALSE),IFERROR(VLOOKUP(D486,'Investigación Científica'!$E:$F,2,FALSE),IFERROR(VLOOKUP(D486,'Vinculación Univ. Sociedad'!$E:$F,2,FALSE),IFERROR(VLOOKUP(D486,'Docencia y Profesorado Universi'!$E:$F,2,FALSE),IFERROR(VLOOKUP(D486,'Estudiantes y Graduados'!$E:$F,2,FALSE),IFERROR(VLOOKUP(D486,'Gestion Administrativa'!$E:$F,2,FALSE),IFERROR(VLOOKUP(D486,'Gestión Académica'!$E:$F,2,FALSE),IFERROR(VLOOKUP(D486,'Aseguramiento de la Calidad'!$E:$F,2,FALSE),IFERROR(VLOOKUP(D486,'Gestión del Conocimiento'!$E:$F,2,FALSE),IFERROR(VLOOKUP(D486,'Gobernabilidad y Procesos...'!$E:$F,2,FALSE),IFERROR(VLOOKUP(D486,'Gestión del Talento Humano'!$E:$F,2,FALSE),IFERROR(VLOOKUP(D486,'Internacionalización de la E.S.'!$E:$F,2,FALSE),IFERROR(VLOOKUP(D486,Posgrado!$E:$F,2,FALSE),IFERROR(VLOOKUP(D486,'Cultura de Innovación Insti...'!$E:$F,2,FALSE),VLOOKUP(D486,'Lo Esencial de la Reforma Univ.'!$E:$F,2,0)))))))))))))))</f>
        <v>1- Concluir, difundir y capacitar en el uso del Manual de Procedimientos académicos genéricos. 2- Automatización de procedimientos.  3- Dar seguimiento a la elaboración e implementación de procedimientos por parte de las unidades académicas respectivas. 4- Evaluación para la mejora continúa.</v>
      </c>
      <c r="D487" s="31"/>
      <c r="E487" s="92"/>
      <c r="F487" s="92"/>
      <c r="G487" s="92"/>
      <c r="H487" s="75"/>
      <c r="I487" s="75"/>
      <c r="J487" s="75"/>
      <c r="K487" s="110"/>
    </row>
    <row r="488" spans="3:11" ht="15.75" thickBot="1" x14ac:dyDescent="0.3">
      <c r="F488" s="92"/>
      <c r="G488" s="75"/>
      <c r="H488" s="75"/>
      <c r="I488" s="75"/>
    </row>
    <row r="489" spans="3:11" ht="30.75" thickBot="1" x14ac:dyDescent="0.3">
      <c r="C489" s="126" t="s">
        <v>1294</v>
      </c>
      <c r="D489" s="126" t="s">
        <v>90</v>
      </c>
      <c r="E489" s="133" t="s">
        <v>1296</v>
      </c>
      <c r="F489" s="132" t="s">
        <v>1297</v>
      </c>
      <c r="G489" s="130" t="s">
        <v>1298</v>
      </c>
      <c r="H489" s="133" t="s">
        <v>1299</v>
      </c>
      <c r="I489" s="130" t="s">
        <v>695</v>
      </c>
      <c r="J489" s="130" t="s">
        <v>1300</v>
      </c>
      <c r="K489" s="130" t="s">
        <v>1301</v>
      </c>
    </row>
    <row r="490" spans="3:11" x14ac:dyDescent="0.25">
      <c r="C490" s="221"/>
      <c r="D490" s="222"/>
      <c r="E490" s="220">
        <v>0</v>
      </c>
      <c r="F490" s="95">
        <f t="shared" ref="F490:F524" si="15">D490*E490</f>
        <v>0</v>
      </c>
      <c r="G490" s="158" t="s">
        <v>687</v>
      </c>
      <c r="H490" s="139"/>
      <c r="I490" s="127" t="e">
        <f>VLOOKUP(H490,Presupuesto!$B$11:$C$565,2,0)</f>
        <v>#N/A</v>
      </c>
      <c r="J490" s="219" t="s">
        <v>71</v>
      </c>
      <c r="K490" s="96" t="s">
        <v>702</v>
      </c>
    </row>
    <row r="491" spans="3:11" x14ac:dyDescent="0.25">
      <c r="C491" s="138" t="s">
        <v>1428</v>
      </c>
      <c r="D491" s="155">
        <v>1000</v>
      </c>
      <c r="E491" s="120">
        <v>90</v>
      </c>
      <c r="F491" s="95">
        <f t="shared" si="15"/>
        <v>90000</v>
      </c>
      <c r="G491" s="158" t="s">
        <v>696</v>
      </c>
      <c r="H491" s="139" t="s">
        <v>282</v>
      </c>
      <c r="I491" s="127" t="str">
        <f>VLOOKUP(H491,Presupuesto!$B$11:$C$565,2,0)</f>
        <v>OTROS SERVICIOS TECNICOS Y PROFESIONALES</v>
      </c>
      <c r="J491" s="219" t="s">
        <v>71</v>
      </c>
      <c r="K491" s="96" t="s">
        <v>703</v>
      </c>
    </row>
    <row r="492" spans="3:11" hidden="1" x14ac:dyDescent="0.25">
      <c r="C492" s="138"/>
      <c r="D492" s="155"/>
      <c r="E492" s="120"/>
      <c r="F492" s="95">
        <f t="shared" si="15"/>
        <v>0</v>
      </c>
      <c r="G492" s="158"/>
      <c r="H492" s="139"/>
      <c r="I492" s="127" t="e">
        <f>VLOOKUP(H492,Presupuesto!$B$11:$C$565,2,0)</f>
        <v>#N/A</v>
      </c>
      <c r="J492" s="219" t="s">
        <v>71</v>
      </c>
      <c r="K492" s="96" t="s">
        <v>703</v>
      </c>
    </row>
    <row r="493" spans="3:11" hidden="1" x14ac:dyDescent="0.25">
      <c r="C493" s="138"/>
      <c r="D493" s="155"/>
      <c r="E493" s="120"/>
      <c r="F493" s="95">
        <f t="shared" si="15"/>
        <v>0</v>
      </c>
      <c r="G493" s="158"/>
      <c r="H493" s="139"/>
      <c r="I493" s="127" t="e">
        <f>VLOOKUP(H493,Presupuesto!$B$11:$C$565,2,0)</f>
        <v>#N/A</v>
      </c>
      <c r="J493" s="219" t="s">
        <v>71</v>
      </c>
      <c r="K493" s="96" t="s">
        <v>703</v>
      </c>
    </row>
    <row r="494" spans="3:11" hidden="1" x14ac:dyDescent="0.25">
      <c r="C494" s="138"/>
      <c r="D494" s="155"/>
      <c r="E494" s="120"/>
      <c r="F494" s="95">
        <f t="shared" si="15"/>
        <v>0</v>
      </c>
      <c r="G494" s="158"/>
      <c r="H494" s="139"/>
      <c r="I494" s="127" t="e">
        <f>VLOOKUP(H494,Presupuesto!$B$11:$C$565,2,0)</f>
        <v>#N/A</v>
      </c>
      <c r="J494" s="219" t="s">
        <v>71</v>
      </c>
      <c r="K494" s="96" t="s">
        <v>703</v>
      </c>
    </row>
    <row r="495" spans="3:11" hidden="1" x14ac:dyDescent="0.25">
      <c r="C495" s="138"/>
      <c r="D495" s="155"/>
      <c r="E495" s="120"/>
      <c r="F495" s="95">
        <f t="shared" si="15"/>
        <v>0</v>
      </c>
      <c r="G495" s="158"/>
      <c r="H495" s="139"/>
      <c r="I495" s="127" t="e">
        <f>VLOOKUP(H495,Presupuesto!$B$11:$C$565,2,0)</f>
        <v>#N/A</v>
      </c>
      <c r="J495" s="219" t="s">
        <v>71</v>
      </c>
      <c r="K495" s="96" t="s">
        <v>712</v>
      </c>
    </row>
    <row r="496" spans="3:11" hidden="1" x14ac:dyDescent="0.25">
      <c r="C496" s="138"/>
      <c r="D496" s="155"/>
      <c r="E496" s="120"/>
      <c r="F496" s="95">
        <f t="shared" si="15"/>
        <v>0</v>
      </c>
      <c r="G496" s="158"/>
      <c r="H496" s="139"/>
      <c r="I496" s="127" t="e">
        <f>VLOOKUP(H496,Presupuesto!$B$11:$C$565,2,0)</f>
        <v>#N/A</v>
      </c>
      <c r="J496" s="219" t="s">
        <v>71</v>
      </c>
      <c r="K496" s="96" t="s">
        <v>703</v>
      </c>
    </row>
    <row r="497" spans="3:11" hidden="1" x14ac:dyDescent="0.25">
      <c r="C497" s="138"/>
      <c r="D497" s="155"/>
      <c r="E497" s="120"/>
      <c r="F497" s="95">
        <f t="shared" si="15"/>
        <v>0</v>
      </c>
      <c r="G497" s="158"/>
      <c r="H497" s="139"/>
      <c r="I497" s="127" t="e">
        <f>VLOOKUP(H497,Presupuesto!$B$11:$C$565,2,0)</f>
        <v>#N/A</v>
      </c>
      <c r="J497" s="219" t="s">
        <v>71</v>
      </c>
      <c r="K497" s="96" t="s">
        <v>703</v>
      </c>
    </row>
    <row r="498" spans="3:11" hidden="1" x14ac:dyDescent="0.25">
      <c r="C498" s="138"/>
      <c r="D498" s="155"/>
      <c r="E498" s="120"/>
      <c r="F498" s="95">
        <f t="shared" si="15"/>
        <v>0</v>
      </c>
      <c r="G498" s="158"/>
      <c r="H498" s="139"/>
      <c r="I498" s="127" t="e">
        <f>VLOOKUP(H498,Presupuesto!$B$11:$C$565,2,0)</f>
        <v>#N/A</v>
      </c>
      <c r="J498" s="219" t="s">
        <v>71</v>
      </c>
      <c r="K498" s="96" t="s">
        <v>703</v>
      </c>
    </row>
    <row r="499" spans="3:11" hidden="1" x14ac:dyDescent="0.25">
      <c r="C499" s="138"/>
      <c r="D499" s="155"/>
      <c r="E499" s="120"/>
      <c r="F499" s="95">
        <f t="shared" si="15"/>
        <v>0</v>
      </c>
      <c r="G499" s="158"/>
      <c r="H499" s="139"/>
      <c r="I499" s="127" t="e">
        <f>VLOOKUP(H499,Presupuesto!$B$11:$C$565,2,0)</f>
        <v>#N/A</v>
      </c>
      <c r="J499" s="219" t="s">
        <v>71</v>
      </c>
      <c r="K499" s="96" t="s">
        <v>703</v>
      </c>
    </row>
    <row r="500" spans="3:11" hidden="1" x14ac:dyDescent="0.25">
      <c r="C500" s="138"/>
      <c r="D500" s="155"/>
      <c r="E500" s="120"/>
      <c r="F500" s="95">
        <f t="shared" si="15"/>
        <v>0</v>
      </c>
      <c r="G500" s="158"/>
      <c r="H500" s="139"/>
      <c r="I500" s="127" t="e">
        <f>VLOOKUP(H500,Presupuesto!$B$11:$C$565,2,0)</f>
        <v>#N/A</v>
      </c>
      <c r="J500" s="219" t="s">
        <v>71</v>
      </c>
      <c r="K500" s="96" t="s">
        <v>703</v>
      </c>
    </row>
    <row r="501" spans="3:11" hidden="1" x14ac:dyDescent="0.25">
      <c r="C501" s="138"/>
      <c r="D501" s="155"/>
      <c r="E501" s="120"/>
      <c r="F501" s="95">
        <f t="shared" si="15"/>
        <v>0</v>
      </c>
      <c r="G501" s="158"/>
      <c r="H501" s="139"/>
      <c r="I501" s="127" t="e">
        <f>VLOOKUP(H501,Presupuesto!$B$11:$C$565,2,0)</f>
        <v>#N/A</v>
      </c>
      <c r="J501" s="219" t="s">
        <v>71</v>
      </c>
      <c r="K501" s="96" t="s">
        <v>703</v>
      </c>
    </row>
    <row r="502" spans="3:11" hidden="1" x14ac:dyDescent="0.25">
      <c r="C502" s="138"/>
      <c r="D502" s="155"/>
      <c r="E502" s="120"/>
      <c r="F502" s="95">
        <f t="shared" si="15"/>
        <v>0</v>
      </c>
      <c r="G502" s="158"/>
      <c r="H502" s="139"/>
      <c r="I502" s="127" t="e">
        <f>VLOOKUP(H502,Presupuesto!$B$11:$C$565,2,0)</f>
        <v>#N/A</v>
      </c>
      <c r="J502" s="219" t="s">
        <v>71</v>
      </c>
      <c r="K502" s="96" t="s">
        <v>703</v>
      </c>
    </row>
    <row r="503" spans="3:11" hidden="1" x14ac:dyDescent="0.25">
      <c r="C503" s="138"/>
      <c r="D503" s="155"/>
      <c r="E503" s="120"/>
      <c r="F503" s="95">
        <f t="shared" si="15"/>
        <v>0</v>
      </c>
      <c r="G503" s="158"/>
      <c r="H503" s="139"/>
      <c r="I503" s="127" t="e">
        <f>VLOOKUP(H503,Presupuesto!$B$11:$C$565,2,0)</f>
        <v>#N/A</v>
      </c>
      <c r="J503" s="219" t="s">
        <v>71</v>
      </c>
      <c r="K503" s="96" t="s">
        <v>703</v>
      </c>
    </row>
    <row r="504" spans="3:11" hidden="1" x14ac:dyDescent="0.25">
      <c r="C504" s="138"/>
      <c r="D504" s="155"/>
      <c r="E504" s="120"/>
      <c r="F504" s="95">
        <f t="shared" si="15"/>
        <v>0</v>
      </c>
      <c r="G504" s="158"/>
      <c r="H504" s="139"/>
      <c r="I504" s="127" t="e">
        <f>VLOOKUP(H504,Presupuesto!$B$11:$C$565,2,0)</f>
        <v>#N/A</v>
      </c>
      <c r="J504" s="219" t="s">
        <v>71</v>
      </c>
      <c r="K504" s="96" t="s">
        <v>703</v>
      </c>
    </row>
    <row r="505" spans="3:11" hidden="1" x14ac:dyDescent="0.25">
      <c r="C505" s="138"/>
      <c r="D505" s="155"/>
      <c r="E505" s="120"/>
      <c r="F505" s="95">
        <f t="shared" si="15"/>
        <v>0</v>
      </c>
      <c r="G505" s="158"/>
      <c r="H505" s="139"/>
      <c r="I505" s="127" t="e">
        <f>VLOOKUP(H505,Presupuesto!$B$11:$C$565,2,0)</f>
        <v>#N/A</v>
      </c>
      <c r="J505" s="219" t="s">
        <v>71</v>
      </c>
      <c r="K505" s="96" t="s">
        <v>703</v>
      </c>
    </row>
    <row r="506" spans="3:11" hidden="1" x14ac:dyDescent="0.25">
      <c r="C506" s="138"/>
      <c r="D506" s="155"/>
      <c r="E506" s="120"/>
      <c r="F506" s="95">
        <f t="shared" si="15"/>
        <v>0</v>
      </c>
      <c r="G506" s="158"/>
      <c r="H506" s="139"/>
      <c r="I506" s="127" t="e">
        <f>VLOOKUP(H506,Presupuesto!$B$11:$C$565,2,0)</f>
        <v>#N/A</v>
      </c>
      <c r="J506" s="219" t="s">
        <v>71</v>
      </c>
      <c r="K506" s="96" t="s">
        <v>703</v>
      </c>
    </row>
    <row r="507" spans="3:11" hidden="1" x14ac:dyDescent="0.25">
      <c r="C507" s="138"/>
      <c r="D507" s="155"/>
      <c r="E507" s="120"/>
      <c r="F507" s="95">
        <f t="shared" si="15"/>
        <v>0</v>
      </c>
      <c r="G507" s="158"/>
      <c r="H507" s="139"/>
      <c r="I507" s="127" t="e">
        <f>VLOOKUP(H507,Presupuesto!$B$11:$C$565,2,0)</f>
        <v>#N/A</v>
      </c>
      <c r="J507" s="219" t="s">
        <v>71</v>
      </c>
      <c r="K507" s="96" t="s">
        <v>703</v>
      </c>
    </row>
    <row r="508" spans="3:11" hidden="1" x14ac:dyDescent="0.25">
      <c r="C508" s="138"/>
      <c r="D508" s="155"/>
      <c r="E508" s="120"/>
      <c r="F508" s="95">
        <f t="shared" si="15"/>
        <v>0</v>
      </c>
      <c r="G508" s="158"/>
      <c r="H508" s="139"/>
      <c r="I508" s="127" t="e">
        <f>VLOOKUP(H508,Presupuesto!$B$11:$C$565,2,0)</f>
        <v>#N/A</v>
      </c>
      <c r="J508" s="219" t="s">
        <v>71</v>
      </c>
      <c r="K508" s="96" t="s">
        <v>703</v>
      </c>
    </row>
    <row r="509" spans="3:11" hidden="1" x14ac:dyDescent="0.25">
      <c r="C509" s="138"/>
      <c r="D509" s="155"/>
      <c r="E509" s="120"/>
      <c r="F509" s="95">
        <f t="shared" si="15"/>
        <v>0</v>
      </c>
      <c r="G509" s="158"/>
      <c r="H509" s="139"/>
      <c r="I509" s="127" t="e">
        <f>VLOOKUP(H509,Presupuesto!$B$11:$C$565,2,0)</f>
        <v>#N/A</v>
      </c>
      <c r="J509" s="219" t="s">
        <v>71</v>
      </c>
      <c r="K509" s="96" t="s">
        <v>703</v>
      </c>
    </row>
    <row r="510" spans="3:11" hidden="1" x14ac:dyDescent="0.25">
      <c r="C510" s="138"/>
      <c r="D510" s="155"/>
      <c r="E510" s="120"/>
      <c r="F510" s="95">
        <f t="shared" si="15"/>
        <v>0</v>
      </c>
      <c r="G510" s="158"/>
      <c r="H510" s="139"/>
      <c r="I510" s="127" t="e">
        <f>VLOOKUP(H510,Presupuesto!$B$11:$C$565,2,0)</f>
        <v>#N/A</v>
      </c>
      <c r="J510" s="219" t="s">
        <v>71</v>
      </c>
      <c r="K510" s="96" t="s">
        <v>703</v>
      </c>
    </row>
    <row r="511" spans="3:11" hidden="1" x14ac:dyDescent="0.25">
      <c r="C511" s="138"/>
      <c r="D511" s="155"/>
      <c r="E511" s="120"/>
      <c r="F511" s="95">
        <f t="shared" si="15"/>
        <v>0</v>
      </c>
      <c r="G511" s="158"/>
      <c r="H511" s="139"/>
      <c r="I511" s="127" t="e">
        <f>VLOOKUP(H511,Presupuesto!$B$11:$C$565,2,0)</f>
        <v>#N/A</v>
      </c>
      <c r="J511" s="219" t="s">
        <v>71</v>
      </c>
      <c r="K511" s="96" t="s">
        <v>703</v>
      </c>
    </row>
    <row r="512" spans="3:11" hidden="1" x14ac:dyDescent="0.25">
      <c r="C512" s="140"/>
      <c r="D512" s="148"/>
      <c r="E512" s="116"/>
      <c r="F512" s="95">
        <f t="shared" si="15"/>
        <v>0</v>
      </c>
      <c r="G512" s="158"/>
      <c r="H512" s="141"/>
      <c r="I512" s="127" t="e">
        <f>VLOOKUP(H512,Presupuesto!$B$11:$C$565,2,0)</f>
        <v>#N/A</v>
      </c>
      <c r="J512" s="219" t="s">
        <v>71</v>
      </c>
      <c r="K512" s="96" t="s">
        <v>703</v>
      </c>
    </row>
    <row r="513" spans="3:11" hidden="1" x14ac:dyDescent="0.25">
      <c r="C513" s="140"/>
      <c r="D513" s="148"/>
      <c r="E513" s="116"/>
      <c r="F513" s="95">
        <f t="shared" si="15"/>
        <v>0</v>
      </c>
      <c r="G513" s="158"/>
      <c r="H513" s="141"/>
      <c r="I513" s="127" t="e">
        <f>VLOOKUP(H513,Presupuesto!$B$11:$C$565,2,0)</f>
        <v>#N/A</v>
      </c>
      <c r="J513" s="219" t="s">
        <v>71</v>
      </c>
      <c r="K513" s="96" t="s">
        <v>703</v>
      </c>
    </row>
    <row r="514" spans="3:11" hidden="1" x14ac:dyDescent="0.25">
      <c r="C514" s="140"/>
      <c r="D514" s="148"/>
      <c r="E514" s="116"/>
      <c r="F514" s="95">
        <f t="shared" si="15"/>
        <v>0</v>
      </c>
      <c r="G514" s="158"/>
      <c r="H514" s="141"/>
      <c r="I514" s="127" t="e">
        <f>VLOOKUP(H514,Presupuesto!$B$11:$C$565,2,0)</f>
        <v>#N/A</v>
      </c>
      <c r="J514" s="219" t="s">
        <v>71</v>
      </c>
      <c r="K514" s="96" t="s">
        <v>703</v>
      </c>
    </row>
    <row r="515" spans="3:11" hidden="1" x14ac:dyDescent="0.25">
      <c r="C515" s="140"/>
      <c r="D515" s="148"/>
      <c r="E515" s="116"/>
      <c r="F515" s="95">
        <f t="shared" si="15"/>
        <v>0</v>
      </c>
      <c r="G515" s="158"/>
      <c r="H515" s="141"/>
      <c r="I515" s="127" t="e">
        <f>VLOOKUP(H515,Presupuesto!$B$11:$C$565,2,0)</f>
        <v>#N/A</v>
      </c>
      <c r="J515" s="219" t="s">
        <v>71</v>
      </c>
      <c r="K515" s="96" t="s">
        <v>703</v>
      </c>
    </row>
    <row r="516" spans="3:11" hidden="1" x14ac:dyDescent="0.25">
      <c r="C516" s="140"/>
      <c r="D516" s="148"/>
      <c r="E516" s="116"/>
      <c r="F516" s="95">
        <f t="shared" si="15"/>
        <v>0</v>
      </c>
      <c r="G516" s="158"/>
      <c r="H516" s="141"/>
      <c r="I516" s="127" t="e">
        <f>VLOOKUP(H516,Presupuesto!$B$11:$C$565,2,0)</f>
        <v>#N/A</v>
      </c>
      <c r="J516" s="219" t="s">
        <v>71</v>
      </c>
      <c r="K516" s="96" t="s">
        <v>703</v>
      </c>
    </row>
    <row r="517" spans="3:11" hidden="1" x14ac:dyDescent="0.25">
      <c r="C517" s="140"/>
      <c r="D517" s="148"/>
      <c r="E517" s="116"/>
      <c r="F517" s="95">
        <f t="shared" si="15"/>
        <v>0</v>
      </c>
      <c r="G517" s="158"/>
      <c r="H517" s="141"/>
      <c r="I517" s="127" t="e">
        <f>VLOOKUP(H517,Presupuesto!$B$11:$C$565,2,0)</f>
        <v>#N/A</v>
      </c>
      <c r="J517" s="219" t="s">
        <v>71</v>
      </c>
      <c r="K517" s="96" t="s">
        <v>703</v>
      </c>
    </row>
    <row r="518" spans="3:11" hidden="1" x14ac:dyDescent="0.25">
      <c r="C518" s="140"/>
      <c r="D518" s="148"/>
      <c r="E518" s="116"/>
      <c r="F518" s="95">
        <f t="shared" si="15"/>
        <v>0</v>
      </c>
      <c r="G518" s="158"/>
      <c r="H518" s="141"/>
      <c r="I518" s="127" t="e">
        <f>VLOOKUP(H518,Presupuesto!$B$11:$C$565,2,0)</f>
        <v>#N/A</v>
      </c>
      <c r="J518" s="219" t="s">
        <v>71</v>
      </c>
      <c r="K518" s="96" t="s">
        <v>703</v>
      </c>
    </row>
    <row r="519" spans="3:11" hidden="1" x14ac:dyDescent="0.25">
      <c r="C519" s="140"/>
      <c r="D519" s="148"/>
      <c r="E519" s="116"/>
      <c r="F519" s="95">
        <f t="shared" si="15"/>
        <v>0</v>
      </c>
      <c r="G519" s="158"/>
      <c r="H519" s="141"/>
      <c r="I519" s="127" t="e">
        <f>VLOOKUP(H519,Presupuesto!$B$11:$C$565,2,0)</f>
        <v>#N/A</v>
      </c>
      <c r="J519" s="219" t="s">
        <v>71</v>
      </c>
      <c r="K519" s="96" t="s">
        <v>703</v>
      </c>
    </row>
    <row r="520" spans="3:11" hidden="1" x14ac:dyDescent="0.25">
      <c r="C520" s="142"/>
      <c r="D520" s="148"/>
      <c r="E520" s="116"/>
      <c r="F520" s="95">
        <f t="shared" si="15"/>
        <v>0</v>
      </c>
      <c r="G520" s="158"/>
      <c r="H520" s="143"/>
      <c r="I520" s="127" t="e">
        <f>VLOOKUP(H520,Presupuesto!$B$11:$C$565,2,0)</f>
        <v>#N/A</v>
      </c>
      <c r="J520" s="219" t="s">
        <v>71</v>
      </c>
      <c r="K520" s="96" t="s">
        <v>715</v>
      </c>
    </row>
    <row r="521" spans="3:11" hidden="1" x14ac:dyDescent="0.25">
      <c r="C521" s="142"/>
      <c r="D521" s="148"/>
      <c r="E521" s="116"/>
      <c r="F521" s="95">
        <f t="shared" si="15"/>
        <v>0</v>
      </c>
      <c r="G521" s="158"/>
      <c r="H521" s="143"/>
      <c r="I521" s="127" t="e">
        <f>VLOOKUP(H521,Presupuesto!$B$11:$C$565,2,0)</f>
        <v>#N/A</v>
      </c>
      <c r="J521" s="219" t="s">
        <v>71</v>
      </c>
      <c r="K521" s="96" t="s">
        <v>703</v>
      </c>
    </row>
    <row r="522" spans="3:11" hidden="1" x14ac:dyDescent="0.25">
      <c r="C522" s="142"/>
      <c r="D522" s="148"/>
      <c r="E522" s="116"/>
      <c r="F522" s="95">
        <f t="shared" si="15"/>
        <v>0</v>
      </c>
      <c r="G522" s="158"/>
      <c r="H522" s="143"/>
      <c r="I522" s="127" t="e">
        <f>VLOOKUP(H522,Presupuesto!$B$11:$C$565,2,0)</f>
        <v>#N/A</v>
      </c>
      <c r="J522" s="219" t="s">
        <v>71</v>
      </c>
      <c r="K522" s="96" t="s">
        <v>703</v>
      </c>
    </row>
    <row r="523" spans="3:11" hidden="1" x14ac:dyDescent="0.25">
      <c r="C523" s="142"/>
      <c r="D523" s="148"/>
      <c r="E523" s="116"/>
      <c r="F523" s="95">
        <f t="shared" si="15"/>
        <v>0</v>
      </c>
      <c r="G523" s="158"/>
      <c r="H523" s="143"/>
      <c r="I523" s="127" t="e">
        <f>VLOOKUP(H523,Presupuesto!$B$11:$C$565,2,0)</f>
        <v>#N/A</v>
      </c>
      <c r="J523" s="219" t="s">
        <v>71</v>
      </c>
      <c r="K523" s="96" t="s">
        <v>703</v>
      </c>
    </row>
    <row r="524" spans="3:11" ht="15.75" hidden="1" thickBot="1" x14ac:dyDescent="0.3">
      <c r="C524" s="144"/>
      <c r="D524" s="156"/>
      <c r="E524" s="101"/>
      <c r="F524" s="103">
        <f t="shared" si="15"/>
        <v>0</v>
      </c>
      <c r="G524" s="159"/>
      <c r="H524" s="145"/>
      <c r="I524" s="129" t="e">
        <f>VLOOKUP(H524,Presupuesto!$B$11:$C$565,2,0)</f>
        <v>#N/A</v>
      </c>
      <c r="J524" s="219" t="s">
        <v>71</v>
      </c>
      <c r="K524" s="121" t="s">
        <v>702</v>
      </c>
    </row>
    <row r="525" spans="3:11" ht="15.75" thickBot="1" x14ac:dyDescent="0.3"/>
    <row r="526" spans="3:11" ht="15.75" thickBot="1" x14ac:dyDescent="0.3">
      <c r="C526" s="154" t="s">
        <v>1406</v>
      </c>
      <c r="D526" s="106">
        <f>SUM(F533:F567)</f>
        <v>6000</v>
      </c>
      <c r="F526" s="69"/>
      <c r="G526" s="78"/>
      <c r="H526" s="69"/>
      <c r="I526" s="69"/>
    </row>
    <row r="527" spans="3:11" x14ac:dyDescent="0.25">
      <c r="C527" s="69"/>
      <c r="D527" s="31"/>
      <c r="E527" s="92"/>
      <c r="F527" s="92"/>
      <c r="G527" s="92"/>
      <c r="H527" s="75"/>
      <c r="I527" s="75"/>
      <c r="J527" s="75"/>
      <c r="K527" s="110"/>
    </row>
    <row r="528" spans="3:11" x14ac:dyDescent="0.25">
      <c r="C528" s="69" t="s">
        <v>1429</v>
      </c>
      <c r="D528" s="31"/>
      <c r="E528" s="92"/>
      <c r="F528" s="92"/>
      <c r="G528" s="92"/>
      <c r="H528" s="75"/>
      <c r="I528" s="75"/>
      <c r="J528" s="75"/>
      <c r="K528" s="110"/>
    </row>
    <row r="529" spans="3:11" ht="15.75" x14ac:dyDescent="0.25">
      <c r="C529" s="201" t="s">
        <v>1293</v>
      </c>
      <c r="D529" s="386">
        <v>14.3</v>
      </c>
      <c r="E529" s="92"/>
      <c r="F529" s="92"/>
      <c r="G529" s="92"/>
      <c r="H529" s="75"/>
      <c r="I529" s="75"/>
      <c r="J529" s="75"/>
      <c r="K529" s="110"/>
    </row>
    <row r="530" spans="3:11" ht="18.75" x14ac:dyDescent="0.25">
      <c r="C530" s="424" t="str">
        <f>IFERROR(VLOOKUP(D529,'Desarrollo e Innov. Curricular'!$E:$F,2,FALSE),IFERROR(VLOOKUP(D529,'Investigación Científica'!$E:$F,2,FALSE),IFERROR(VLOOKUP(D529,'Vinculación Univ. Sociedad'!$E:$F,2,FALSE),IFERROR(VLOOKUP(D529,'Docencia y Profesorado Universi'!$E:$F,2,FALSE),IFERROR(VLOOKUP(D529,'Estudiantes y Graduados'!$E:$F,2,FALSE),IFERROR(VLOOKUP(D529,'Gestion Administrativa'!$E:$F,2,FALSE),IFERROR(VLOOKUP(D529,'Gestión Académica'!$E:$F,2,FALSE),IFERROR(VLOOKUP(D529,'Aseguramiento de la Calidad'!$E:$F,2,FALSE),IFERROR(VLOOKUP(D529,'Gestión del Conocimiento'!$E:$F,2,FALSE),IFERROR(VLOOKUP(D529,'Gobernabilidad y Procesos...'!$E:$F,2,FALSE),IFERROR(VLOOKUP(D529,'Gestión del Talento Humano'!$E:$F,2,FALSE),IFERROR(VLOOKUP(D529,'Internacionalización de la E.S.'!$E:$F,2,FALSE),IFERROR(VLOOKUP(D529,Posgrado!$E:$F,2,FALSE),IFERROR(VLOOKUP(D529,'Cultura de Innovación Insti...'!$E:$F,2,FALSE),VLOOKUP(D529,'Lo Esencial de la Reforma Univ.'!$E:$F,2,0)))))))))))))))</f>
        <v>1. Pago de curso. 2- 3 reuniones internacionales de Gestión general de la estrategia y monitoría</v>
      </c>
      <c r="D530" s="31"/>
      <c r="E530" s="92"/>
      <c r="F530" s="92"/>
      <c r="G530" s="92"/>
      <c r="H530" s="75"/>
      <c r="I530" s="75"/>
      <c r="J530" s="75"/>
      <c r="K530" s="110"/>
    </row>
    <row r="531" spans="3:11" ht="15.75" thickBot="1" x14ac:dyDescent="0.3">
      <c r="F531" s="92"/>
      <c r="G531" s="75"/>
      <c r="H531" s="75"/>
      <c r="I531" s="75"/>
    </row>
    <row r="532" spans="3:11" ht="30.75" thickBot="1" x14ac:dyDescent="0.3">
      <c r="C532" s="126" t="s">
        <v>1294</v>
      </c>
      <c r="D532" s="126" t="s">
        <v>90</v>
      </c>
      <c r="E532" s="133" t="s">
        <v>1296</v>
      </c>
      <c r="F532" s="132" t="s">
        <v>1297</v>
      </c>
      <c r="G532" s="130" t="s">
        <v>1298</v>
      </c>
      <c r="H532" s="133" t="s">
        <v>1299</v>
      </c>
      <c r="I532" s="130" t="s">
        <v>695</v>
      </c>
      <c r="J532" s="130" t="s">
        <v>1300</v>
      </c>
      <c r="K532" s="130" t="s">
        <v>1301</v>
      </c>
    </row>
    <row r="533" spans="3:11" x14ac:dyDescent="0.25">
      <c r="C533" s="221"/>
      <c r="D533" s="222"/>
      <c r="E533" s="220">
        <v>0</v>
      </c>
      <c r="F533" s="95">
        <f t="shared" ref="F533:F567" si="16">D533*E533</f>
        <v>0</v>
      </c>
      <c r="G533" s="158" t="s">
        <v>687</v>
      </c>
      <c r="H533" s="139"/>
      <c r="I533" s="127" t="e">
        <f>VLOOKUP(H533,Presupuesto!$B$11:$C$565,2,0)</f>
        <v>#N/A</v>
      </c>
      <c r="J533" s="219" t="s">
        <v>72</v>
      </c>
      <c r="K533" s="96" t="s">
        <v>702</v>
      </c>
    </row>
    <row r="534" spans="3:11" x14ac:dyDescent="0.25">
      <c r="C534" s="138" t="s">
        <v>1430</v>
      </c>
      <c r="D534" s="155">
        <v>1</v>
      </c>
      <c r="E534" s="120">
        <v>6000</v>
      </c>
      <c r="F534" s="95">
        <f t="shared" si="16"/>
        <v>6000</v>
      </c>
      <c r="G534" s="158" t="s">
        <v>696</v>
      </c>
      <c r="H534" s="139" t="s">
        <v>282</v>
      </c>
      <c r="I534" s="127" t="str">
        <f>VLOOKUP(H534,Presupuesto!$B$11:$C$565,2,0)</f>
        <v>OTROS SERVICIOS TECNICOS Y PROFESIONALES</v>
      </c>
      <c r="J534" s="219" t="s">
        <v>72</v>
      </c>
      <c r="K534" s="96" t="s">
        <v>703</v>
      </c>
    </row>
    <row r="535" spans="3:11" hidden="1" x14ac:dyDescent="0.25">
      <c r="C535" s="138"/>
      <c r="D535" s="155"/>
      <c r="E535" s="120"/>
      <c r="F535" s="95">
        <f t="shared" si="16"/>
        <v>0</v>
      </c>
      <c r="G535" s="158"/>
      <c r="H535" s="139"/>
      <c r="I535" s="127" t="e">
        <f>VLOOKUP(H535,Presupuesto!$B$11:$C$565,2,0)</f>
        <v>#N/A</v>
      </c>
      <c r="J535" s="219" t="s">
        <v>72</v>
      </c>
      <c r="K535" s="96" t="s">
        <v>703</v>
      </c>
    </row>
    <row r="536" spans="3:11" hidden="1" x14ac:dyDescent="0.25">
      <c r="C536" s="138"/>
      <c r="D536" s="155"/>
      <c r="E536" s="120"/>
      <c r="F536" s="95">
        <f t="shared" si="16"/>
        <v>0</v>
      </c>
      <c r="G536" s="158"/>
      <c r="H536" s="139"/>
      <c r="I536" s="127" t="e">
        <f>VLOOKUP(H536,Presupuesto!$B$11:$C$565,2,0)</f>
        <v>#N/A</v>
      </c>
      <c r="J536" s="219" t="s">
        <v>72</v>
      </c>
      <c r="K536" s="96" t="s">
        <v>703</v>
      </c>
    </row>
    <row r="537" spans="3:11" hidden="1" x14ac:dyDescent="0.25">
      <c r="C537" s="138"/>
      <c r="D537" s="155"/>
      <c r="E537" s="120"/>
      <c r="F537" s="95">
        <f t="shared" si="16"/>
        <v>0</v>
      </c>
      <c r="G537" s="158"/>
      <c r="H537" s="139"/>
      <c r="I537" s="127" t="e">
        <f>VLOOKUP(H537,Presupuesto!$B$11:$C$565,2,0)</f>
        <v>#N/A</v>
      </c>
      <c r="J537" s="219" t="s">
        <v>72</v>
      </c>
      <c r="K537" s="96" t="s">
        <v>703</v>
      </c>
    </row>
    <row r="538" spans="3:11" hidden="1" x14ac:dyDescent="0.25">
      <c r="C538" s="138"/>
      <c r="D538" s="155"/>
      <c r="E538" s="120"/>
      <c r="F538" s="95">
        <f t="shared" si="16"/>
        <v>0</v>
      </c>
      <c r="G538" s="158"/>
      <c r="H538" s="139"/>
      <c r="I538" s="127" t="e">
        <f>VLOOKUP(H538,Presupuesto!$B$11:$C$565,2,0)</f>
        <v>#N/A</v>
      </c>
      <c r="J538" s="219" t="s">
        <v>72</v>
      </c>
      <c r="K538" s="96" t="s">
        <v>712</v>
      </c>
    </row>
    <row r="539" spans="3:11" hidden="1" x14ac:dyDescent="0.25">
      <c r="C539" s="138"/>
      <c r="D539" s="155"/>
      <c r="E539" s="120"/>
      <c r="F539" s="95">
        <f t="shared" si="16"/>
        <v>0</v>
      </c>
      <c r="G539" s="158"/>
      <c r="H539" s="139"/>
      <c r="I539" s="127" t="e">
        <f>VLOOKUP(H539,Presupuesto!$B$11:$C$565,2,0)</f>
        <v>#N/A</v>
      </c>
      <c r="J539" s="219" t="s">
        <v>72</v>
      </c>
      <c r="K539" s="96" t="s">
        <v>703</v>
      </c>
    </row>
    <row r="540" spans="3:11" hidden="1" x14ac:dyDescent="0.25">
      <c r="C540" s="138"/>
      <c r="D540" s="155"/>
      <c r="E540" s="120"/>
      <c r="F540" s="95">
        <f t="shared" si="16"/>
        <v>0</v>
      </c>
      <c r="G540" s="158"/>
      <c r="H540" s="139"/>
      <c r="I540" s="127" t="e">
        <f>VLOOKUP(H540,Presupuesto!$B$11:$C$565,2,0)</f>
        <v>#N/A</v>
      </c>
      <c r="J540" s="219" t="s">
        <v>72</v>
      </c>
      <c r="K540" s="96" t="s">
        <v>703</v>
      </c>
    </row>
    <row r="541" spans="3:11" hidden="1" x14ac:dyDescent="0.25">
      <c r="C541" s="138"/>
      <c r="D541" s="155"/>
      <c r="E541" s="120"/>
      <c r="F541" s="95">
        <f t="shared" si="16"/>
        <v>0</v>
      </c>
      <c r="G541" s="158"/>
      <c r="H541" s="139"/>
      <c r="I541" s="127" t="e">
        <f>VLOOKUP(H541,Presupuesto!$B$11:$C$565,2,0)</f>
        <v>#N/A</v>
      </c>
      <c r="J541" s="219" t="s">
        <v>72</v>
      </c>
      <c r="K541" s="96" t="s">
        <v>703</v>
      </c>
    </row>
    <row r="542" spans="3:11" hidden="1" x14ac:dyDescent="0.25">
      <c r="C542" s="138"/>
      <c r="D542" s="155"/>
      <c r="E542" s="120"/>
      <c r="F542" s="95">
        <f t="shared" si="16"/>
        <v>0</v>
      </c>
      <c r="G542" s="158"/>
      <c r="H542" s="139"/>
      <c r="I542" s="127" t="e">
        <f>VLOOKUP(H542,Presupuesto!$B$11:$C$565,2,0)</f>
        <v>#N/A</v>
      </c>
      <c r="J542" s="219" t="s">
        <v>72</v>
      </c>
      <c r="K542" s="96" t="s">
        <v>703</v>
      </c>
    </row>
    <row r="543" spans="3:11" hidden="1" x14ac:dyDescent="0.25">
      <c r="C543" s="138"/>
      <c r="D543" s="155"/>
      <c r="E543" s="120"/>
      <c r="F543" s="95">
        <f t="shared" si="16"/>
        <v>0</v>
      </c>
      <c r="G543" s="158"/>
      <c r="H543" s="139"/>
      <c r="I543" s="127" t="e">
        <f>VLOOKUP(H543,Presupuesto!$B$11:$C$565,2,0)</f>
        <v>#N/A</v>
      </c>
      <c r="J543" s="219" t="s">
        <v>72</v>
      </c>
      <c r="K543" s="96" t="s">
        <v>703</v>
      </c>
    </row>
    <row r="544" spans="3:11" hidden="1" x14ac:dyDescent="0.25">
      <c r="C544" s="138"/>
      <c r="D544" s="155"/>
      <c r="E544" s="120"/>
      <c r="F544" s="95">
        <f t="shared" si="16"/>
        <v>0</v>
      </c>
      <c r="G544" s="158"/>
      <c r="H544" s="139"/>
      <c r="I544" s="127" t="e">
        <f>VLOOKUP(H544,Presupuesto!$B$11:$C$565,2,0)</f>
        <v>#N/A</v>
      </c>
      <c r="J544" s="219" t="s">
        <v>72</v>
      </c>
      <c r="K544" s="96" t="s">
        <v>703</v>
      </c>
    </row>
    <row r="545" spans="3:11" hidden="1" x14ac:dyDescent="0.25">
      <c r="C545" s="138"/>
      <c r="D545" s="155"/>
      <c r="E545" s="120"/>
      <c r="F545" s="95">
        <f t="shared" si="16"/>
        <v>0</v>
      </c>
      <c r="G545" s="158"/>
      <c r="H545" s="139"/>
      <c r="I545" s="127" t="e">
        <f>VLOOKUP(H545,Presupuesto!$B$11:$C$565,2,0)</f>
        <v>#N/A</v>
      </c>
      <c r="J545" s="219" t="s">
        <v>72</v>
      </c>
      <c r="K545" s="96" t="s">
        <v>703</v>
      </c>
    </row>
    <row r="546" spans="3:11" hidden="1" x14ac:dyDescent="0.25">
      <c r="C546" s="138"/>
      <c r="D546" s="155"/>
      <c r="E546" s="120"/>
      <c r="F546" s="95">
        <f t="shared" si="16"/>
        <v>0</v>
      </c>
      <c r="G546" s="158"/>
      <c r="H546" s="139"/>
      <c r="I546" s="127" t="e">
        <f>VLOOKUP(H546,Presupuesto!$B$11:$C$565,2,0)</f>
        <v>#N/A</v>
      </c>
      <c r="J546" s="219" t="s">
        <v>72</v>
      </c>
      <c r="K546" s="96" t="s">
        <v>703</v>
      </c>
    </row>
    <row r="547" spans="3:11" hidden="1" x14ac:dyDescent="0.25">
      <c r="C547" s="138"/>
      <c r="D547" s="155"/>
      <c r="E547" s="120"/>
      <c r="F547" s="95">
        <f t="shared" si="16"/>
        <v>0</v>
      </c>
      <c r="G547" s="158"/>
      <c r="H547" s="139"/>
      <c r="I547" s="127" t="e">
        <f>VLOOKUP(H547,Presupuesto!$B$11:$C$565,2,0)</f>
        <v>#N/A</v>
      </c>
      <c r="J547" s="219" t="s">
        <v>72</v>
      </c>
      <c r="K547" s="96" t="s">
        <v>703</v>
      </c>
    </row>
    <row r="548" spans="3:11" hidden="1" x14ac:dyDescent="0.25">
      <c r="C548" s="138"/>
      <c r="D548" s="155"/>
      <c r="E548" s="120"/>
      <c r="F548" s="95">
        <f t="shared" si="16"/>
        <v>0</v>
      </c>
      <c r="G548" s="158"/>
      <c r="H548" s="139"/>
      <c r="I548" s="127" t="e">
        <f>VLOOKUP(H548,Presupuesto!$B$11:$C$565,2,0)</f>
        <v>#N/A</v>
      </c>
      <c r="J548" s="219" t="s">
        <v>72</v>
      </c>
      <c r="K548" s="96" t="s">
        <v>703</v>
      </c>
    </row>
    <row r="549" spans="3:11" hidden="1" x14ac:dyDescent="0.25">
      <c r="C549" s="138"/>
      <c r="D549" s="155"/>
      <c r="E549" s="120"/>
      <c r="F549" s="95">
        <f t="shared" si="16"/>
        <v>0</v>
      </c>
      <c r="G549" s="158"/>
      <c r="H549" s="139"/>
      <c r="I549" s="127" t="e">
        <f>VLOOKUP(H549,Presupuesto!$B$11:$C$565,2,0)</f>
        <v>#N/A</v>
      </c>
      <c r="J549" s="219" t="s">
        <v>72</v>
      </c>
      <c r="K549" s="96" t="s">
        <v>703</v>
      </c>
    </row>
    <row r="550" spans="3:11" hidden="1" x14ac:dyDescent="0.25">
      <c r="C550" s="138"/>
      <c r="D550" s="155"/>
      <c r="E550" s="120"/>
      <c r="F550" s="95">
        <f t="shared" si="16"/>
        <v>0</v>
      </c>
      <c r="G550" s="158"/>
      <c r="H550" s="139"/>
      <c r="I550" s="127" t="e">
        <f>VLOOKUP(H550,Presupuesto!$B$11:$C$565,2,0)</f>
        <v>#N/A</v>
      </c>
      <c r="J550" s="219" t="s">
        <v>72</v>
      </c>
      <c r="K550" s="96" t="s">
        <v>703</v>
      </c>
    </row>
    <row r="551" spans="3:11" hidden="1" x14ac:dyDescent="0.25">
      <c r="C551" s="138"/>
      <c r="D551" s="155"/>
      <c r="E551" s="120"/>
      <c r="F551" s="95">
        <f t="shared" si="16"/>
        <v>0</v>
      </c>
      <c r="G551" s="158"/>
      <c r="H551" s="139"/>
      <c r="I551" s="127" t="e">
        <f>VLOOKUP(H551,Presupuesto!$B$11:$C$565,2,0)</f>
        <v>#N/A</v>
      </c>
      <c r="J551" s="219" t="s">
        <v>72</v>
      </c>
      <c r="K551" s="96" t="s">
        <v>703</v>
      </c>
    </row>
    <row r="552" spans="3:11" hidden="1" x14ac:dyDescent="0.25">
      <c r="C552" s="138"/>
      <c r="D552" s="155"/>
      <c r="E552" s="120"/>
      <c r="F552" s="95">
        <f t="shared" si="16"/>
        <v>0</v>
      </c>
      <c r="G552" s="158"/>
      <c r="H552" s="139"/>
      <c r="I552" s="127" t="e">
        <f>VLOOKUP(H552,Presupuesto!$B$11:$C$565,2,0)</f>
        <v>#N/A</v>
      </c>
      <c r="J552" s="219" t="s">
        <v>72</v>
      </c>
      <c r="K552" s="96" t="s">
        <v>703</v>
      </c>
    </row>
    <row r="553" spans="3:11" hidden="1" x14ac:dyDescent="0.25">
      <c r="C553" s="138"/>
      <c r="D553" s="155"/>
      <c r="E553" s="120"/>
      <c r="F553" s="95">
        <f t="shared" si="16"/>
        <v>0</v>
      </c>
      <c r="G553" s="158"/>
      <c r="H553" s="139"/>
      <c r="I553" s="127" t="e">
        <f>VLOOKUP(H553,Presupuesto!$B$11:$C$565,2,0)</f>
        <v>#N/A</v>
      </c>
      <c r="J553" s="219" t="s">
        <v>72</v>
      </c>
      <c r="K553" s="96" t="s">
        <v>703</v>
      </c>
    </row>
    <row r="554" spans="3:11" hidden="1" x14ac:dyDescent="0.25">
      <c r="C554" s="138"/>
      <c r="D554" s="155"/>
      <c r="E554" s="120"/>
      <c r="F554" s="95">
        <f t="shared" si="16"/>
        <v>0</v>
      </c>
      <c r="G554" s="158"/>
      <c r="H554" s="139"/>
      <c r="I554" s="127" t="e">
        <f>VLOOKUP(H554,Presupuesto!$B$11:$C$565,2,0)</f>
        <v>#N/A</v>
      </c>
      <c r="J554" s="219" t="s">
        <v>72</v>
      </c>
      <c r="K554" s="96" t="s">
        <v>703</v>
      </c>
    </row>
    <row r="555" spans="3:11" hidden="1" x14ac:dyDescent="0.25">
      <c r="C555" s="140"/>
      <c r="D555" s="148"/>
      <c r="E555" s="116"/>
      <c r="F555" s="95">
        <f t="shared" si="16"/>
        <v>0</v>
      </c>
      <c r="G555" s="158"/>
      <c r="H555" s="141"/>
      <c r="I555" s="127" t="e">
        <f>VLOOKUP(H555,Presupuesto!$B$11:$C$565,2,0)</f>
        <v>#N/A</v>
      </c>
      <c r="J555" s="219" t="s">
        <v>72</v>
      </c>
      <c r="K555" s="96" t="s">
        <v>703</v>
      </c>
    </row>
    <row r="556" spans="3:11" hidden="1" x14ac:dyDescent="0.25">
      <c r="C556" s="140"/>
      <c r="D556" s="148"/>
      <c r="E556" s="116"/>
      <c r="F556" s="95">
        <f t="shared" si="16"/>
        <v>0</v>
      </c>
      <c r="G556" s="158"/>
      <c r="H556" s="141"/>
      <c r="I556" s="127" t="e">
        <f>VLOOKUP(H556,Presupuesto!$B$11:$C$565,2,0)</f>
        <v>#N/A</v>
      </c>
      <c r="J556" s="219" t="s">
        <v>72</v>
      </c>
      <c r="K556" s="96" t="s">
        <v>703</v>
      </c>
    </row>
    <row r="557" spans="3:11" hidden="1" x14ac:dyDescent="0.25">
      <c r="C557" s="140"/>
      <c r="D557" s="148"/>
      <c r="E557" s="116"/>
      <c r="F557" s="95">
        <f t="shared" si="16"/>
        <v>0</v>
      </c>
      <c r="G557" s="158"/>
      <c r="H557" s="141"/>
      <c r="I557" s="127" t="e">
        <f>VLOOKUP(H557,Presupuesto!$B$11:$C$565,2,0)</f>
        <v>#N/A</v>
      </c>
      <c r="J557" s="219" t="s">
        <v>72</v>
      </c>
      <c r="K557" s="96" t="s">
        <v>703</v>
      </c>
    </row>
    <row r="558" spans="3:11" hidden="1" x14ac:dyDescent="0.25">
      <c r="C558" s="140"/>
      <c r="D558" s="148"/>
      <c r="E558" s="116"/>
      <c r="F558" s="95">
        <f t="shared" si="16"/>
        <v>0</v>
      </c>
      <c r="G558" s="158"/>
      <c r="H558" s="141"/>
      <c r="I558" s="127" t="e">
        <f>VLOOKUP(H558,Presupuesto!$B$11:$C$565,2,0)</f>
        <v>#N/A</v>
      </c>
      <c r="J558" s="219" t="s">
        <v>72</v>
      </c>
      <c r="K558" s="96" t="s">
        <v>703</v>
      </c>
    </row>
    <row r="559" spans="3:11" hidden="1" x14ac:dyDescent="0.25">
      <c r="C559" s="140"/>
      <c r="D559" s="148"/>
      <c r="E559" s="116"/>
      <c r="F559" s="95">
        <f t="shared" si="16"/>
        <v>0</v>
      </c>
      <c r="G559" s="158"/>
      <c r="H559" s="141"/>
      <c r="I559" s="127" t="e">
        <f>VLOOKUP(H559,Presupuesto!$B$11:$C$565,2,0)</f>
        <v>#N/A</v>
      </c>
      <c r="J559" s="219" t="s">
        <v>72</v>
      </c>
      <c r="K559" s="96" t="s">
        <v>703</v>
      </c>
    </row>
    <row r="560" spans="3:11" hidden="1" x14ac:dyDescent="0.25">
      <c r="C560" s="140"/>
      <c r="D560" s="148"/>
      <c r="E560" s="116"/>
      <c r="F560" s="95">
        <f t="shared" si="16"/>
        <v>0</v>
      </c>
      <c r="G560" s="158"/>
      <c r="H560" s="141"/>
      <c r="I560" s="127" t="e">
        <f>VLOOKUP(H560,Presupuesto!$B$11:$C$565,2,0)</f>
        <v>#N/A</v>
      </c>
      <c r="J560" s="219" t="s">
        <v>72</v>
      </c>
      <c r="K560" s="96" t="s">
        <v>703</v>
      </c>
    </row>
    <row r="561" spans="3:11" hidden="1" x14ac:dyDescent="0.25">
      <c r="C561" s="140"/>
      <c r="D561" s="148"/>
      <c r="E561" s="116"/>
      <c r="F561" s="95">
        <f t="shared" si="16"/>
        <v>0</v>
      </c>
      <c r="G561" s="158"/>
      <c r="H561" s="141"/>
      <c r="I561" s="127" t="e">
        <f>VLOOKUP(H561,Presupuesto!$B$11:$C$565,2,0)</f>
        <v>#N/A</v>
      </c>
      <c r="J561" s="219" t="s">
        <v>72</v>
      </c>
      <c r="K561" s="96" t="s">
        <v>703</v>
      </c>
    </row>
    <row r="562" spans="3:11" hidden="1" x14ac:dyDescent="0.25">
      <c r="C562" s="140"/>
      <c r="D562" s="148"/>
      <c r="E562" s="116"/>
      <c r="F562" s="95">
        <f t="shared" si="16"/>
        <v>0</v>
      </c>
      <c r="G562" s="158"/>
      <c r="H562" s="141"/>
      <c r="I562" s="127" t="e">
        <f>VLOOKUP(H562,Presupuesto!$B$11:$C$565,2,0)</f>
        <v>#N/A</v>
      </c>
      <c r="J562" s="219" t="s">
        <v>72</v>
      </c>
      <c r="K562" s="96" t="s">
        <v>703</v>
      </c>
    </row>
    <row r="563" spans="3:11" hidden="1" x14ac:dyDescent="0.25">
      <c r="C563" s="142"/>
      <c r="D563" s="148"/>
      <c r="E563" s="116"/>
      <c r="F563" s="95">
        <f t="shared" si="16"/>
        <v>0</v>
      </c>
      <c r="G563" s="158"/>
      <c r="H563" s="143"/>
      <c r="I563" s="127" t="e">
        <f>VLOOKUP(H563,Presupuesto!$B$11:$C$565,2,0)</f>
        <v>#N/A</v>
      </c>
      <c r="J563" s="219" t="s">
        <v>72</v>
      </c>
      <c r="K563" s="96" t="s">
        <v>715</v>
      </c>
    </row>
    <row r="564" spans="3:11" hidden="1" x14ac:dyDescent="0.25">
      <c r="C564" s="142"/>
      <c r="D564" s="148"/>
      <c r="E564" s="116"/>
      <c r="F564" s="95">
        <f t="shared" si="16"/>
        <v>0</v>
      </c>
      <c r="G564" s="158"/>
      <c r="H564" s="143"/>
      <c r="I564" s="127" t="e">
        <f>VLOOKUP(H564,Presupuesto!$B$11:$C$565,2,0)</f>
        <v>#N/A</v>
      </c>
      <c r="J564" s="219" t="s">
        <v>72</v>
      </c>
      <c r="K564" s="96" t="s">
        <v>703</v>
      </c>
    </row>
    <row r="565" spans="3:11" hidden="1" x14ac:dyDescent="0.25">
      <c r="C565" s="142"/>
      <c r="D565" s="148"/>
      <c r="E565" s="116"/>
      <c r="F565" s="95">
        <f t="shared" si="16"/>
        <v>0</v>
      </c>
      <c r="G565" s="158"/>
      <c r="H565" s="143"/>
      <c r="I565" s="127" t="e">
        <f>VLOOKUP(H565,Presupuesto!$B$11:$C$565,2,0)</f>
        <v>#N/A</v>
      </c>
      <c r="J565" s="219" t="s">
        <v>72</v>
      </c>
      <c r="K565" s="96" t="s">
        <v>703</v>
      </c>
    </row>
    <row r="566" spans="3:11" hidden="1" x14ac:dyDescent="0.25">
      <c r="C566" s="142"/>
      <c r="D566" s="148"/>
      <c r="E566" s="116"/>
      <c r="F566" s="95">
        <f t="shared" si="16"/>
        <v>0</v>
      </c>
      <c r="G566" s="158"/>
      <c r="H566" s="143"/>
      <c r="I566" s="127" t="e">
        <f>VLOOKUP(H566,Presupuesto!$B$11:$C$565,2,0)</f>
        <v>#N/A</v>
      </c>
      <c r="J566" s="219" t="s">
        <v>72</v>
      </c>
      <c r="K566" s="96" t="s">
        <v>703</v>
      </c>
    </row>
    <row r="567" spans="3:11" ht="15.75" hidden="1" thickBot="1" x14ac:dyDescent="0.3">
      <c r="C567" s="144"/>
      <c r="D567" s="156"/>
      <c r="E567" s="101"/>
      <c r="F567" s="103">
        <f t="shared" si="16"/>
        <v>0</v>
      </c>
      <c r="G567" s="159"/>
      <c r="H567" s="145"/>
      <c r="I567" s="129" t="e">
        <f>VLOOKUP(H567,Presupuesto!$B$11:$C$565,2,0)</f>
        <v>#N/A</v>
      </c>
      <c r="J567" s="219" t="s">
        <v>72</v>
      </c>
      <c r="K567" s="121" t="s">
        <v>702</v>
      </c>
    </row>
    <row r="568" spans="3:11" ht="15.75" thickBot="1" x14ac:dyDescent="0.3"/>
    <row r="569" spans="3:11" ht="15.75" thickBot="1" x14ac:dyDescent="0.3">
      <c r="C569" s="154" t="s">
        <v>1406</v>
      </c>
      <c r="D569" s="106">
        <f>SUM(F576:F610)</f>
        <v>100000</v>
      </c>
      <c r="F569" s="69"/>
      <c r="G569" s="78"/>
      <c r="H569" s="69"/>
      <c r="I569" s="69"/>
    </row>
    <row r="570" spans="3:11" x14ac:dyDescent="0.25">
      <c r="C570" s="69"/>
      <c r="D570" s="31"/>
      <c r="E570" s="92"/>
      <c r="F570" s="92"/>
      <c r="G570" s="92"/>
      <c r="H570" s="75"/>
      <c r="I570" s="75"/>
      <c r="J570" s="75"/>
      <c r="K570" s="110"/>
    </row>
    <row r="571" spans="3:11" x14ac:dyDescent="0.25">
      <c r="C571" s="69" t="s">
        <v>1431</v>
      </c>
      <c r="D571" s="31"/>
      <c r="E571" s="92"/>
      <c r="F571" s="92"/>
      <c r="G571" s="92"/>
      <c r="H571" s="75"/>
      <c r="I571" s="75"/>
      <c r="J571" s="75"/>
      <c r="K571" s="110"/>
    </row>
    <row r="572" spans="3:11" ht="15.75" x14ac:dyDescent="0.25">
      <c r="C572" s="201" t="s">
        <v>1293</v>
      </c>
      <c r="D572" s="386">
        <v>15.1</v>
      </c>
      <c r="E572" s="92"/>
      <c r="F572" s="92"/>
      <c r="G572" s="92"/>
      <c r="H572" s="75"/>
      <c r="I572" s="75"/>
      <c r="J572" s="75"/>
      <c r="K572" s="110"/>
    </row>
    <row r="573" spans="3:11" ht="18.75" x14ac:dyDescent="0.25">
      <c r="C573" s="424" t="str">
        <f>IFERROR(VLOOKUP(D572,'Desarrollo e Innov. Curricular'!$E:$F,2,FALSE),IFERROR(VLOOKUP(D572,'Investigación Científica'!$E:$F,2,FALSE),IFERROR(VLOOKUP(D572,'Vinculación Univ. Sociedad'!$E:$F,2,FALSE),IFERROR(VLOOKUP(D572,'Docencia y Profesorado Universi'!$E:$F,2,FALSE),IFERROR(VLOOKUP(D572,'Estudiantes y Graduados'!$E:$F,2,FALSE),IFERROR(VLOOKUP(D572,'Gestion Administrativa'!$E:$F,2,FALSE),IFERROR(VLOOKUP(D572,'Gestión Académica'!$E:$F,2,FALSE),IFERROR(VLOOKUP(D572,'Aseguramiento de la Calidad'!$E:$F,2,FALSE),IFERROR(VLOOKUP(D572,'Gestión del Conocimiento'!$E:$F,2,FALSE),IFERROR(VLOOKUP(D572,'Gobernabilidad y Procesos...'!$E:$F,2,FALSE),IFERROR(VLOOKUP(D572,'Gestión del Talento Humano'!$E:$F,2,FALSE),IFERROR(VLOOKUP(D572,'Internacionalización de la E.S.'!$E:$F,2,FALSE),IFERROR(VLOOKUP(D572,Posgrado!$E:$F,2,FALSE),IFERROR(VLOOKUP(D572,'Cultura de Innovación Insti...'!$E:$F,2,FALSE),VLOOKUP(D572,'Lo Esencial de la Reforma Univ.'!$E:$F,2,0)))))))))))))))</f>
        <v>Elaboración y publicación de artículos</v>
      </c>
      <c r="D573" s="31"/>
      <c r="E573" s="92"/>
      <c r="F573" s="92"/>
      <c r="G573" s="92"/>
      <c r="H573" s="75"/>
      <c r="I573" s="75"/>
      <c r="J573" s="75"/>
      <c r="K573" s="110"/>
    </row>
    <row r="574" spans="3:11" ht="15.75" thickBot="1" x14ac:dyDescent="0.3">
      <c r="F574" s="92"/>
      <c r="G574" s="75"/>
      <c r="H574" s="75"/>
      <c r="I574" s="75"/>
    </row>
    <row r="575" spans="3:11" ht="30.75" thickBot="1" x14ac:dyDescent="0.3">
      <c r="C575" s="126" t="s">
        <v>1294</v>
      </c>
      <c r="D575" s="126" t="s">
        <v>90</v>
      </c>
      <c r="E575" s="133" t="s">
        <v>1296</v>
      </c>
      <c r="F575" s="132" t="s">
        <v>1297</v>
      </c>
      <c r="G575" s="130" t="s">
        <v>1298</v>
      </c>
      <c r="H575" s="133" t="s">
        <v>1299</v>
      </c>
      <c r="I575" s="130" t="s">
        <v>695</v>
      </c>
      <c r="J575" s="130" t="s">
        <v>1300</v>
      </c>
      <c r="K575" s="130" t="s">
        <v>1301</v>
      </c>
    </row>
    <row r="576" spans="3:11" x14ac:dyDescent="0.25">
      <c r="C576" s="221"/>
      <c r="D576" s="222"/>
      <c r="E576" s="220">
        <v>0</v>
      </c>
      <c r="F576" s="95">
        <f t="shared" ref="F576:F610" si="17">D576*E576</f>
        <v>0</v>
      </c>
      <c r="G576" s="158" t="s">
        <v>687</v>
      </c>
      <c r="H576" s="139"/>
      <c r="I576" s="127" t="e">
        <f>VLOOKUP(H576,Presupuesto!$B$11:$C$565,2,0)</f>
        <v>#N/A</v>
      </c>
      <c r="J576" s="219" t="s">
        <v>72</v>
      </c>
      <c r="K576" s="96" t="s">
        <v>702</v>
      </c>
    </row>
    <row r="577" spans="3:11" x14ac:dyDescent="0.25">
      <c r="C577" s="138" t="s">
        <v>1432</v>
      </c>
      <c r="D577" s="155">
        <v>800</v>
      </c>
      <c r="E577" s="120">
        <v>125</v>
      </c>
      <c r="F577" s="95">
        <f t="shared" si="17"/>
        <v>100000</v>
      </c>
      <c r="G577" s="158" t="s">
        <v>696</v>
      </c>
      <c r="H577" s="139" t="s">
        <v>282</v>
      </c>
      <c r="I577" s="127" t="str">
        <f>VLOOKUP(H577,Presupuesto!$B$11:$C$565,2,0)</f>
        <v>OTROS SERVICIOS TECNICOS Y PROFESIONALES</v>
      </c>
      <c r="J577" s="219" t="s">
        <v>72</v>
      </c>
      <c r="K577" s="96" t="s">
        <v>703</v>
      </c>
    </row>
    <row r="578" spans="3:11" hidden="1" x14ac:dyDescent="0.25">
      <c r="C578" s="138"/>
      <c r="D578" s="155"/>
      <c r="E578" s="120"/>
      <c r="F578" s="95">
        <f t="shared" si="17"/>
        <v>0</v>
      </c>
      <c r="G578" s="158"/>
      <c r="H578" s="139"/>
      <c r="I578" s="127" t="e">
        <f>VLOOKUP(H578,Presupuesto!$B$11:$C$565,2,0)</f>
        <v>#N/A</v>
      </c>
      <c r="J578" s="219" t="s">
        <v>72</v>
      </c>
      <c r="K578" s="96" t="s">
        <v>703</v>
      </c>
    </row>
    <row r="579" spans="3:11" hidden="1" x14ac:dyDescent="0.25">
      <c r="C579" s="138"/>
      <c r="D579" s="155"/>
      <c r="E579" s="120"/>
      <c r="F579" s="95">
        <f t="shared" si="17"/>
        <v>0</v>
      </c>
      <c r="G579" s="158"/>
      <c r="H579" s="139"/>
      <c r="I579" s="127" t="e">
        <f>VLOOKUP(H579,Presupuesto!$B$11:$C$565,2,0)</f>
        <v>#N/A</v>
      </c>
      <c r="J579" s="219" t="s">
        <v>72</v>
      </c>
      <c r="K579" s="96" t="s">
        <v>703</v>
      </c>
    </row>
    <row r="580" spans="3:11" hidden="1" x14ac:dyDescent="0.25">
      <c r="C580" s="138"/>
      <c r="D580" s="155"/>
      <c r="E580" s="120"/>
      <c r="F580" s="95">
        <f t="shared" si="17"/>
        <v>0</v>
      </c>
      <c r="G580" s="158"/>
      <c r="H580" s="139"/>
      <c r="I580" s="127" t="e">
        <f>VLOOKUP(H580,Presupuesto!$B$11:$C$565,2,0)</f>
        <v>#N/A</v>
      </c>
      <c r="J580" s="219" t="s">
        <v>72</v>
      </c>
      <c r="K580" s="96" t="s">
        <v>703</v>
      </c>
    </row>
    <row r="581" spans="3:11" hidden="1" x14ac:dyDescent="0.25">
      <c r="C581" s="138"/>
      <c r="D581" s="155"/>
      <c r="E581" s="120"/>
      <c r="F581" s="95">
        <f t="shared" si="17"/>
        <v>0</v>
      </c>
      <c r="G581" s="158"/>
      <c r="H581" s="139"/>
      <c r="I581" s="127" t="e">
        <f>VLOOKUP(H581,Presupuesto!$B$11:$C$565,2,0)</f>
        <v>#N/A</v>
      </c>
      <c r="J581" s="219" t="s">
        <v>72</v>
      </c>
      <c r="K581" s="96" t="s">
        <v>712</v>
      </c>
    </row>
    <row r="582" spans="3:11" hidden="1" x14ac:dyDescent="0.25">
      <c r="C582" s="138"/>
      <c r="D582" s="155"/>
      <c r="E582" s="120"/>
      <c r="F582" s="95">
        <f t="shared" si="17"/>
        <v>0</v>
      </c>
      <c r="G582" s="158"/>
      <c r="H582" s="139"/>
      <c r="I582" s="127" t="e">
        <f>VLOOKUP(H582,Presupuesto!$B$11:$C$565,2,0)</f>
        <v>#N/A</v>
      </c>
      <c r="J582" s="219" t="s">
        <v>72</v>
      </c>
      <c r="K582" s="96" t="s">
        <v>703</v>
      </c>
    </row>
    <row r="583" spans="3:11" hidden="1" x14ac:dyDescent="0.25">
      <c r="C583" s="138"/>
      <c r="D583" s="155"/>
      <c r="E583" s="120"/>
      <c r="F583" s="95">
        <f t="shared" si="17"/>
        <v>0</v>
      </c>
      <c r="G583" s="158"/>
      <c r="H583" s="139"/>
      <c r="I583" s="127" t="e">
        <f>VLOOKUP(H583,Presupuesto!$B$11:$C$565,2,0)</f>
        <v>#N/A</v>
      </c>
      <c r="J583" s="219" t="s">
        <v>72</v>
      </c>
      <c r="K583" s="96" t="s">
        <v>703</v>
      </c>
    </row>
    <row r="584" spans="3:11" hidden="1" x14ac:dyDescent="0.25">
      <c r="C584" s="138"/>
      <c r="D584" s="155"/>
      <c r="E584" s="120"/>
      <c r="F584" s="95">
        <f t="shared" si="17"/>
        <v>0</v>
      </c>
      <c r="G584" s="158"/>
      <c r="H584" s="139"/>
      <c r="I584" s="127" t="e">
        <f>VLOOKUP(H584,Presupuesto!$B$11:$C$565,2,0)</f>
        <v>#N/A</v>
      </c>
      <c r="J584" s="219" t="s">
        <v>72</v>
      </c>
      <c r="K584" s="96" t="s">
        <v>703</v>
      </c>
    </row>
    <row r="585" spans="3:11" hidden="1" x14ac:dyDescent="0.25">
      <c r="C585" s="138"/>
      <c r="D585" s="155"/>
      <c r="E585" s="120"/>
      <c r="F585" s="95">
        <f t="shared" si="17"/>
        <v>0</v>
      </c>
      <c r="G585" s="158"/>
      <c r="H585" s="139"/>
      <c r="I585" s="127" t="e">
        <f>VLOOKUP(H585,Presupuesto!$B$11:$C$565,2,0)</f>
        <v>#N/A</v>
      </c>
      <c r="J585" s="219" t="s">
        <v>72</v>
      </c>
      <c r="K585" s="96" t="s">
        <v>703</v>
      </c>
    </row>
    <row r="586" spans="3:11" hidden="1" x14ac:dyDescent="0.25">
      <c r="C586" s="138"/>
      <c r="D586" s="155"/>
      <c r="E586" s="120"/>
      <c r="F586" s="95">
        <f t="shared" si="17"/>
        <v>0</v>
      </c>
      <c r="G586" s="158"/>
      <c r="H586" s="139"/>
      <c r="I586" s="127" t="e">
        <f>VLOOKUP(H586,Presupuesto!$B$11:$C$565,2,0)</f>
        <v>#N/A</v>
      </c>
      <c r="J586" s="219" t="s">
        <v>72</v>
      </c>
      <c r="K586" s="96" t="s">
        <v>703</v>
      </c>
    </row>
    <row r="587" spans="3:11" hidden="1" x14ac:dyDescent="0.25">
      <c r="C587" s="138"/>
      <c r="D587" s="155"/>
      <c r="E587" s="120"/>
      <c r="F587" s="95">
        <f t="shared" si="17"/>
        <v>0</v>
      </c>
      <c r="G587" s="158"/>
      <c r="H587" s="139"/>
      <c r="I587" s="127" t="e">
        <f>VLOOKUP(H587,Presupuesto!$B$11:$C$565,2,0)</f>
        <v>#N/A</v>
      </c>
      <c r="J587" s="219" t="s">
        <v>72</v>
      </c>
      <c r="K587" s="96" t="s">
        <v>703</v>
      </c>
    </row>
    <row r="588" spans="3:11" hidden="1" x14ac:dyDescent="0.25">
      <c r="C588" s="138"/>
      <c r="D588" s="155"/>
      <c r="E588" s="120"/>
      <c r="F588" s="95">
        <f t="shared" si="17"/>
        <v>0</v>
      </c>
      <c r="G588" s="158"/>
      <c r="H588" s="139"/>
      <c r="I588" s="127" t="e">
        <f>VLOOKUP(H588,Presupuesto!$B$11:$C$565,2,0)</f>
        <v>#N/A</v>
      </c>
      <c r="J588" s="219" t="s">
        <v>72</v>
      </c>
      <c r="K588" s="96" t="s">
        <v>703</v>
      </c>
    </row>
    <row r="589" spans="3:11" hidden="1" x14ac:dyDescent="0.25">
      <c r="C589" s="138"/>
      <c r="D589" s="155"/>
      <c r="E589" s="120"/>
      <c r="F589" s="95">
        <f t="shared" si="17"/>
        <v>0</v>
      </c>
      <c r="G589" s="158"/>
      <c r="H589" s="139"/>
      <c r="I589" s="127" t="e">
        <f>VLOOKUP(H589,Presupuesto!$B$11:$C$565,2,0)</f>
        <v>#N/A</v>
      </c>
      <c r="J589" s="219" t="s">
        <v>72</v>
      </c>
      <c r="K589" s="96" t="s">
        <v>703</v>
      </c>
    </row>
    <row r="590" spans="3:11" hidden="1" x14ac:dyDescent="0.25">
      <c r="C590" s="138"/>
      <c r="D590" s="155"/>
      <c r="E590" s="120"/>
      <c r="F590" s="95">
        <f t="shared" si="17"/>
        <v>0</v>
      </c>
      <c r="G590" s="158"/>
      <c r="H590" s="139"/>
      <c r="I590" s="127" t="e">
        <f>VLOOKUP(H590,Presupuesto!$B$11:$C$565,2,0)</f>
        <v>#N/A</v>
      </c>
      <c r="J590" s="219" t="s">
        <v>72</v>
      </c>
      <c r="K590" s="96" t="s">
        <v>703</v>
      </c>
    </row>
    <row r="591" spans="3:11" hidden="1" x14ac:dyDescent="0.25">
      <c r="C591" s="138"/>
      <c r="D591" s="155"/>
      <c r="E591" s="120"/>
      <c r="F591" s="95">
        <f t="shared" si="17"/>
        <v>0</v>
      </c>
      <c r="G591" s="158"/>
      <c r="H591" s="139"/>
      <c r="I591" s="127" t="e">
        <f>VLOOKUP(H591,Presupuesto!$B$11:$C$565,2,0)</f>
        <v>#N/A</v>
      </c>
      <c r="J591" s="219" t="s">
        <v>72</v>
      </c>
      <c r="K591" s="96" t="s">
        <v>703</v>
      </c>
    </row>
    <row r="592" spans="3:11" hidden="1" x14ac:dyDescent="0.25">
      <c r="C592" s="138"/>
      <c r="D592" s="155"/>
      <c r="E592" s="120"/>
      <c r="F592" s="95">
        <f t="shared" si="17"/>
        <v>0</v>
      </c>
      <c r="G592" s="158"/>
      <c r="H592" s="139"/>
      <c r="I592" s="127" t="e">
        <f>VLOOKUP(H592,Presupuesto!$B$11:$C$565,2,0)</f>
        <v>#N/A</v>
      </c>
      <c r="J592" s="219" t="s">
        <v>72</v>
      </c>
      <c r="K592" s="96" t="s">
        <v>703</v>
      </c>
    </row>
    <row r="593" spans="3:11" hidden="1" x14ac:dyDescent="0.25">
      <c r="C593" s="138"/>
      <c r="D593" s="155"/>
      <c r="E593" s="120"/>
      <c r="F593" s="95">
        <f t="shared" si="17"/>
        <v>0</v>
      </c>
      <c r="G593" s="158"/>
      <c r="H593" s="139"/>
      <c r="I593" s="127" t="e">
        <f>VLOOKUP(H593,Presupuesto!$B$11:$C$565,2,0)</f>
        <v>#N/A</v>
      </c>
      <c r="J593" s="219" t="s">
        <v>72</v>
      </c>
      <c r="K593" s="96" t="s">
        <v>703</v>
      </c>
    </row>
    <row r="594" spans="3:11" hidden="1" x14ac:dyDescent="0.25">
      <c r="C594" s="138"/>
      <c r="D594" s="155"/>
      <c r="E594" s="120"/>
      <c r="F594" s="95">
        <f t="shared" si="17"/>
        <v>0</v>
      </c>
      <c r="G594" s="158"/>
      <c r="H594" s="139"/>
      <c r="I594" s="127" t="e">
        <f>VLOOKUP(H594,Presupuesto!$B$11:$C$565,2,0)</f>
        <v>#N/A</v>
      </c>
      <c r="J594" s="219" t="s">
        <v>72</v>
      </c>
      <c r="K594" s="96" t="s">
        <v>703</v>
      </c>
    </row>
    <row r="595" spans="3:11" hidden="1" x14ac:dyDescent="0.25">
      <c r="C595" s="138"/>
      <c r="D595" s="155"/>
      <c r="E595" s="120"/>
      <c r="F595" s="95">
        <f t="shared" si="17"/>
        <v>0</v>
      </c>
      <c r="G595" s="158"/>
      <c r="H595" s="139"/>
      <c r="I595" s="127" t="e">
        <f>VLOOKUP(H595,Presupuesto!$B$11:$C$565,2,0)</f>
        <v>#N/A</v>
      </c>
      <c r="J595" s="219" t="s">
        <v>72</v>
      </c>
      <c r="K595" s="96" t="s">
        <v>703</v>
      </c>
    </row>
    <row r="596" spans="3:11" hidden="1" x14ac:dyDescent="0.25">
      <c r="C596" s="138"/>
      <c r="D596" s="155"/>
      <c r="E596" s="120"/>
      <c r="F596" s="95">
        <f t="shared" si="17"/>
        <v>0</v>
      </c>
      <c r="G596" s="158"/>
      <c r="H596" s="139"/>
      <c r="I596" s="127" t="e">
        <f>VLOOKUP(H596,Presupuesto!$B$11:$C$565,2,0)</f>
        <v>#N/A</v>
      </c>
      <c r="J596" s="219" t="s">
        <v>72</v>
      </c>
      <c r="K596" s="96" t="s">
        <v>703</v>
      </c>
    </row>
    <row r="597" spans="3:11" hidden="1" x14ac:dyDescent="0.25">
      <c r="C597" s="138"/>
      <c r="D597" s="155"/>
      <c r="E597" s="120"/>
      <c r="F597" s="95">
        <f t="shared" si="17"/>
        <v>0</v>
      </c>
      <c r="G597" s="158"/>
      <c r="H597" s="139"/>
      <c r="I597" s="127" t="e">
        <f>VLOOKUP(H597,Presupuesto!$B$11:$C$565,2,0)</f>
        <v>#N/A</v>
      </c>
      <c r="J597" s="219" t="s">
        <v>72</v>
      </c>
      <c r="K597" s="96" t="s">
        <v>703</v>
      </c>
    </row>
    <row r="598" spans="3:11" hidden="1" x14ac:dyDescent="0.25">
      <c r="C598" s="140"/>
      <c r="D598" s="148"/>
      <c r="E598" s="116"/>
      <c r="F598" s="95">
        <f t="shared" si="17"/>
        <v>0</v>
      </c>
      <c r="G598" s="158"/>
      <c r="H598" s="141"/>
      <c r="I598" s="127" t="e">
        <f>VLOOKUP(H598,Presupuesto!$B$11:$C$565,2,0)</f>
        <v>#N/A</v>
      </c>
      <c r="J598" s="219" t="s">
        <v>72</v>
      </c>
      <c r="K598" s="96" t="s">
        <v>703</v>
      </c>
    </row>
    <row r="599" spans="3:11" hidden="1" x14ac:dyDescent="0.25">
      <c r="C599" s="140"/>
      <c r="D599" s="148"/>
      <c r="E599" s="116"/>
      <c r="F599" s="95">
        <f t="shared" si="17"/>
        <v>0</v>
      </c>
      <c r="G599" s="158"/>
      <c r="H599" s="141"/>
      <c r="I599" s="127" t="e">
        <f>VLOOKUP(H599,Presupuesto!$B$11:$C$565,2,0)</f>
        <v>#N/A</v>
      </c>
      <c r="J599" s="219" t="s">
        <v>72</v>
      </c>
      <c r="K599" s="96" t="s">
        <v>703</v>
      </c>
    </row>
    <row r="600" spans="3:11" hidden="1" x14ac:dyDescent="0.25">
      <c r="C600" s="140"/>
      <c r="D600" s="148"/>
      <c r="E600" s="116"/>
      <c r="F600" s="95">
        <f t="shared" si="17"/>
        <v>0</v>
      </c>
      <c r="G600" s="158"/>
      <c r="H600" s="141"/>
      <c r="I600" s="127" t="e">
        <f>VLOOKUP(H600,Presupuesto!$B$11:$C$565,2,0)</f>
        <v>#N/A</v>
      </c>
      <c r="J600" s="219" t="s">
        <v>72</v>
      </c>
      <c r="K600" s="96" t="s">
        <v>703</v>
      </c>
    </row>
    <row r="601" spans="3:11" hidden="1" x14ac:dyDescent="0.25">
      <c r="C601" s="140"/>
      <c r="D601" s="148"/>
      <c r="E601" s="116"/>
      <c r="F601" s="95">
        <f t="shared" si="17"/>
        <v>0</v>
      </c>
      <c r="G601" s="158"/>
      <c r="H601" s="141"/>
      <c r="I601" s="127" t="e">
        <f>VLOOKUP(H601,Presupuesto!$B$11:$C$565,2,0)</f>
        <v>#N/A</v>
      </c>
      <c r="J601" s="219" t="s">
        <v>72</v>
      </c>
      <c r="K601" s="96" t="s">
        <v>703</v>
      </c>
    </row>
    <row r="602" spans="3:11" hidden="1" x14ac:dyDescent="0.25">
      <c r="C602" s="140"/>
      <c r="D602" s="148"/>
      <c r="E602" s="116"/>
      <c r="F602" s="95">
        <f t="shared" si="17"/>
        <v>0</v>
      </c>
      <c r="G602" s="158"/>
      <c r="H602" s="141"/>
      <c r="I602" s="127" t="e">
        <f>VLOOKUP(H602,Presupuesto!$B$11:$C$565,2,0)</f>
        <v>#N/A</v>
      </c>
      <c r="J602" s="219" t="s">
        <v>72</v>
      </c>
      <c r="K602" s="96" t="s">
        <v>703</v>
      </c>
    </row>
    <row r="603" spans="3:11" hidden="1" x14ac:dyDescent="0.25">
      <c r="C603" s="140"/>
      <c r="D603" s="148"/>
      <c r="E603" s="116"/>
      <c r="F603" s="95">
        <f t="shared" si="17"/>
        <v>0</v>
      </c>
      <c r="G603" s="158"/>
      <c r="H603" s="141"/>
      <c r="I603" s="127" t="e">
        <f>VLOOKUP(H603,Presupuesto!$B$11:$C$565,2,0)</f>
        <v>#N/A</v>
      </c>
      <c r="J603" s="219" t="s">
        <v>72</v>
      </c>
      <c r="K603" s="96" t="s">
        <v>703</v>
      </c>
    </row>
    <row r="604" spans="3:11" hidden="1" x14ac:dyDescent="0.25">
      <c r="C604" s="140"/>
      <c r="D604" s="148"/>
      <c r="E604" s="116"/>
      <c r="F604" s="95">
        <f t="shared" si="17"/>
        <v>0</v>
      </c>
      <c r="G604" s="158"/>
      <c r="H604" s="141"/>
      <c r="I604" s="127" t="e">
        <f>VLOOKUP(H604,Presupuesto!$B$11:$C$565,2,0)</f>
        <v>#N/A</v>
      </c>
      <c r="J604" s="219" t="s">
        <v>72</v>
      </c>
      <c r="K604" s="96" t="s">
        <v>703</v>
      </c>
    </row>
    <row r="605" spans="3:11" hidden="1" x14ac:dyDescent="0.25">
      <c r="C605" s="140"/>
      <c r="D605" s="148"/>
      <c r="E605" s="116"/>
      <c r="F605" s="95">
        <f t="shared" si="17"/>
        <v>0</v>
      </c>
      <c r="G605" s="158"/>
      <c r="H605" s="141"/>
      <c r="I605" s="127" t="e">
        <f>VLOOKUP(H605,Presupuesto!$B$11:$C$565,2,0)</f>
        <v>#N/A</v>
      </c>
      <c r="J605" s="219" t="s">
        <v>72</v>
      </c>
      <c r="K605" s="96" t="s">
        <v>703</v>
      </c>
    </row>
    <row r="606" spans="3:11" hidden="1" x14ac:dyDescent="0.25">
      <c r="C606" s="142"/>
      <c r="D606" s="148"/>
      <c r="E606" s="116"/>
      <c r="F606" s="95">
        <f t="shared" si="17"/>
        <v>0</v>
      </c>
      <c r="G606" s="158"/>
      <c r="H606" s="143"/>
      <c r="I606" s="127" t="e">
        <f>VLOOKUP(H606,Presupuesto!$B$11:$C$565,2,0)</f>
        <v>#N/A</v>
      </c>
      <c r="J606" s="219" t="s">
        <v>72</v>
      </c>
      <c r="K606" s="96" t="s">
        <v>715</v>
      </c>
    </row>
    <row r="607" spans="3:11" hidden="1" x14ac:dyDescent="0.25">
      <c r="C607" s="142"/>
      <c r="D607" s="148"/>
      <c r="E607" s="116"/>
      <c r="F607" s="95">
        <f t="shared" si="17"/>
        <v>0</v>
      </c>
      <c r="G607" s="158"/>
      <c r="H607" s="143"/>
      <c r="I607" s="127" t="e">
        <f>VLOOKUP(H607,Presupuesto!$B$11:$C$565,2,0)</f>
        <v>#N/A</v>
      </c>
      <c r="J607" s="219" t="s">
        <v>72</v>
      </c>
      <c r="K607" s="96" t="s">
        <v>703</v>
      </c>
    </row>
    <row r="608" spans="3:11" hidden="1" x14ac:dyDescent="0.25">
      <c r="C608" s="142"/>
      <c r="D608" s="148"/>
      <c r="E608" s="116"/>
      <c r="F608" s="95">
        <f t="shared" si="17"/>
        <v>0</v>
      </c>
      <c r="G608" s="158"/>
      <c r="H608" s="143"/>
      <c r="I608" s="127" t="e">
        <f>VLOOKUP(H608,Presupuesto!$B$11:$C$565,2,0)</f>
        <v>#N/A</v>
      </c>
      <c r="J608" s="219" t="s">
        <v>72</v>
      </c>
      <c r="K608" s="96" t="s">
        <v>703</v>
      </c>
    </row>
    <row r="609" spans="3:11" hidden="1" x14ac:dyDescent="0.25">
      <c r="C609" s="142"/>
      <c r="D609" s="148"/>
      <c r="E609" s="116"/>
      <c r="F609" s="95">
        <f t="shared" si="17"/>
        <v>0</v>
      </c>
      <c r="G609" s="158"/>
      <c r="H609" s="143"/>
      <c r="I609" s="127" t="e">
        <f>VLOOKUP(H609,Presupuesto!$B$11:$C$565,2,0)</f>
        <v>#N/A</v>
      </c>
      <c r="J609" s="219" t="s">
        <v>72</v>
      </c>
      <c r="K609" s="96" t="s">
        <v>703</v>
      </c>
    </row>
    <row r="610" spans="3:11" ht="15.75" hidden="1" thickBot="1" x14ac:dyDescent="0.3">
      <c r="C610" s="144"/>
      <c r="D610" s="156"/>
      <c r="E610" s="101"/>
      <c r="F610" s="103">
        <f t="shared" si="17"/>
        <v>0</v>
      </c>
      <c r="G610" s="159"/>
      <c r="H610" s="145"/>
      <c r="I610" s="129" t="e">
        <f>VLOOKUP(H610,Presupuesto!$B$11:$C$565,2,0)</f>
        <v>#N/A</v>
      </c>
      <c r="J610" s="219" t="s">
        <v>72</v>
      </c>
      <c r="K610" s="121" t="s">
        <v>702</v>
      </c>
    </row>
  </sheetData>
  <dataValidations xWindow="759" yWindow="605" count="6">
    <dataValidation type="list" allowBlank="1" showInputMessage="1" showErrorMessage="1" errorTitle="¡Ingreso Inválido!" error="Seleccione una opción de la lista." promptTitle="Tipo de Presupuesto" prompt="Seleccione una opción de la lista." sqref="G17:G51 G60:G94 G103:G137 G146:G180 G189:G223 G232:G266 G275:G309 G318:G352 G361:G395 G404:G438 G447:G481 G490:G524 G533:G567 G576:G610">
      <formula1>$R$2:$S$2</formula1>
    </dataValidation>
    <dataValidation type="list" allowBlank="1" showInputMessage="1" showErrorMessage="1" errorTitle="¡Ingreso Inválido!" error="Seleccione una opción de la lista" promptTitle="Mes Requerido" prompt="Seleccione el mes en el que requiere el recurso." sqref="K17:K51 K60:K94 K103:K137 K146:K180 K189:K223 K232:K266 K275:K309 K318:K352 K361:K395 K404:K438 K447:K481 K490:K524 K533:K567 K576:K610">
      <formula1>$U$2:$AF$2</formula1>
    </dataValidation>
    <dataValidation type="list" allowBlank="1" showInputMessage="1" showErrorMessage="1" errorTitle="¡Ingreso Inválido!" error="Seleccione una opción de la lista." promptTitle="Dimensión Estratégica" prompt="Seleccione una opción de la lista." sqref="J51 J94">
      <formula1>$A$2:$O$2</formula1>
    </dataValidation>
    <dataValidation type="list" allowBlank="1" showInputMessage="1" showErrorMessage="1" errorTitle="¡Ingreso Invalido!" error="Seleccione una opción de la lista." promptTitle="Categoria/Zona de Viáticos" prompt="Seleccione una opción de la lista" sqref="C17 C60 C103 C146 C189 C232 C275 C318 C361 C404 C447 C490 C533 C576">
      <formula1>$AH$2:$BU$2</formula1>
    </dataValidation>
    <dataValidation type="list" allowBlank="1" showInputMessage="1" showErrorMessage="1" errorTitle="¡Ingreso Inválido!" error="Verifique el valor ingresado." promptTitle="Ingrese el Objeto de Gasto" prompt="Ingrese el Objeto de Gasto" sqref="H17:H51 H60:H94 H103:H137 H146:H180 H189:H223 H232:H266 H275:H309 H318:H352 H361:H395 H404:H438 H447:H481 H490:H524 H533:H567 H576:H610">
      <formula1>$A$1:$UI$1</formula1>
    </dataValidation>
    <dataValidation type="list" allowBlank="1" showInputMessage="1" showErrorMessage="1" errorTitle="¡Ingreso Inválido!" error="Seleccione una opción de la lista." promptTitle="Dimensión Estratégica" prompt="Seleccione una opción de la lista." sqref="J17:J50 J60:J93 J103:J137 J146:J180 J189:J223 J232:J266 J275:J309 J318:J352 J361:J395 J404:J438 J447:J481 J490:J524 J533:J567 J576:J610">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27" sqref="D2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5" t="s">
        <v>132</v>
      </c>
      <c r="B1" s="188" t="s">
        <v>133</v>
      </c>
      <c r="C1" s="179" t="s">
        <v>134</v>
      </c>
      <c r="D1" s="179" t="s">
        <v>135</v>
      </c>
      <c r="E1" s="179" t="s">
        <v>136</v>
      </c>
      <c r="F1" s="179" t="s">
        <v>137</v>
      </c>
      <c r="G1" s="179" t="s">
        <v>138</v>
      </c>
      <c r="H1" s="179" t="s">
        <v>139</v>
      </c>
      <c r="I1" s="179" t="s">
        <v>140</v>
      </c>
      <c r="J1" s="179" t="s">
        <v>141</v>
      </c>
      <c r="K1" s="179" t="s">
        <v>142</v>
      </c>
      <c r="L1" s="179" t="s">
        <v>143</v>
      </c>
      <c r="M1" s="179" t="s">
        <v>144</v>
      </c>
      <c r="N1" s="179" t="s">
        <v>145</v>
      </c>
      <c r="O1" s="179" t="s">
        <v>146</v>
      </c>
      <c r="P1" s="179" t="s">
        <v>147</v>
      </c>
      <c r="Q1" s="179" t="s">
        <v>148</v>
      </c>
      <c r="R1" s="179" t="s">
        <v>149</v>
      </c>
      <c r="S1" s="179" t="s">
        <v>150</v>
      </c>
      <c r="T1" s="179" t="s">
        <v>151</v>
      </c>
      <c r="U1" s="179" t="s">
        <v>152</v>
      </c>
      <c r="V1" s="179" t="s">
        <v>153</v>
      </c>
      <c r="W1" s="179" t="s">
        <v>154</v>
      </c>
      <c r="X1" s="179" t="s">
        <v>155</v>
      </c>
      <c r="Y1" s="179" t="s">
        <v>156</v>
      </c>
      <c r="Z1" s="179" t="s">
        <v>157</v>
      </c>
      <c r="AA1" s="179" t="s">
        <v>158</v>
      </c>
      <c r="AB1" s="179" t="s">
        <v>159</v>
      </c>
      <c r="AC1" s="179" t="s">
        <v>160</v>
      </c>
      <c r="AD1" s="179" t="s">
        <v>161</v>
      </c>
      <c r="AE1" s="179" t="s">
        <v>162</v>
      </c>
      <c r="AF1" s="179" t="s">
        <v>163</v>
      </c>
      <c r="AG1" s="179" t="s">
        <v>164</v>
      </c>
      <c r="AH1" s="179" t="s">
        <v>165</v>
      </c>
      <c r="AI1" s="179" t="s">
        <v>166</v>
      </c>
      <c r="AJ1" s="188" t="s">
        <v>167</v>
      </c>
      <c r="AK1" s="179" t="s">
        <v>168</v>
      </c>
      <c r="AL1" s="179" t="s">
        <v>169</v>
      </c>
      <c r="AM1" s="179" t="s">
        <v>170</v>
      </c>
      <c r="AN1" s="179" t="s">
        <v>171</v>
      </c>
      <c r="AO1" s="179" t="s">
        <v>172</v>
      </c>
      <c r="AP1" s="179" t="s">
        <v>173</v>
      </c>
      <c r="AQ1" s="179" t="s">
        <v>174</v>
      </c>
      <c r="AR1" s="179" t="s">
        <v>175</v>
      </c>
      <c r="AS1" s="179" t="s">
        <v>176</v>
      </c>
      <c r="AT1" s="179" t="s">
        <v>177</v>
      </c>
      <c r="AU1" s="179" t="s">
        <v>178</v>
      </c>
      <c r="AV1" s="179" t="s">
        <v>179</v>
      </c>
      <c r="AW1" s="179" t="s">
        <v>180</v>
      </c>
      <c r="AX1" s="179" t="s">
        <v>181</v>
      </c>
      <c r="AY1" s="179" t="s">
        <v>182</v>
      </c>
      <c r="AZ1" s="179" t="s">
        <v>183</v>
      </c>
      <c r="BA1" s="179" t="s">
        <v>184</v>
      </c>
      <c r="BB1" s="179" t="s">
        <v>185</v>
      </c>
      <c r="BC1" s="179" t="s">
        <v>186</v>
      </c>
      <c r="BD1" s="179" t="s">
        <v>187</v>
      </c>
      <c r="BE1" s="179" t="s">
        <v>188</v>
      </c>
      <c r="BF1" s="179" t="s">
        <v>189</v>
      </c>
      <c r="BG1" s="179" t="s">
        <v>190</v>
      </c>
      <c r="BH1" s="179" t="s">
        <v>191</v>
      </c>
      <c r="BI1" s="179" t="s">
        <v>192</v>
      </c>
      <c r="BJ1" s="179" t="s">
        <v>193</v>
      </c>
      <c r="BK1" s="179" t="s">
        <v>194</v>
      </c>
      <c r="BL1" s="179" t="s">
        <v>195</v>
      </c>
      <c r="BM1" s="179" t="s">
        <v>196</v>
      </c>
      <c r="BN1" s="179" t="s">
        <v>197</v>
      </c>
      <c r="BO1" s="179" t="s">
        <v>198</v>
      </c>
      <c r="BP1" s="179" t="s">
        <v>199</v>
      </c>
      <c r="BQ1" s="179" t="s">
        <v>200</v>
      </c>
      <c r="BR1" s="179" t="s">
        <v>201</v>
      </c>
      <c r="BS1" s="179" t="s">
        <v>202</v>
      </c>
      <c r="BT1" s="188" t="s">
        <v>203</v>
      </c>
      <c r="BU1" s="179" t="s">
        <v>204</v>
      </c>
      <c r="BV1" s="179" t="s">
        <v>205</v>
      </c>
      <c r="BW1" s="179" t="s">
        <v>206</v>
      </c>
      <c r="BX1" s="179" t="s">
        <v>207</v>
      </c>
      <c r="BY1" s="179" t="s">
        <v>208</v>
      </c>
      <c r="BZ1" s="188" t="s">
        <v>209</v>
      </c>
      <c r="CA1" s="179" t="s">
        <v>210</v>
      </c>
      <c r="CB1" s="179" t="s">
        <v>211</v>
      </c>
      <c r="CC1" s="179" t="s">
        <v>212</v>
      </c>
      <c r="CD1" s="179" t="s">
        <v>213</v>
      </c>
      <c r="CE1" s="179" t="s">
        <v>214</v>
      </c>
      <c r="CF1" s="179" t="s">
        <v>215</v>
      </c>
      <c r="CG1" s="188" t="s">
        <v>216</v>
      </c>
      <c r="CH1" s="179" t="s">
        <v>217</v>
      </c>
      <c r="CI1" s="179" t="s">
        <v>218</v>
      </c>
      <c r="CJ1" s="179" t="s">
        <v>219</v>
      </c>
      <c r="CK1" s="179" t="s">
        <v>220</v>
      </c>
      <c r="CL1" s="179" t="s">
        <v>221</v>
      </c>
      <c r="CM1" s="179" t="s">
        <v>222</v>
      </c>
      <c r="CN1" s="179" t="s">
        <v>223</v>
      </c>
      <c r="CO1" s="179" t="s">
        <v>224</v>
      </c>
      <c r="CP1" s="179" t="s">
        <v>225</v>
      </c>
      <c r="CQ1" s="176" t="s">
        <v>226</v>
      </c>
      <c r="CR1" s="188" t="s">
        <v>227</v>
      </c>
      <c r="CS1" s="179" t="s">
        <v>228</v>
      </c>
      <c r="CT1" s="179" t="s">
        <v>229</v>
      </c>
      <c r="CU1" s="179" t="s">
        <v>230</v>
      </c>
      <c r="CV1" s="179" t="s">
        <v>231</v>
      </c>
      <c r="CW1" s="179" t="s">
        <v>232</v>
      </c>
      <c r="CX1" s="179" t="s">
        <v>233</v>
      </c>
      <c r="CY1" s="179" t="s">
        <v>234</v>
      </c>
      <c r="CZ1" s="179" t="s">
        <v>235</v>
      </c>
      <c r="DA1" s="179" t="s">
        <v>236</v>
      </c>
      <c r="DB1" s="179" t="s">
        <v>237</v>
      </c>
      <c r="DC1" s="188" t="s">
        <v>238</v>
      </c>
      <c r="DD1" s="179" t="s">
        <v>239</v>
      </c>
      <c r="DE1" s="179" t="s">
        <v>240</v>
      </c>
      <c r="DF1" s="179" t="s">
        <v>241</v>
      </c>
      <c r="DG1" s="179" t="s">
        <v>242</v>
      </c>
      <c r="DH1" s="179" t="s">
        <v>243</v>
      </c>
      <c r="DI1" s="179" t="s">
        <v>244</v>
      </c>
      <c r="DJ1" s="179" t="s">
        <v>245</v>
      </c>
      <c r="DK1" s="179" t="s">
        <v>246</v>
      </c>
      <c r="DL1" s="179" t="s">
        <v>247</v>
      </c>
      <c r="DM1" s="179" t="s">
        <v>248</v>
      </c>
      <c r="DN1" s="179" t="s">
        <v>249</v>
      </c>
      <c r="DO1" s="179" t="s">
        <v>250</v>
      </c>
      <c r="DP1" s="179" t="s">
        <v>251</v>
      </c>
      <c r="DQ1" s="179" t="s">
        <v>252</v>
      </c>
      <c r="DR1" s="188" t="s">
        <v>253</v>
      </c>
      <c r="DS1" s="179" t="s">
        <v>254</v>
      </c>
      <c r="DT1" s="179" t="s">
        <v>255</v>
      </c>
      <c r="DU1" s="179" t="s">
        <v>256</v>
      </c>
      <c r="DV1" s="179" t="s">
        <v>257</v>
      </c>
      <c r="DW1" s="179" t="s">
        <v>258</v>
      </c>
      <c r="DX1" s="179" t="s">
        <v>259</v>
      </c>
      <c r="DY1" s="179" t="s">
        <v>260</v>
      </c>
      <c r="DZ1" s="179" t="s">
        <v>261</v>
      </c>
      <c r="EA1" s="179" t="s">
        <v>262</v>
      </c>
      <c r="EB1" s="179" t="s">
        <v>263</v>
      </c>
      <c r="EC1" s="179" t="s">
        <v>264</v>
      </c>
      <c r="ED1" s="179" t="s">
        <v>265</v>
      </c>
      <c r="EE1" s="179" t="s">
        <v>266</v>
      </c>
      <c r="EF1" s="179" t="s">
        <v>267</v>
      </c>
      <c r="EG1" s="179" t="s">
        <v>268</v>
      </c>
      <c r="EH1" s="188" t="s">
        <v>269</v>
      </c>
      <c r="EI1" s="179" t="s">
        <v>270</v>
      </c>
      <c r="EJ1" s="179" t="s">
        <v>271</v>
      </c>
      <c r="EK1" s="179" t="s">
        <v>272</v>
      </c>
      <c r="EL1" s="179" t="s">
        <v>273</v>
      </c>
      <c r="EM1" s="179" t="s">
        <v>274</v>
      </c>
      <c r="EN1" s="179" t="s">
        <v>275</v>
      </c>
      <c r="EO1" s="179" t="s">
        <v>276</v>
      </c>
      <c r="EP1" s="179" t="s">
        <v>277</v>
      </c>
      <c r="EQ1" s="179" t="s">
        <v>278</v>
      </c>
      <c r="ER1" s="179" t="s">
        <v>279</v>
      </c>
      <c r="ES1" s="179" t="s">
        <v>280</v>
      </c>
      <c r="ET1" s="179" t="s">
        <v>281</v>
      </c>
      <c r="EU1" s="179" t="s">
        <v>282</v>
      </c>
      <c r="EV1" s="179" t="s">
        <v>283</v>
      </c>
      <c r="EW1" s="188" t="s">
        <v>284</v>
      </c>
      <c r="EX1" s="179" t="s">
        <v>285</v>
      </c>
      <c r="EY1" s="179" t="s">
        <v>286</v>
      </c>
      <c r="EZ1" s="179" t="s">
        <v>287</v>
      </c>
      <c r="FA1" s="179" t="s">
        <v>288</v>
      </c>
      <c r="FB1" s="179" t="s">
        <v>289</v>
      </c>
      <c r="FC1" s="179" t="s">
        <v>290</v>
      </c>
      <c r="FD1" s="179" t="s">
        <v>291</v>
      </c>
      <c r="FE1" s="179" t="s">
        <v>292</v>
      </c>
      <c r="FF1" s="179" t="s">
        <v>293</v>
      </c>
      <c r="FG1" s="179" t="s">
        <v>294</v>
      </c>
      <c r="FH1" s="179" t="s">
        <v>295</v>
      </c>
      <c r="FI1" s="179" t="s">
        <v>296</v>
      </c>
      <c r="FJ1" s="179" t="s">
        <v>297</v>
      </c>
      <c r="FK1" s="179" t="s">
        <v>298</v>
      </c>
      <c r="FL1" s="179" t="s">
        <v>299</v>
      </c>
      <c r="FM1" s="179" t="s">
        <v>300</v>
      </c>
      <c r="FN1" s="179" t="s">
        <v>301</v>
      </c>
      <c r="FO1" s="179" t="s">
        <v>302</v>
      </c>
      <c r="FP1" s="179" t="s">
        <v>303</v>
      </c>
      <c r="FQ1" s="179" t="s">
        <v>304</v>
      </c>
      <c r="FR1" s="179" t="s">
        <v>305</v>
      </c>
      <c r="FS1" s="179" t="s">
        <v>306</v>
      </c>
      <c r="FT1" s="179" t="s">
        <v>307</v>
      </c>
      <c r="FU1" s="179" t="s">
        <v>308</v>
      </c>
      <c r="FV1" s="179" t="s">
        <v>309</v>
      </c>
      <c r="FW1" s="188" t="s">
        <v>310</v>
      </c>
      <c r="FX1" s="188" t="s">
        <v>311</v>
      </c>
      <c r="FY1" s="179" t="s">
        <v>312</v>
      </c>
      <c r="FZ1" s="179" t="s">
        <v>313</v>
      </c>
      <c r="GA1" s="179" t="s">
        <v>314</v>
      </c>
      <c r="GB1" s="179" t="s">
        <v>315</v>
      </c>
      <c r="GC1" s="179" t="s">
        <v>316</v>
      </c>
      <c r="GD1" s="179" t="s">
        <v>317</v>
      </c>
      <c r="GE1" s="179" t="s">
        <v>318</v>
      </c>
      <c r="GF1" s="188" t="s">
        <v>319</v>
      </c>
      <c r="GG1" s="179" t="s">
        <v>320</v>
      </c>
      <c r="GH1" s="179" t="s">
        <v>321</v>
      </c>
      <c r="GI1" s="179" t="s">
        <v>322</v>
      </c>
      <c r="GJ1" s="179" t="s">
        <v>323</v>
      </c>
      <c r="GK1" s="179" t="s">
        <v>324</v>
      </c>
      <c r="GL1" s="179" t="s">
        <v>325</v>
      </c>
      <c r="GM1" s="179" t="s">
        <v>326</v>
      </c>
      <c r="GN1" s="188" t="s">
        <v>327</v>
      </c>
      <c r="GO1" s="179" t="s">
        <v>328</v>
      </c>
      <c r="GP1" s="179" t="s">
        <v>329</v>
      </c>
      <c r="GQ1" s="179" t="s">
        <v>330</v>
      </c>
      <c r="GR1" s="179" t="s">
        <v>331</v>
      </c>
      <c r="GS1" s="179" t="s">
        <v>332</v>
      </c>
      <c r="GT1" s="179" t="s">
        <v>333</v>
      </c>
      <c r="GU1" s="188" t="s">
        <v>334</v>
      </c>
      <c r="GV1" s="179" t="s">
        <v>335</v>
      </c>
      <c r="GW1" s="179" t="s">
        <v>336</v>
      </c>
      <c r="GX1" s="179" t="s">
        <v>337</v>
      </c>
      <c r="GY1" s="179" t="s">
        <v>338</v>
      </c>
      <c r="GZ1" s="179" t="s">
        <v>339</v>
      </c>
      <c r="HA1" s="179" t="s">
        <v>340</v>
      </c>
      <c r="HB1" s="179" t="s">
        <v>341</v>
      </c>
      <c r="HC1" s="176" t="s">
        <v>342</v>
      </c>
      <c r="HD1" s="188" t="s">
        <v>343</v>
      </c>
      <c r="HE1" s="179" t="s">
        <v>344</v>
      </c>
      <c r="HF1" s="179" t="s">
        <v>345</v>
      </c>
      <c r="HG1" s="179" t="s">
        <v>346</v>
      </c>
      <c r="HH1" s="179" t="s">
        <v>347</v>
      </c>
      <c r="HI1" s="179" t="s">
        <v>348</v>
      </c>
      <c r="HJ1" s="179" t="s">
        <v>349</v>
      </c>
      <c r="HK1" s="179" t="s">
        <v>350</v>
      </c>
      <c r="HL1" s="179" t="s">
        <v>351</v>
      </c>
      <c r="HM1" s="179" t="s">
        <v>352</v>
      </c>
      <c r="HN1" s="179" t="s">
        <v>353</v>
      </c>
      <c r="HO1" s="179" t="s">
        <v>354</v>
      </c>
      <c r="HP1" s="188" t="s">
        <v>355</v>
      </c>
      <c r="HQ1" s="179" t="s">
        <v>356</v>
      </c>
      <c r="HR1" s="179" t="s">
        <v>357</v>
      </c>
      <c r="HS1" s="179" t="s">
        <v>358</v>
      </c>
      <c r="HT1" s="179" t="s">
        <v>359</v>
      </c>
      <c r="HU1" s="179" t="s">
        <v>360</v>
      </c>
      <c r="HV1" s="179" t="s">
        <v>361</v>
      </c>
      <c r="HW1" s="179" t="s">
        <v>362</v>
      </c>
      <c r="HX1" s="188" t="s">
        <v>363</v>
      </c>
      <c r="HY1" s="179" t="s">
        <v>364</v>
      </c>
      <c r="HZ1" s="179" t="s">
        <v>365</v>
      </c>
      <c r="IA1" s="179" t="s">
        <v>366</v>
      </c>
      <c r="IB1" s="179" t="s">
        <v>367</v>
      </c>
      <c r="IC1" s="179" t="s">
        <v>368</v>
      </c>
      <c r="ID1" s="179" t="s">
        <v>369</v>
      </c>
      <c r="IE1" s="179" t="s">
        <v>370</v>
      </c>
      <c r="IF1" s="179" t="s">
        <v>371</v>
      </c>
      <c r="IG1" s="179" t="s">
        <v>372</v>
      </c>
      <c r="IH1" s="179" t="s">
        <v>373</v>
      </c>
      <c r="II1" s="179" t="s">
        <v>374</v>
      </c>
      <c r="IJ1" s="179" t="s">
        <v>375</v>
      </c>
      <c r="IK1" s="179" t="s">
        <v>376</v>
      </c>
      <c r="IL1" s="179" t="s">
        <v>377</v>
      </c>
      <c r="IM1" s="179" t="s">
        <v>378</v>
      </c>
      <c r="IN1" s="179" t="s">
        <v>379</v>
      </c>
      <c r="IO1" s="188" t="s">
        <v>380</v>
      </c>
      <c r="IP1" s="179" t="s">
        <v>381</v>
      </c>
      <c r="IQ1" s="179" t="s">
        <v>382</v>
      </c>
      <c r="IR1" s="179" t="s">
        <v>383</v>
      </c>
      <c r="IS1" s="179" t="s">
        <v>384</v>
      </c>
      <c r="IT1" s="179" t="s">
        <v>385</v>
      </c>
      <c r="IU1" s="179" t="s">
        <v>386</v>
      </c>
      <c r="IV1" s="188" t="s">
        <v>387</v>
      </c>
      <c r="IW1" s="179" t="s">
        <v>388</v>
      </c>
      <c r="IX1" s="179" t="s">
        <v>389</v>
      </c>
      <c r="IY1" s="179" t="s">
        <v>390</v>
      </c>
      <c r="IZ1" s="179" t="s">
        <v>391</v>
      </c>
      <c r="JA1" s="179" t="s">
        <v>392</v>
      </c>
      <c r="JB1" s="179" t="s">
        <v>393</v>
      </c>
      <c r="JC1" s="179" t="s">
        <v>394</v>
      </c>
      <c r="JD1" s="179" t="s">
        <v>395</v>
      </c>
      <c r="JE1" s="179" t="s">
        <v>396</v>
      </c>
      <c r="JF1" s="179" t="s">
        <v>397</v>
      </c>
      <c r="JG1" s="179" t="s">
        <v>398</v>
      </c>
      <c r="JH1" s="179" t="s">
        <v>399</v>
      </c>
      <c r="JI1" s="179" t="s">
        <v>400</v>
      </c>
      <c r="JJ1" s="179" t="s">
        <v>401</v>
      </c>
      <c r="JK1" s="179" t="s">
        <v>402</v>
      </c>
      <c r="JL1" s="179" t="s">
        <v>403</v>
      </c>
      <c r="JM1" s="179" t="s">
        <v>404</v>
      </c>
      <c r="JN1" s="179" t="s">
        <v>405</v>
      </c>
      <c r="JO1" s="179" t="s">
        <v>406</v>
      </c>
      <c r="JP1" s="179" t="s">
        <v>407</v>
      </c>
      <c r="JQ1" s="179" t="s">
        <v>408</v>
      </c>
      <c r="JR1" s="179" t="s">
        <v>409</v>
      </c>
      <c r="JS1" s="179" t="s">
        <v>410</v>
      </c>
      <c r="JT1" s="179" t="s">
        <v>411</v>
      </c>
      <c r="JU1" s="179" t="s">
        <v>412</v>
      </c>
      <c r="JV1" s="179" t="s">
        <v>413</v>
      </c>
      <c r="JW1" s="179" t="s">
        <v>414</v>
      </c>
      <c r="JX1" s="179" t="s">
        <v>415</v>
      </c>
      <c r="JY1" s="179" t="s">
        <v>416</v>
      </c>
      <c r="JZ1" s="179" t="s">
        <v>417</v>
      </c>
      <c r="KA1" s="179" t="s">
        <v>418</v>
      </c>
      <c r="KB1" s="179" t="s">
        <v>419</v>
      </c>
      <c r="KC1" s="179" t="s">
        <v>420</v>
      </c>
      <c r="KD1" s="179" t="s">
        <v>421</v>
      </c>
      <c r="KE1" s="179" t="s">
        <v>422</v>
      </c>
      <c r="KF1" s="179" t="s">
        <v>423</v>
      </c>
      <c r="KG1" s="179" t="s">
        <v>424</v>
      </c>
      <c r="KH1" s="179" t="s">
        <v>425</v>
      </c>
      <c r="KI1" s="179" t="s">
        <v>426</v>
      </c>
      <c r="KJ1" s="179" t="s">
        <v>427</v>
      </c>
      <c r="KK1" s="179" t="s">
        <v>428</v>
      </c>
      <c r="KL1" s="179" t="s">
        <v>429</v>
      </c>
      <c r="KM1" s="179" t="s">
        <v>430</v>
      </c>
      <c r="KN1" s="179" t="s">
        <v>431</v>
      </c>
      <c r="KO1" s="188" t="s">
        <v>432</v>
      </c>
      <c r="KP1" s="179" t="s">
        <v>433</v>
      </c>
      <c r="KQ1" s="179" t="s">
        <v>434</v>
      </c>
      <c r="KR1" s="179" t="s">
        <v>435</v>
      </c>
      <c r="KS1" s="179" t="s">
        <v>436</v>
      </c>
      <c r="KT1" s="179" t="s">
        <v>437</v>
      </c>
      <c r="KU1" s="179" t="s">
        <v>438</v>
      </c>
      <c r="KV1" s="179" t="s">
        <v>439</v>
      </c>
      <c r="KW1" s="179" t="s">
        <v>440</v>
      </c>
      <c r="KX1" s="179" t="s">
        <v>441</v>
      </c>
      <c r="KY1" s="179" t="s">
        <v>442</v>
      </c>
      <c r="KZ1" s="179" t="s">
        <v>443</v>
      </c>
      <c r="LA1" s="179" t="s">
        <v>444</v>
      </c>
      <c r="LB1" s="179" t="s">
        <v>445</v>
      </c>
      <c r="LC1" s="179" t="s">
        <v>446</v>
      </c>
      <c r="LD1" s="176" t="s">
        <v>447</v>
      </c>
      <c r="LE1" s="188" t="s">
        <v>448</v>
      </c>
      <c r="LF1" s="179" t="s">
        <v>449</v>
      </c>
      <c r="LG1" s="179" t="s">
        <v>504</v>
      </c>
      <c r="LH1" s="179" t="s">
        <v>505</v>
      </c>
      <c r="LI1" s="179" t="s">
        <v>506</v>
      </c>
      <c r="LJ1" s="179" t="s">
        <v>507</v>
      </c>
      <c r="LK1" s="179" t="s">
        <v>508</v>
      </c>
      <c r="LL1" s="179" t="s">
        <v>509</v>
      </c>
      <c r="LM1" s="179" t="s">
        <v>510</v>
      </c>
      <c r="LN1" s="179" t="s">
        <v>511</v>
      </c>
      <c r="LO1" s="179" t="s">
        <v>512</v>
      </c>
      <c r="LP1" s="179" t="s">
        <v>450</v>
      </c>
      <c r="LQ1" s="179" t="s">
        <v>513</v>
      </c>
      <c r="LR1" s="179" t="s">
        <v>514</v>
      </c>
      <c r="LS1" s="179" t="s">
        <v>515</v>
      </c>
      <c r="LT1" s="179" t="s">
        <v>516</v>
      </c>
      <c r="LU1" s="179" t="s">
        <v>517</v>
      </c>
      <c r="LV1" s="188" t="s">
        <v>451</v>
      </c>
      <c r="LW1" s="179" t="s">
        <v>452</v>
      </c>
      <c r="LX1" s="179" t="s">
        <v>453</v>
      </c>
      <c r="LY1" s="179" t="s">
        <v>454</v>
      </c>
      <c r="LZ1" s="179" t="s">
        <v>455</v>
      </c>
      <c r="MA1" s="179" t="s">
        <v>456</v>
      </c>
      <c r="MB1" s="179" t="s">
        <v>457</v>
      </c>
      <c r="MC1" s="179" t="s">
        <v>458</v>
      </c>
      <c r="MD1" s="179" t="s">
        <v>459</v>
      </c>
      <c r="ME1" s="179" t="s">
        <v>460</v>
      </c>
      <c r="MF1" s="179" t="s">
        <v>461</v>
      </c>
      <c r="MG1" s="179" t="s">
        <v>462</v>
      </c>
      <c r="MH1" s="179" t="s">
        <v>463</v>
      </c>
      <c r="MI1" s="179" t="s">
        <v>464</v>
      </c>
      <c r="MJ1" s="179" t="s">
        <v>465</v>
      </c>
      <c r="MK1" s="179" t="s">
        <v>466</v>
      </c>
      <c r="ML1" s="179" t="s">
        <v>467</v>
      </c>
      <c r="MM1" s="179" t="s">
        <v>468</v>
      </c>
      <c r="MN1" s="179" t="s">
        <v>469</v>
      </c>
      <c r="MO1" s="179" t="s">
        <v>470</v>
      </c>
      <c r="MP1" s="179" t="s">
        <v>471</v>
      </c>
      <c r="MQ1" s="179" t="s">
        <v>472</v>
      </c>
      <c r="MR1" s="179" t="s">
        <v>473</v>
      </c>
      <c r="MS1" s="179" t="s">
        <v>474</v>
      </c>
      <c r="MT1" s="179" t="s">
        <v>475</v>
      </c>
      <c r="MU1" s="179" t="s">
        <v>476</v>
      </c>
      <c r="MV1" s="179" t="s">
        <v>477</v>
      </c>
      <c r="MW1" s="179" t="s">
        <v>478</v>
      </c>
      <c r="MX1" s="179" t="s">
        <v>479</v>
      </c>
      <c r="MY1" s="179" t="s">
        <v>480</v>
      </c>
      <c r="MZ1" s="179" t="s">
        <v>481</v>
      </c>
      <c r="NA1" s="179" t="s">
        <v>482</v>
      </c>
      <c r="NB1" s="179" t="s">
        <v>483</v>
      </c>
      <c r="NC1" s="179" t="s">
        <v>484</v>
      </c>
      <c r="ND1" s="179" t="s">
        <v>485</v>
      </c>
      <c r="NE1" s="179" t="s">
        <v>486</v>
      </c>
      <c r="NF1" s="179" t="s">
        <v>487</v>
      </c>
      <c r="NG1" s="179" t="s">
        <v>488</v>
      </c>
      <c r="NH1" s="188" t="s">
        <v>489</v>
      </c>
      <c r="NI1" s="179" t="s">
        <v>490</v>
      </c>
      <c r="NJ1" s="179" t="s">
        <v>491</v>
      </c>
      <c r="NK1" s="179" t="s">
        <v>492</v>
      </c>
      <c r="NL1" s="179" t="s">
        <v>493</v>
      </c>
      <c r="NM1" s="179" t="s">
        <v>494</v>
      </c>
      <c r="NN1" s="188" t="s">
        <v>495</v>
      </c>
      <c r="NO1" s="179" t="s">
        <v>496</v>
      </c>
      <c r="NP1" s="179" t="s">
        <v>497</v>
      </c>
      <c r="NQ1" s="179" t="s">
        <v>498</v>
      </c>
      <c r="NR1" s="179" t="s">
        <v>499</v>
      </c>
      <c r="NS1" s="179" t="s">
        <v>500</v>
      </c>
      <c r="NT1" s="179" t="s">
        <v>501</v>
      </c>
      <c r="NU1" s="179" t="s">
        <v>502</v>
      </c>
      <c r="NV1" s="176" t="s">
        <v>518</v>
      </c>
      <c r="NW1" s="188" t="s">
        <v>519</v>
      </c>
      <c r="NX1" s="179" t="s">
        <v>520</v>
      </c>
      <c r="NY1" s="179" t="s">
        <v>521</v>
      </c>
      <c r="NZ1" s="179" t="s">
        <v>522</v>
      </c>
      <c r="OA1" s="179" t="s">
        <v>523</v>
      </c>
      <c r="OB1" s="179" t="s">
        <v>524</v>
      </c>
      <c r="OC1" s="179" t="s">
        <v>525</v>
      </c>
      <c r="OD1" s="179" t="s">
        <v>526</v>
      </c>
      <c r="OE1" s="179" t="s">
        <v>527</v>
      </c>
      <c r="OF1" s="179" t="s">
        <v>528</v>
      </c>
      <c r="OG1" s="179" t="s">
        <v>529</v>
      </c>
      <c r="OH1" s="179" t="s">
        <v>530</v>
      </c>
      <c r="OI1" s="179" t="s">
        <v>531</v>
      </c>
      <c r="OJ1" s="179" t="s">
        <v>532</v>
      </c>
      <c r="OK1" s="179" t="s">
        <v>533</v>
      </c>
      <c r="OL1" s="179" t="s">
        <v>534</v>
      </c>
      <c r="OM1" s="179" t="s">
        <v>535</v>
      </c>
      <c r="ON1" s="179" t="s">
        <v>536</v>
      </c>
      <c r="OO1" s="179" t="s">
        <v>537</v>
      </c>
      <c r="OP1" s="179" t="s">
        <v>538</v>
      </c>
      <c r="OQ1" s="179" t="s">
        <v>539</v>
      </c>
      <c r="OR1" s="179" t="s">
        <v>540</v>
      </c>
      <c r="OS1" s="179" t="s">
        <v>541</v>
      </c>
      <c r="OT1" s="179" t="s">
        <v>542</v>
      </c>
      <c r="OU1" s="179" t="s">
        <v>543</v>
      </c>
      <c r="OV1" s="179" t="s">
        <v>544</v>
      </c>
      <c r="OW1" s="179" t="s">
        <v>545</v>
      </c>
      <c r="OX1" s="179" t="s">
        <v>546</v>
      </c>
      <c r="OY1" s="179" t="s">
        <v>547</v>
      </c>
      <c r="OZ1" s="179" t="s">
        <v>548</v>
      </c>
      <c r="PA1" s="179" t="s">
        <v>549</v>
      </c>
      <c r="PB1" s="179" t="s">
        <v>550</v>
      </c>
      <c r="PC1" s="179" t="s">
        <v>551</v>
      </c>
      <c r="PD1" s="179" t="s">
        <v>552</v>
      </c>
      <c r="PE1" s="179" t="s">
        <v>553</v>
      </c>
      <c r="PF1" s="179" t="s">
        <v>554</v>
      </c>
      <c r="PG1" s="179" t="s">
        <v>555</v>
      </c>
      <c r="PH1" s="179" t="s">
        <v>556</v>
      </c>
      <c r="PI1" s="179" t="s">
        <v>557</v>
      </c>
      <c r="PJ1" s="179" t="s">
        <v>558</v>
      </c>
      <c r="PK1" s="179" t="s">
        <v>559</v>
      </c>
      <c r="PL1" s="179" t="s">
        <v>560</v>
      </c>
      <c r="PM1" s="179" t="s">
        <v>561</v>
      </c>
      <c r="PN1" s="179" t="s">
        <v>562</v>
      </c>
      <c r="PO1" s="179" t="s">
        <v>563</v>
      </c>
      <c r="PP1" s="179" t="s">
        <v>564</v>
      </c>
      <c r="PQ1" s="179" t="s">
        <v>565</v>
      </c>
      <c r="PR1" s="179" t="s">
        <v>566</v>
      </c>
      <c r="PS1" s="179" t="s">
        <v>567</v>
      </c>
      <c r="PT1" s="179" t="s">
        <v>568</v>
      </c>
      <c r="PU1" s="179" t="s">
        <v>569</v>
      </c>
      <c r="PV1" s="179" t="s">
        <v>570</v>
      </c>
      <c r="PW1" s="179" t="s">
        <v>571</v>
      </c>
      <c r="PX1" s="179" t="s">
        <v>572</v>
      </c>
      <c r="PY1" s="179" t="s">
        <v>573</v>
      </c>
      <c r="PZ1" s="179" t="s">
        <v>574</v>
      </c>
      <c r="QA1" s="179" t="s">
        <v>575</v>
      </c>
      <c r="QB1" s="179" t="s">
        <v>576</v>
      </c>
      <c r="QC1" s="179" t="s">
        <v>577</v>
      </c>
      <c r="QD1" s="179" t="s">
        <v>578</v>
      </c>
      <c r="QE1" s="179" t="s">
        <v>579</v>
      </c>
      <c r="QF1" s="188" t="s">
        <v>580</v>
      </c>
      <c r="QG1" s="179" t="s">
        <v>581</v>
      </c>
      <c r="QH1" s="179" t="s">
        <v>582</v>
      </c>
      <c r="QI1" s="179" t="s">
        <v>583</v>
      </c>
      <c r="QJ1" s="179" t="s">
        <v>584</v>
      </c>
      <c r="QK1" s="179" t="s">
        <v>585</v>
      </c>
      <c r="QL1" s="179" t="s">
        <v>586</v>
      </c>
      <c r="QM1" s="179" t="s">
        <v>587</v>
      </c>
      <c r="QN1" s="188" t="s">
        <v>588</v>
      </c>
      <c r="QO1" s="179" t="s">
        <v>589</v>
      </c>
      <c r="QP1" s="179" t="s">
        <v>590</v>
      </c>
      <c r="QQ1" s="179" t="s">
        <v>605</v>
      </c>
      <c r="QR1" s="179" t="s">
        <v>606</v>
      </c>
      <c r="QS1" s="179" t="s">
        <v>607</v>
      </c>
      <c r="QT1" s="179" t="s">
        <v>608</v>
      </c>
      <c r="QU1" s="179" t="s">
        <v>609</v>
      </c>
      <c r="QV1" s="179" t="s">
        <v>610</v>
      </c>
      <c r="QW1" s="179" t="s">
        <v>611</v>
      </c>
      <c r="QX1" s="179" t="s">
        <v>612</v>
      </c>
      <c r="QY1" s="179" t="s">
        <v>613</v>
      </c>
      <c r="QZ1" s="179" t="s">
        <v>614</v>
      </c>
      <c r="RA1" s="179" t="s">
        <v>615</v>
      </c>
      <c r="RB1" s="179" t="s">
        <v>616</v>
      </c>
      <c r="RC1" s="179" t="s">
        <v>617</v>
      </c>
      <c r="RD1" s="179" t="s">
        <v>618</v>
      </c>
      <c r="RE1" s="179" t="s">
        <v>619</v>
      </c>
      <c r="RF1" s="188" t="s">
        <v>591</v>
      </c>
      <c r="RG1" s="179" t="s">
        <v>592</v>
      </c>
      <c r="RH1" s="179" t="s">
        <v>593</v>
      </c>
      <c r="RI1" s="179" t="s">
        <v>594</v>
      </c>
      <c r="RJ1" s="188" t="s">
        <v>595</v>
      </c>
      <c r="RK1" s="179" t="s">
        <v>596</v>
      </c>
      <c r="RL1" s="179" t="s">
        <v>597</v>
      </c>
      <c r="RM1" s="179" t="s">
        <v>598</v>
      </c>
      <c r="RN1" s="179" t="s">
        <v>599</v>
      </c>
      <c r="RO1" s="179" t="s">
        <v>600</v>
      </c>
      <c r="RP1" s="179" t="s">
        <v>601</v>
      </c>
      <c r="RQ1" s="179" t="s">
        <v>602</v>
      </c>
      <c r="RR1" s="179" t="s">
        <v>603</v>
      </c>
      <c r="RS1" s="179" t="s">
        <v>604</v>
      </c>
      <c r="RT1" s="176" t="s">
        <v>620</v>
      </c>
      <c r="RU1" s="188" t="s">
        <v>621</v>
      </c>
      <c r="RV1" s="179" t="s">
        <v>622</v>
      </c>
      <c r="RW1" s="179" t="s">
        <v>623</v>
      </c>
      <c r="RX1" s="179" t="s">
        <v>624</v>
      </c>
      <c r="RY1" s="179" t="s">
        <v>625</v>
      </c>
      <c r="RZ1" s="179" t="s">
        <v>626</v>
      </c>
      <c r="SA1" s="179" t="s">
        <v>627</v>
      </c>
      <c r="SB1" s="179" t="s">
        <v>628</v>
      </c>
      <c r="SC1" s="179" t="s">
        <v>629</v>
      </c>
      <c r="SD1" s="188" t="s">
        <v>630</v>
      </c>
      <c r="SE1" s="179" t="s">
        <v>631</v>
      </c>
      <c r="SF1" s="179" t="s">
        <v>632</v>
      </c>
      <c r="SG1" s="179" t="s">
        <v>633</v>
      </c>
      <c r="SH1" s="179" t="s">
        <v>634</v>
      </c>
      <c r="SI1" s="179" t="s">
        <v>635</v>
      </c>
      <c r="SJ1" s="179" t="s">
        <v>636</v>
      </c>
      <c r="SK1" s="179" t="s">
        <v>637</v>
      </c>
      <c r="SL1" s="179" t="s">
        <v>638</v>
      </c>
      <c r="SM1" s="179" t="s">
        <v>639</v>
      </c>
      <c r="SN1" s="179" t="s">
        <v>640</v>
      </c>
      <c r="SO1" s="179" t="s">
        <v>641</v>
      </c>
      <c r="SP1" s="179" t="s">
        <v>642</v>
      </c>
      <c r="SQ1" s="179" t="s">
        <v>643</v>
      </c>
      <c r="SR1" s="179" t="s">
        <v>644</v>
      </c>
      <c r="SS1" s="179" t="s">
        <v>645</v>
      </c>
      <c r="ST1" s="179" t="s">
        <v>646</v>
      </c>
      <c r="SU1" s="176" t="s">
        <v>647</v>
      </c>
      <c r="SV1" s="188" t="s">
        <v>648</v>
      </c>
      <c r="SW1" s="179" t="s">
        <v>649</v>
      </c>
      <c r="SX1" s="179" t="s">
        <v>650</v>
      </c>
      <c r="SY1" s="179" t="s">
        <v>651</v>
      </c>
      <c r="SZ1" s="179" t="s">
        <v>652</v>
      </c>
      <c r="TA1" s="179" t="s">
        <v>653</v>
      </c>
      <c r="TB1" s="179" t="s">
        <v>654</v>
      </c>
      <c r="TC1" s="179" t="s">
        <v>655</v>
      </c>
      <c r="TD1" s="179" t="s">
        <v>656</v>
      </c>
      <c r="TE1" s="179" t="s">
        <v>657</v>
      </c>
      <c r="TF1" s="179" t="s">
        <v>658</v>
      </c>
      <c r="TG1" s="179" t="s">
        <v>659</v>
      </c>
      <c r="TH1" s="179" t="s">
        <v>660</v>
      </c>
      <c r="TI1" s="179" t="s">
        <v>661</v>
      </c>
      <c r="TJ1" s="188" t="s">
        <v>662</v>
      </c>
      <c r="TK1" s="179" t="s">
        <v>663</v>
      </c>
      <c r="TL1" s="179" t="s">
        <v>664</v>
      </c>
      <c r="TM1" s="179" t="s">
        <v>665</v>
      </c>
      <c r="TN1" s="179" t="s">
        <v>666</v>
      </c>
      <c r="TO1" s="179" t="s">
        <v>667</v>
      </c>
      <c r="TP1" s="179" t="s">
        <v>668</v>
      </c>
      <c r="TQ1" s="179" t="s">
        <v>669</v>
      </c>
      <c r="TR1" s="179" t="s">
        <v>670</v>
      </c>
      <c r="TS1" s="179" t="s">
        <v>671</v>
      </c>
      <c r="TT1" s="179" t="s">
        <v>672</v>
      </c>
      <c r="TU1" s="179" t="s">
        <v>673</v>
      </c>
      <c r="TV1" s="179" t="s">
        <v>674</v>
      </c>
      <c r="TW1" s="179" t="s">
        <v>675</v>
      </c>
      <c r="TX1" s="179" t="s">
        <v>676</v>
      </c>
      <c r="TY1" s="179" t="s">
        <v>677</v>
      </c>
      <c r="TZ1" s="179" t="s">
        <v>678</v>
      </c>
      <c r="UA1" s="179" t="s">
        <v>679</v>
      </c>
      <c r="UB1" s="179" t="s">
        <v>680</v>
      </c>
      <c r="UC1" s="176" t="s">
        <v>681</v>
      </c>
      <c r="UD1" s="179" t="s">
        <v>682</v>
      </c>
      <c r="UE1" s="179" t="s">
        <v>683</v>
      </c>
      <c r="UF1" s="179" t="s">
        <v>684</v>
      </c>
      <c r="UG1" s="179" t="s">
        <v>685</v>
      </c>
      <c r="UH1" s="179" t="s">
        <v>686</v>
      </c>
      <c r="UI1" s="182"/>
    </row>
    <row r="2" spans="1:555" s="119" customFormat="1" hidden="1" x14ac:dyDescent="0.25">
      <c r="A2" s="119" t="s">
        <v>49</v>
      </c>
      <c r="B2" s="119" t="s">
        <v>51</v>
      </c>
      <c r="C2" s="119" t="s">
        <v>53</v>
      </c>
      <c r="D2" s="119" t="s">
        <v>55</v>
      </c>
      <c r="E2" s="119" t="s">
        <v>57</v>
      </c>
      <c r="F2" s="119" t="s">
        <v>59</v>
      </c>
      <c r="G2" s="157" t="s">
        <v>62</v>
      </c>
      <c r="H2" s="119" t="s">
        <v>64</v>
      </c>
      <c r="I2" s="119" t="s">
        <v>65</v>
      </c>
      <c r="J2" s="119" t="s">
        <v>66</v>
      </c>
      <c r="K2" s="119" t="s">
        <v>69</v>
      </c>
      <c r="L2" s="119" t="s">
        <v>70</v>
      </c>
      <c r="M2" s="119" t="s">
        <v>71</v>
      </c>
      <c r="N2" s="119" t="s">
        <v>72</v>
      </c>
      <c r="O2" s="119" t="s">
        <v>73</v>
      </c>
      <c r="R2" s="119" t="s">
        <v>687</v>
      </c>
      <c r="S2" s="119" t="s">
        <v>696</v>
      </c>
      <c r="U2" s="119" t="s">
        <v>702</v>
      </c>
      <c r="V2" s="119" t="s">
        <v>703</v>
      </c>
      <c r="W2" s="119" t="s">
        <v>704</v>
      </c>
      <c r="X2" s="119" t="s">
        <v>706</v>
      </c>
      <c r="Y2" s="119" t="s">
        <v>707</v>
      </c>
      <c r="Z2" s="119" t="s">
        <v>708</v>
      </c>
      <c r="AA2" s="119" t="s">
        <v>710</v>
      </c>
      <c r="AB2" s="119" t="s">
        <v>711</v>
      </c>
      <c r="AC2" s="119" t="s">
        <v>712</v>
      </c>
      <c r="AD2" s="119" t="s">
        <v>714</v>
      </c>
      <c r="AE2" s="119" t="s">
        <v>715</v>
      </c>
      <c r="AF2" s="119" t="s">
        <v>716</v>
      </c>
      <c r="AH2" s="119" t="s">
        <v>1249</v>
      </c>
      <c r="AI2" s="119" t="s">
        <v>1250</v>
      </c>
      <c r="AJ2" s="119" t="s">
        <v>1251</v>
      </c>
      <c r="AK2" s="119" t="s">
        <v>1252</v>
      </c>
      <c r="AL2" s="119" t="s">
        <v>1253</v>
      </c>
      <c r="AM2" s="119" t="s">
        <v>1254</v>
      </c>
      <c r="AN2" s="119" t="s">
        <v>1255</v>
      </c>
      <c r="AO2" s="119" t="s">
        <v>1256</v>
      </c>
      <c r="AP2" s="119" t="s">
        <v>1257</v>
      </c>
      <c r="AQ2" s="119" t="s">
        <v>1258</v>
      </c>
      <c r="AR2" s="119" t="s">
        <v>1259</v>
      </c>
      <c r="AS2" s="119" t="s">
        <v>1260</v>
      </c>
      <c r="AT2" s="119" t="s">
        <v>1261</v>
      </c>
      <c r="AU2" s="119" t="s">
        <v>1262</v>
      </c>
      <c r="AV2" s="119" t="s">
        <v>1263</v>
      </c>
      <c r="AW2" s="119" t="s">
        <v>1264</v>
      </c>
      <c r="AX2" s="119" t="s">
        <v>1265</v>
      </c>
      <c r="AY2" s="119" t="s">
        <v>1266</v>
      </c>
      <c r="AZ2" s="119" t="s">
        <v>1267</v>
      </c>
      <c r="BA2" s="119" t="s">
        <v>1268</v>
      </c>
      <c r="BB2" s="119" t="s">
        <v>1269</v>
      </c>
      <c r="BC2" s="119" t="s">
        <v>1270</v>
      </c>
      <c r="BD2" s="119" t="s">
        <v>1271</v>
      </c>
      <c r="BE2" s="119" t="s">
        <v>1272</v>
      </c>
      <c r="BF2" s="119" t="s">
        <v>1273</v>
      </c>
      <c r="BG2" s="119" t="s">
        <v>1274</v>
      </c>
      <c r="BH2" s="119" t="s">
        <v>1275</v>
      </c>
      <c r="BI2" s="119" t="s">
        <v>1276</v>
      </c>
      <c r="BJ2" s="119" t="s">
        <v>1277</v>
      </c>
      <c r="BK2" s="119" t="s">
        <v>1278</v>
      </c>
      <c r="BL2" s="119" t="s">
        <v>1279</v>
      </c>
      <c r="BM2" s="119" t="s">
        <v>1280</v>
      </c>
      <c r="BN2" s="119" t="s">
        <v>1281</v>
      </c>
      <c r="BO2" s="119" t="s">
        <v>1282</v>
      </c>
      <c r="BP2" s="119" t="s">
        <v>1283</v>
      </c>
      <c r="BQ2" s="119" t="s">
        <v>1284</v>
      </c>
      <c r="BR2" s="119" t="s">
        <v>1285</v>
      </c>
      <c r="BS2" s="119" t="s">
        <v>1286</v>
      </c>
      <c r="BT2" s="119" t="s">
        <v>1287</v>
      </c>
      <c r="BU2" s="119" t="s">
        <v>1288</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1433</v>
      </c>
      <c r="D5" s="196">
        <f>SUMIF(C:C,$C$10,D:D)</f>
        <v>0</v>
      </c>
    </row>
    <row r="6" spans="1:555" x14ac:dyDescent="0.25">
      <c r="C6" s="105"/>
      <c r="D6" s="105"/>
      <c r="E6" s="105"/>
      <c r="F6" s="105"/>
      <c r="G6" s="77"/>
      <c r="H6" s="105"/>
      <c r="I6" s="105"/>
    </row>
    <row r="7" spans="1:555" x14ac:dyDescent="0.25">
      <c r="C7" s="105"/>
      <c r="D7" s="105"/>
      <c r="E7" s="105"/>
      <c r="F7" s="105"/>
      <c r="G7" s="77"/>
      <c r="H7" s="105"/>
      <c r="I7" s="105"/>
    </row>
    <row r="8" spans="1:555" x14ac:dyDescent="0.25">
      <c r="C8" s="105"/>
      <c r="D8" s="105"/>
      <c r="E8" s="105"/>
      <c r="F8" s="105"/>
      <c r="G8" s="77"/>
      <c r="H8" s="105"/>
      <c r="I8" s="105"/>
    </row>
    <row r="9" spans="1:555" ht="15.75" thickBot="1" x14ac:dyDescent="0.3">
      <c r="C9" s="105"/>
      <c r="D9" s="105"/>
      <c r="E9" s="105"/>
      <c r="F9" s="105"/>
      <c r="G9" s="77"/>
      <c r="H9" s="105"/>
      <c r="I9" s="105"/>
      <c r="K9" s="174"/>
    </row>
    <row r="10" spans="1:555" ht="15.75" thickBot="1" x14ac:dyDescent="0.3">
      <c r="C10" s="154" t="s">
        <v>1406</v>
      </c>
      <c r="D10" s="106">
        <f>SUM(F17:F51)</f>
        <v>0</v>
      </c>
      <c r="F10" s="69"/>
      <c r="G10" s="78"/>
      <c r="H10" s="69"/>
      <c r="I10" s="69"/>
    </row>
    <row r="11" spans="1:555" x14ac:dyDescent="0.25">
      <c r="B11" s="92"/>
      <c r="C11" s="69"/>
      <c r="D11" s="31"/>
      <c r="E11" s="92"/>
      <c r="F11" s="92"/>
      <c r="G11" s="92"/>
      <c r="H11" s="75"/>
      <c r="I11" s="75"/>
      <c r="J11" s="75"/>
      <c r="K11" s="110"/>
    </row>
    <row r="12" spans="1:555" x14ac:dyDescent="0.25">
      <c r="B12" s="92"/>
      <c r="C12" s="69"/>
      <c r="D12" s="31"/>
      <c r="E12" s="92"/>
      <c r="F12" s="92"/>
      <c r="G12" s="92"/>
      <c r="H12" s="75"/>
      <c r="I12" s="75"/>
      <c r="J12" s="75"/>
      <c r="K12" s="110"/>
    </row>
    <row r="13" spans="1:555" ht="15.75" x14ac:dyDescent="0.25">
      <c r="B13" s="92"/>
      <c r="C13" s="201" t="s">
        <v>1293</v>
      </c>
      <c r="D13" s="202"/>
      <c r="E13" s="92"/>
      <c r="F13" s="92"/>
      <c r="G13" s="92"/>
      <c r="H13" s="75"/>
      <c r="I13" s="75"/>
      <c r="J13" s="75"/>
      <c r="K13" s="110"/>
    </row>
    <row r="14" spans="1:555" ht="18.75" x14ac:dyDescent="0.25">
      <c r="B14" s="92"/>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2"/>
      <c r="F14" s="92"/>
      <c r="G14" s="92"/>
      <c r="H14" s="75"/>
      <c r="I14" s="75"/>
      <c r="J14" s="75"/>
      <c r="K14" s="110"/>
    </row>
    <row r="15" spans="1:555" ht="15.75" thickBot="1" x14ac:dyDescent="0.3">
      <c r="F15" s="92"/>
      <c r="G15" s="75"/>
      <c r="H15" s="75"/>
      <c r="I15" s="75"/>
    </row>
    <row r="16" spans="1:555" ht="30.75" thickBot="1" x14ac:dyDescent="0.3">
      <c r="C16" s="126" t="s">
        <v>1294</v>
      </c>
      <c r="D16" s="131" t="s">
        <v>90</v>
      </c>
      <c r="E16" s="133" t="s">
        <v>1296</v>
      </c>
      <c r="F16" s="132" t="s">
        <v>1297</v>
      </c>
      <c r="G16" s="130" t="s">
        <v>1298</v>
      </c>
      <c r="H16" s="133" t="s">
        <v>1299</v>
      </c>
      <c r="I16" s="130" t="s">
        <v>695</v>
      </c>
      <c r="J16" s="130" t="s">
        <v>1300</v>
      </c>
      <c r="K16" s="130" t="s">
        <v>1301</v>
      </c>
      <c r="L16" s="130" t="s">
        <v>1434</v>
      </c>
    </row>
    <row r="17" spans="3:12" x14ac:dyDescent="0.25">
      <c r="C17" s="138"/>
      <c r="D17" s="155"/>
      <c r="E17" s="113"/>
      <c r="F17" s="95">
        <f t="shared" ref="F17:F51" si="0">D17*E17</f>
        <v>0</v>
      </c>
      <c r="G17" s="158" t="s">
        <v>687</v>
      </c>
      <c r="H17" s="139" t="s">
        <v>525</v>
      </c>
      <c r="I17" s="127" t="str">
        <f>VLOOKUP(H17,Presupuesto!$B$11:$C$565,2,0)</f>
        <v>BECAS</v>
      </c>
      <c r="J17" s="219" t="s">
        <v>66</v>
      </c>
      <c r="K17" s="96" t="s">
        <v>702</v>
      </c>
      <c r="L17" s="96"/>
    </row>
    <row r="18" spans="3:12" x14ac:dyDescent="0.25">
      <c r="C18" s="138"/>
      <c r="D18" s="155"/>
      <c r="E18" s="120"/>
      <c r="F18" s="95">
        <f t="shared" si="0"/>
        <v>0</v>
      </c>
      <c r="G18" s="158"/>
      <c r="H18" s="139" t="s">
        <v>526</v>
      </c>
      <c r="I18" s="127" t="str">
        <f>VLOOKUP(H18,Presupuesto!$B$11:$C$565,2,0)</f>
        <v>BECAS ESTUDIANTES DE PREGRADO (PLAN REFORMA)</v>
      </c>
      <c r="J18" s="96" t="str">
        <f>$J$17</f>
        <v>Posgrado</v>
      </c>
      <c r="K18" s="96" t="s">
        <v>703</v>
      </c>
      <c r="L18" s="96"/>
    </row>
    <row r="19" spans="3:12" x14ac:dyDescent="0.25">
      <c r="C19" s="138"/>
      <c r="D19" s="155"/>
      <c r="E19" s="120"/>
      <c r="F19" s="95">
        <f t="shared" si="0"/>
        <v>0</v>
      </c>
      <c r="G19" s="158"/>
      <c r="H19" s="139" t="s">
        <v>527</v>
      </c>
      <c r="I19" s="127" t="str">
        <f>VLOOKUP(H19,Presupuesto!$B$11:$C$565,2,0)</f>
        <v>BECAS CONVENIO MINISTERIO SALUD -IHSS-UNAH</v>
      </c>
      <c r="J19" s="96" t="str">
        <f t="shared" ref="J19:J50" si="1">$J$17</f>
        <v>Posgrado</v>
      </c>
      <c r="K19" s="96" t="s">
        <v>703</v>
      </c>
      <c r="L19" s="96"/>
    </row>
    <row r="20" spans="3:12" x14ac:dyDescent="0.25">
      <c r="C20" s="138"/>
      <c r="D20" s="155"/>
      <c r="E20" s="120"/>
      <c r="F20" s="95">
        <f t="shared" si="0"/>
        <v>0</v>
      </c>
      <c r="G20" s="158"/>
      <c r="H20" s="139" t="s">
        <v>528</v>
      </c>
      <c r="I20" s="127" t="str">
        <f>VLOOKUP(H20,Presupuesto!$B$11:$C$565,2,0)</f>
        <v>BECAS DE ACTUALIZACION Y CAPACITACION DOCENTE</v>
      </c>
      <c r="J20" s="96" t="str">
        <f t="shared" si="1"/>
        <v>Posgrado</v>
      </c>
      <c r="K20" s="96" t="s">
        <v>703</v>
      </c>
      <c r="L20" s="96"/>
    </row>
    <row r="21" spans="3:12" x14ac:dyDescent="0.25">
      <c r="C21" s="138"/>
      <c r="D21" s="155"/>
      <c r="E21" s="120"/>
      <c r="F21" s="95">
        <f t="shared" si="0"/>
        <v>0</v>
      </c>
      <c r="G21" s="158"/>
      <c r="H21" s="139" t="s">
        <v>529</v>
      </c>
      <c r="I21" s="127" t="str">
        <f>VLOOKUP(H21,Presupuesto!$B$11:$C$565,2,0)</f>
        <v>BECAS EXCELENCIA ACADEMICA</v>
      </c>
      <c r="J21" s="96" t="str">
        <f t="shared" si="1"/>
        <v>Posgrado</v>
      </c>
      <c r="K21" s="96" t="s">
        <v>703</v>
      </c>
      <c r="L21" s="96"/>
    </row>
    <row r="22" spans="3:12" x14ac:dyDescent="0.25">
      <c r="C22" s="138"/>
      <c r="D22" s="155"/>
      <c r="E22" s="120"/>
      <c r="F22" s="95">
        <f t="shared" si="0"/>
        <v>0</v>
      </c>
      <c r="G22" s="158"/>
      <c r="H22" s="139" t="s">
        <v>530</v>
      </c>
      <c r="I22" s="127" t="str">
        <f>VLOOKUP(H22,Presupuesto!$B$11:$C$565,2,0)</f>
        <v>BECAS PARA HIJOS DE LOS TRABAJADORES</v>
      </c>
      <c r="J22" s="96" t="str">
        <f t="shared" si="1"/>
        <v>Posgrado</v>
      </c>
      <c r="K22" s="96" t="s">
        <v>712</v>
      </c>
      <c r="L22" s="96"/>
    </row>
    <row r="23" spans="3:12" x14ac:dyDescent="0.25">
      <c r="C23" s="138"/>
      <c r="D23" s="155"/>
      <c r="E23" s="120"/>
      <c r="F23" s="95">
        <f t="shared" si="0"/>
        <v>0</v>
      </c>
      <c r="G23" s="158"/>
      <c r="H23" s="139" t="s">
        <v>531</v>
      </c>
      <c r="I23" s="127" t="str">
        <f>VLOOKUP(H23,Presupuesto!$B$11:$C$565,2,0)</f>
        <v>BECAS POST GRADO ECONOMIA</v>
      </c>
      <c r="J23" s="96" t="str">
        <f t="shared" si="1"/>
        <v>Posgrado</v>
      </c>
      <c r="K23" s="96" t="s">
        <v>703</v>
      </c>
      <c r="L23" s="96"/>
    </row>
    <row r="24" spans="3:12" x14ac:dyDescent="0.25">
      <c r="C24" s="138"/>
      <c r="D24" s="155"/>
      <c r="E24" s="120"/>
      <c r="F24" s="95">
        <f t="shared" si="0"/>
        <v>0</v>
      </c>
      <c r="G24" s="158"/>
      <c r="H24" s="139" t="s">
        <v>532</v>
      </c>
      <c r="I24" s="127" t="str">
        <f>VLOOKUP(H24,Presupuesto!$B$11:$C$565,2,0)</f>
        <v>BECAS POST-GRADO DE TRABAJO SOCIAL</v>
      </c>
      <c r="J24" s="96" t="str">
        <f t="shared" si="1"/>
        <v>Posgrado</v>
      </c>
      <c r="K24" s="96" t="s">
        <v>703</v>
      </c>
      <c r="L24" s="96"/>
    </row>
    <row r="25" spans="3:12" x14ac:dyDescent="0.25">
      <c r="C25" s="138"/>
      <c r="D25" s="155"/>
      <c r="E25" s="120"/>
      <c r="F25" s="95">
        <f t="shared" si="0"/>
        <v>0</v>
      </c>
      <c r="G25" s="158"/>
      <c r="H25" s="139" t="s">
        <v>533</v>
      </c>
      <c r="I25" s="127" t="str">
        <f>VLOOKUP(H25,Presupuesto!$B$11:$C$565,2,0)</f>
        <v>BECAS PROFESIONALIZANTES DOCENTE (PLAN DE REFORMA)</v>
      </c>
      <c r="J25" s="96" t="str">
        <f t="shared" si="1"/>
        <v>Posgrado</v>
      </c>
      <c r="K25" s="96" t="s">
        <v>703</v>
      </c>
      <c r="L25" s="96"/>
    </row>
    <row r="26" spans="3:12" x14ac:dyDescent="0.25">
      <c r="C26" s="138"/>
      <c r="D26" s="155"/>
      <c r="E26" s="120"/>
      <c r="F26" s="95">
        <f t="shared" si="0"/>
        <v>0</v>
      </c>
      <c r="G26" s="158"/>
      <c r="H26" s="139" t="s">
        <v>534</v>
      </c>
      <c r="I26" s="127" t="str">
        <f>VLOOKUP(H26,Presupuesto!$B$11:$C$565,2,0)</f>
        <v>PRESTAMOS A ESTUDIANTES</v>
      </c>
      <c r="J26" s="96" t="str">
        <f t="shared" si="1"/>
        <v>Posgrado</v>
      </c>
      <c r="K26" s="96" t="s">
        <v>703</v>
      </c>
      <c r="L26" s="96"/>
    </row>
    <row r="27" spans="3:12" x14ac:dyDescent="0.25">
      <c r="C27" s="138"/>
      <c r="D27" s="155"/>
      <c r="E27" s="120"/>
      <c r="F27" s="95">
        <f t="shared" si="0"/>
        <v>0</v>
      </c>
      <c r="G27" s="158"/>
      <c r="H27" s="139" t="s">
        <v>535</v>
      </c>
      <c r="I27" s="127" t="str">
        <f>VLOOKUP(H27,Presupuesto!$B$11:$C$565,2,0)</f>
        <v>BECAS TALLERES EMPLEADOS A ESTUDIANTES</v>
      </c>
      <c r="J27" s="96" t="str">
        <f t="shared" si="1"/>
        <v>Posgrado</v>
      </c>
      <c r="K27" s="96" t="s">
        <v>703</v>
      </c>
      <c r="L27" s="96"/>
    </row>
    <row r="28" spans="3:12" x14ac:dyDescent="0.25">
      <c r="C28" s="138"/>
      <c r="D28" s="155"/>
      <c r="E28" s="120"/>
      <c r="F28" s="95">
        <f t="shared" si="0"/>
        <v>0</v>
      </c>
      <c r="G28" s="158"/>
      <c r="H28" s="139" t="s">
        <v>536</v>
      </c>
      <c r="I28" s="127" t="str">
        <f>VLOOKUP(H28,Presupuesto!$B$11:$C$565,2,0)</f>
        <v>BECAS EXTERNAS DE INVESTIGACION</v>
      </c>
      <c r="J28" s="96" t="str">
        <f t="shared" si="1"/>
        <v>Posgrado</v>
      </c>
      <c r="K28" s="96" t="s">
        <v>703</v>
      </c>
      <c r="L28" s="96"/>
    </row>
    <row r="29" spans="3:12" x14ac:dyDescent="0.25">
      <c r="C29" s="138"/>
      <c r="D29" s="155"/>
      <c r="E29" s="120"/>
      <c r="F29" s="95">
        <f t="shared" si="0"/>
        <v>0</v>
      </c>
      <c r="G29" s="158"/>
      <c r="H29" s="139" t="s">
        <v>537</v>
      </c>
      <c r="I29" s="127" t="str">
        <f>VLOOKUP(H29,Presupuesto!$B$11:$C$565,2,0)</f>
        <v>BECAS SUSTANTIVAS DE INVESTIGACIÓN</v>
      </c>
      <c r="J29" s="96" t="str">
        <f t="shared" si="1"/>
        <v>Posgrado</v>
      </c>
      <c r="K29" s="96" t="s">
        <v>703</v>
      </c>
      <c r="L29" s="96"/>
    </row>
    <row r="30" spans="3:12" x14ac:dyDescent="0.25">
      <c r="C30" s="138"/>
      <c r="D30" s="155"/>
      <c r="E30" s="120"/>
      <c r="F30" s="95">
        <f t="shared" si="0"/>
        <v>0</v>
      </c>
      <c r="G30" s="158"/>
      <c r="H30" s="139" t="s">
        <v>538</v>
      </c>
      <c r="I30" s="127" t="str">
        <f>VLOOKUP(H30,Presupuesto!$B$11:$C$565,2,0)</f>
        <v>BECAS DE INVEST, PARA ESTUD. DE PREGRADO</v>
      </c>
      <c r="J30" s="96" t="str">
        <f t="shared" si="1"/>
        <v>Posgrado</v>
      </c>
      <c r="K30" s="96" t="s">
        <v>703</v>
      </c>
      <c r="L30" s="96"/>
    </row>
    <row r="31" spans="3:12" x14ac:dyDescent="0.25">
      <c r="C31" s="138"/>
      <c r="D31" s="155"/>
      <c r="E31" s="120"/>
      <c r="F31" s="95">
        <f t="shared" si="0"/>
        <v>0</v>
      </c>
      <c r="G31" s="158"/>
      <c r="H31" s="139" t="s">
        <v>539</v>
      </c>
      <c r="I31" s="127" t="str">
        <f>VLOOKUP(H31,Presupuesto!$B$11:$C$565,2,0)</f>
        <v>BECAS DE INVEST. PARA DOC.DE POST-GRADO</v>
      </c>
      <c r="J31" s="96" t="str">
        <f t="shared" si="1"/>
        <v>Posgrado</v>
      </c>
      <c r="K31" s="96" t="s">
        <v>703</v>
      </c>
      <c r="L31" s="96"/>
    </row>
    <row r="32" spans="3:12" x14ac:dyDescent="0.25">
      <c r="C32" s="138"/>
      <c r="D32" s="155"/>
      <c r="E32" s="120"/>
      <c r="F32" s="95">
        <f t="shared" si="0"/>
        <v>0</v>
      </c>
      <c r="G32" s="158"/>
      <c r="H32" s="139" t="s">
        <v>540</v>
      </c>
      <c r="I32" s="127" t="str">
        <f>VLOOKUP(H32,Presupuesto!$B$11:$C$565,2,0)</f>
        <v>BECAS BÁSICAS DE INVESTIGACIÓN</v>
      </c>
      <c r="J32" s="96" t="str">
        <f t="shared" si="1"/>
        <v>Posgrado</v>
      </c>
      <c r="K32" s="96" t="s">
        <v>703</v>
      </c>
      <c r="L32" s="96"/>
    </row>
    <row r="33" spans="3:12" x14ac:dyDescent="0.25">
      <c r="C33" s="138"/>
      <c r="D33" s="155"/>
      <c r="E33" s="120"/>
      <c r="F33" s="95">
        <f t="shared" si="0"/>
        <v>0</v>
      </c>
      <c r="G33" s="158"/>
      <c r="H33" s="139" t="s">
        <v>541</v>
      </c>
      <c r="I33" s="127" t="str">
        <f>VLOOKUP(H33,Presupuesto!$B$11:$C$565,2,0)</f>
        <v>BECAS RELEVO GENERACIONAL</v>
      </c>
      <c r="J33" s="96" t="str">
        <f t="shared" si="1"/>
        <v>Posgrado</v>
      </c>
      <c r="K33" s="96" t="s">
        <v>703</v>
      </c>
      <c r="L33" s="96"/>
    </row>
    <row r="34" spans="3:12" x14ac:dyDescent="0.25">
      <c r="C34" s="138"/>
      <c r="D34" s="155"/>
      <c r="E34" s="120"/>
      <c r="F34" s="95">
        <f t="shared" si="0"/>
        <v>0</v>
      </c>
      <c r="G34" s="158"/>
      <c r="H34" s="139" t="s">
        <v>542</v>
      </c>
      <c r="I34" s="127" t="str">
        <f>VLOOKUP(H34,Presupuesto!$B$11:$C$565,2,0)</f>
        <v>BECAS DE EQUIDAD</v>
      </c>
      <c r="J34" s="96" t="str">
        <f t="shared" si="1"/>
        <v>Posgrado</v>
      </c>
      <c r="K34" s="96" t="s">
        <v>703</v>
      </c>
      <c r="L34" s="96"/>
    </row>
    <row r="35" spans="3:12" x14ac:dyDescent="0.25">
      <c r="C35" s="138"/>
      <c r="D35" s="155"/>
      <c r="E35" s="120"/>
      <c r="F35" s="95">
        <f t="shared" si="0"/>
        <v>0</v>
      </c>
      <c r="G35" s="158"/>
      <c r="H35" s="139" t="s">
        <v>543</v>
      </c>
      <c r="I35" s="127" t="str">
        <f>VLOOKUP(H35,Presupuesto!$B$11:$C$565,2,0)</f>
        <v>PREMIOS AL INVESTIGADOR</v>
      </c>
      <c r="J35" s="96" t="str">
        <f t="shared" si="1"/>
        <v>Posgrado</v>
      </c>
      <c r="K35" s="96" t="s">
        <v>703</v>
      </c>
      <c r="L35" s="96"/>
    </row>
    <row r="36" spans="3:12" x14ac:dyDescent="0.25">
      <c r="C36" s="138"/>
      <c r="D36" s="155"/>
      <c r="E36" s="120"/>
      <c r="F36" s="95">
        <f t="shared" si="0"/>
        <v>0</v>
      </c>
      <c r="G36" s="158"/>
      <c r="H36" s="139" t="s">
        <v>544</v>
      </c>
      <c r="I36" s="127" t="str">
        <f>VLOOKUP(H36,Presupuesto!$B$11:$C$565,2,0)</f>
        <v>BECAS DE INV. PARA ESTUDIANTES DE POSTGRADO</v>
      </c>
      <c r="J36" s="96" t="str">
        <f t="shared" si="1"/>
        <v>Posgrado</v>
      </c>
      <c r="K36" s="96" t="s">
        <v>703</v>
      </c>
      <c r="L36" s="96"/>
    </row>
    <row r="37" spans="3:12" x14ac:dyDescent="0.25">
      <c r="C37" s="138"/>
      <c r="D37" s="155"/>
      <c r="E37" s="120"/>
      <c r="F37" s="95">
        <f t="shared" si="0"/>
        <v>0</v>
      </c>
      <c r="G37" s="158"/>
      <c r="H37" s="139" t="s">
        <v>545</v>
      </c>
      <c r="I37" s="127" t="str">
        <f>VLOOKUP(H37,Presupuesto!$B$11:$C$565,2,0)</f>
        <v>Becas Especiales de Investigación</v>
      </c>
      <c r="J37" s="96" t="str">
        <f t="shared" si="1"/>
        <v>Posgrado</v>
      </c>
      <c r="K37" s="96" t="s">
        <v>703</v>
      </c>
      <c r="L37" s="96"/>
    </row>
    <row r="38" spans="3:12" x14ac:dyDescent="0.25">
      <c r="C38" s="138"/>
      <c r="D38" s="155"/>
      <c r="E38" s="120"/>
      <c r="F38" s="95">
        <f t="shared" si="0"/>
        <v>0</v>
      </c>
      <c r="G38" s="158"/>
      <c r="H38" s="139"/>
      <c r="I38" s="127" t="e">
        <f>VLOOKUP(H38,Presupuesto!$B$11:$C$565,2,0)</f>
        <v>#N/A</v>
      </c>
      <c r="J38" s="96" t="str">
        <f t="shared" si="1"/>
        <v>Posgrado</v>
      </c>
      <c r="K38" s="96" t="s">
        <v>703</v>
      </c>
      <c r="L38" s="96"/>
    </row>
    <row r="39" spans="3:12" x14ac:dyDescent="0.25">
      <c r="C39" s="140"/>
      <c r="D39" s="155"/>
      <c r="E39" s="116"/>
      <c r="F39" s="95">
        <f t="shared" si="0"/>
        <v>0</v>
      </c>
      <c r="G39" s="158"/>
      <c r="H39" s="141"/>
      <c r="I39" s="127" t="e">
        <f>VLOOKUP(H39,Presupuesto!$B$11:$C$565,2,0)</f>
        <v>#N/A</v>
      </c>
      <c r="J39" s="96" t="str">
        <f t="shared" si="1"/>
        <v>Posgrado</v>
      </c>
      <c r="K39" s="96" t="s">
        <v>703</v>
      </c>
      <c r="L39" s="96"/>
    </row>
    <row r="40" spans="3:12" x14ac:dyDescent="0.25">
      <c r="C40" s="140"/>
      <c r="D40" s="155"/>
      <c r="E40" s="116"/>
      <c r="F40" s="95">
        <f t="shared" si="0"/>
        <v>0</v>
      </c>
      <c r="G40" s="158"/>
      <c r="H40" s="141"/>
      <c r="I40" s="127" t="e">
        <f>VLOOKUP(H40,Presupuesto!$B$11:$C$565,2,0)</f>
        <v>#N/A</v>
      </c>
      <c r="J40" s="96" t="str">
        <f t="shared" si="1"/>
        <v>Posgrado</v>
      </c>
      <c r="K40" s="96" t="s">
        <v>703</v>
      </c>
      <c r="L40" s="96"/>
    </row>
    <row r="41" spans="3:12" x14ac:dyDescent="0.25">
      <c r="C41" s="140"/>
      <c r="D41" s="155"/>
      <c r="E41" s="116"/>
      <c r="F41" s="95">
        <f t="shared" si="0"/>
        <v>0</v>
      </c>
      <c r="G41" s="158"/>
      <c r="H41" s="141"/>
      <c r="I41" s="127" t="e">
        <f>VLOOKUP(H41,Presupuesto!$B$11:$C$565,2,0)</f>
        <v>#N/A</v>
      </c>
      <c r="J41" s="96" t="str">
        <f t="shared" si="1"/>
        <v>Posgrado</v>
      </c>
      <c r="K41" s="96" t="s">
        <v>703</v>
      </c>
      <c r="L41" s="96"/>
    </row>
    <row r="42" spans="3:12" x14ac:dyDescent="0.25">
      <c r="C42" s="140"/>
      <c r="D42" s="155"/>
      <c r="E42" s="116"/>
      <c r="F42" s="95">
        <f t="shared" si="0"/>
        <v>0</v>
      </c>
      <c r="G42" s="158"/>
      <c r="H42" s="141"/>
      <c r="I42" s="127" t="e">
        <f>VLOOKUP(H42,Presupuesto!$B$11:$C$565,2,0)</f>
        <v>#N/A</v>
      </c>
      <c r="J42" s="96" t="str">
        <f t="shared" si="1"/>
        <v>Posgrado</v>
      </c>
      <c r="K42" s="96" t="s">
        <v>703</v>
      </c>
      <c r="L42" s="96"/>
    </row>
    <row r="43" spans="3:12" x14ac:dyDescent="0.25">
      <c r="C43" s="140"/>
      <c r="D43" s="155"/>
      <c r="E43" s="116"/>
      <c r="F43" s="95">
        <f t="shared" si="0"/>
        <v>0</v>
      </c>
      <c r="G43" s="158"/>
      <c r="H43" s="141"/>
      <c r="I43" s="127" t="e">
        <f>VLOOKUP(H43,Presupuesto!$B$11:$C$565,2,0)</f>
        <v>#N/A</v>
      </c>
      <c r="J43" s="96" t="str">
        <f t="shared" si="1"/>
        <v>Posgrado</v>
      </c>
      <c r="K43" s="96" t="s">
        <v>703</v>
      </c>
      <c r="L43" s="96"/>
    </row>
    <row r="44" spans="3:12" x14ac:dyDescent="0.25">
      <c r="C44" s="140"/>
      <c r="D44" s="155"/>
      <c r="E44" s="116"/>
      <c r="F44" s="95">
        <f t="shared" si="0"/>
        <v>0</v>
      </c>
      <c r="G44" s="158"/>
      <c r="H44" s="141"/>
      <c r="I44" s="127" t="e">
        <f>VLOOKUP(H44,Presupuesto!$B$11:$C$565,2,0)</f>
        <v>#N/A</v>
      </c>
      <c r="J44" s="96" t="str">
        <f t="shared" si="1"/>
        <v>Posgrado</v>
      </c>
      <c r="K44" s="96" t="s">
        <v>703</v>
      </c>
      <c r="L44" s="96"/>
    </row>
    <row r="45" spans="3:12" x14ac:dyDescent="0.25">
      <c r="C45" s="140"/>
      <c r="D45" s="155"/>
      <c r="E45" s="116"/>
      <c r="F45" s="95">
        <f t="shared" si="0"/>
        <v>0</v>
      </c>
      <c r="G45" s="158"/>
      <c r="H45" s="141"/>
      <c r="I45" s="127" t="e">
        <f>VLOOKUP(H45,Presupuesto!$B$11:$C$565,2,0)</f>
        <v>#N/A</v>
      </c>
      <c r="J45" s="96" t="str">
        <f t="shared" si="1"/>
        <v>Posgrado</v>
      </c>
      <c r="K45" s="96" t="s">
        <v>703</v>
      </c>
      <c r="L45" s="96"/>
    </row>
    <row r="46" spans="3:12" x14ac:dyDescent="0.25">
      <c r="C46" s="140"/>
      <c r="D46" s="155"/>
      <c r="E46" s="116"/>
      <c r="F46" s="95">
        <f t="shared" si="0"/>
        <v>0</v>
      </c>
      <c r="G46" s="158"/>
      <c r="H46" s="141"/>
      <c r="I46" s="127" t="e">
        <f>VLOOKUP(H46,Presupuesto!$B$11:$C$565,2,0)</f>
        <v>#N/A</v>
      </c>
      <c r="J46" s="96" t="str">
        <f t="shared" si="1"/>
        <v>Posgrado</v>
      </c>
      <c r="K46" s="96" t="s">
        <v>703</v>
      </c>
      <c r="L46" s="96"/>
    </row>
    <row r="47" spans="3:12" x14ac:dyDescent="0.25">
      <c r="C47" s="142"/>
      <c r="D47" s="155"/>
      <c r="E47" s="116"/>
      <c r="F47" s="95">
        <f t="shared" si="0"/>
        <v>0</v>
      </c>
      <c r="G47" s="158"/>
      <c r="H47" s="143"/>
      <c r="I47" s="127" t="e">
        <f>VLOOKUP(H47,Presupuesto!$B$11:$C$565,2,0)</f>
        <v>#N/A</v>
      </c>
      <c r="J47" s="96" t="str">
        <f t="shared" si="1"/>
        <v>Posgrado</v>
      </c>
      <c r="K47" s="96" t="s">
        <v>715</v>
      </c>
      <c r="L47" s="96"/>
    </row>
    <row r="48" spans="3:12" x14ac:dyDescent="0.25">
      <c r="C48" s="142"/>
      <c r="D48" s="155"/>
      <c r="E48" s="116"/>
      <c r="F48" s="95">
        <f t="shared" si="0"/>
        <v>0</v>
      </c>
      <c r="G48" s="158"/>
      <c r="H48" s="143"/>
      <c r="I48" s="127" t="e">
        <f>VLOOKUP(H48,Presupuesto!$B$11:$C$565,2,0)</f>
        <v>#N/A</v>
      </c>
      <c r="J48" s="96" t="str">
        <f t="shared" si="1"/>
        <v>Posgrado</v>
      </c>
      <c r="K48" s="96" t="s">
        <v>703</v>
      </c>
      <c r="L48" s="96"/>
    </row>
    <row r="49" spans="3:12" x14ac:dyDescent="0.25">
      <c r="C49" s="142"/>
      <c r="D49" s="155"/>
      <c r="E49" s="116"/>
      <c r="F49" s="95">
        <f t="shared" si="0"/>
        <v>0</v>
      </c>
      <c r="G49" s="158"/>
      <c r="H49" s="143"/>
      <c r="I49" s="127" t="e">
        <f>VLOOKUP(H49,Presupuesto!$B$11:$C$565,2,0)</f>
        <v>#N/A</v>
      </c>
      <c r="J49" s="96" t="str">
        <f t="shared" si="1"/>
        <v>Posgrado</v>
      </c>
      <c r="K49" s="96" t="s">
        <v>703</v>
      </c>
      <c r="L49" s="96"/>
    </row>
    <row r="50" spans="3:12" x14ac:dyDescent="0.25">
      <c r="C50" s="142"/>
      <c r="D50" s="155"/>
      <c r="E50" s="116"/>
      <c r="F50" s="95">
        <f t="shared" si="0"/>
        <v>0</v>
      </c>
      <c r="G50" s="158"/>
      <c r="H50" s="143"/>
      <c r="I50" s="127" t="e">
        <f>VLOOKUP(H50,Presupuesto!$B$11:$C$565,2,0)</f>
        <v>#N/A</v>
      </c>
      <c r="J50" s="96" t="str">
        <f t="shared" si="1"/>
        <v>Posgrado</v>
      </c>
      <c r="K50" s="96" t="s">
        <v>703</v>
      </c>
      <c r="L50" s="96"/>
    </row>
    <row r="51" spans="3:12" ht="15.75" thickBot="1" x14ac:dyDescent="0.3">
      <c r="C51" s="144"/>
      <c r="D51" s="223"/>
      <c r="E51" s="101"/>
      <c r="F51" s="103">
        <f t="shared" si="0"/>
        <v>0</v>
      </c>
      <c r="G51" s="159"/>
      <c r="H51" s="145"/>
      <c r="I51" s="129" t="e">
        <f>VLOOKUP(H51,Presupuesto!$B$11:$C$565,2,0)</f>
        <v>#N/A</v>
      </c>
      <c r="J51" s="104" t="str">
        <f>$J$17</f>
        <v>Posgrado</v>
      </c>
      <c r="K51" s="121" t="s">
        <v>702</v>
      </c>
      <c r="L51" s="121"/>
    </row>
    <row r="52" spans="3:12" x14ac:dyDescent="0.25">
      <c r="F52" s="90"/>
      <c r="G52" s="89"/>
      <c r="H52" s="90"/>
      <c r="I52" s="90"/>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57DDE60AC75D4393A2DB941672486E" ma:contentTypeVersion="1" ma:contentTypeDescription="Create a new document." ma:contentTypeScope="" ma:versionID="c40d2c6a3792909476ac8e682dc00d55">
  <xsd:schema xmlns:xsd="http://www.w3.org/2001/XMLSchema" xmlns:xs="http://www.w3.org/2001/XMLSchema" xmlns:p="http://schemas.microsoft.com/office/2006/metadata/properties" xmlns:ns3="0c27da2a-e9e9-4e55-b751-13393d23196d" targetNamespace="http://schemas.microsoft.com/office/2006/metadata/properties" ma:root="true" ma:fieldsID="092f16c426e5d3b2c435797ccb1defb1" ns3:_="">
    <xsd:import namespace="0c27da2a-e9e9-4e55-b751-13393d23196d"/>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7da2a-e9e9-4e55-b751-13393d23196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c27da2a-e9e9-4e55-b751-13393d23196d">
      <UserInfo>
        <DisplayName>SADIA KARINA MARTINEZ RODRIGUEZ</DisplayName>
        <AccountId>9</AccountId>
        <AccountType/>
      </UserInfo>
      <UserInfo>
        <DisplayName>RUTILIA DEL SOCORRO CALDERON PADILLA</DisplayName>
        <AccountId>10</AccountId>
        <AccountType/>
      </UserInfo>
      <UserInfo>
        <DisplayName>Marcos Enrique Zuniga Solorzano</DisplayName>
        <AccountId>11</AccountId>
        <AccountType/>
      </UserInfo>
    </SharedWithUsers>
  </documentManagement>
</p:properties>
</file>

<file path=customXml/itemProps1.xml><?xml version="1.0" encoding="utf-8"?>
<ds:datastoreItem xmlns:ds="http://schemas.openxmlformats.org/officeDocument/2006/customXml" ds:itemID="{E71692EB-7BB1-49F5-B937-C19670B9130B}">
  <ds:schemaRefs>
    <ds:schemaRef ds:uri="http://schemas.microsoft.com/sharepoint/v3/contenttype/forms"/>
  </ds:schemaRefs>
</ds:datastoreItem>
</file>

<file path=customXml/itemProps2.xml><?xml version="1.0" encoding="utf-8"?>
<ds:datastoreItem xmlns:ds="http://schemas.openxmlformats.org/officeDocument/2006/customXml" ds:itemID="{34D2304E-B077-4543-B105-552F50119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27da2a-e9e9-4e55-b751-13393d231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30FA75-E088-41BA-8240-5E95CBBE166B}">
  <ds:schemaRefs>
    <ds:schemaRef ds:uri="http://schemas.microsoft.com/office/2006/metadata/propertie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0c27da2a-e9e9-4e55-b751-13393d23196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revision/>
  <dcterms:created xsi:type="dcterms:W3CDTF">2010-05-02T01:28:32Z</dcterms:created>
  <dcterms:modified xsi:type="dcterms:W3CDTF">2015-02-17T14:53:24Z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0x0101003C57DDE60AC75D4393A2DB941672486E</vt:lpwstr>
  </property>
  <property fmtid="{D5CDD505-2E9C-101B-9397-08002B2CF9AE}" pid="3" name="IsMyDocuments">
    <vt:bool>true</vt:bool>
  </property>
</Properties>
</file>